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/>
  <bookViews>
    <workbookView xWindow="-15" yWindow="-15" windowWidth="9630" windowHeight="5190" tabRatio="601"/>
  </bookViews>
  <sheets>
    <sheet name="Fig 2.6 Ed2" sheetId="30" r:id="rId1"/>
    <sheet name="Fig 2.7 Ed2" sheetId="19" r:id="rId2"/>
    <sheet name="Fig 2.8 Ed2" sheetId="33" r:id="rId3"/>
    <sheet name="Fig 2.9 Ed2" sheetId="20" r:id="rId4"/>
    <sheet name="Fig 2.10 Ed2" sheetId="15" r:id="rId5"/>
    <sheet name="Fig 2.11 Ed2" sheetId="16" r:id="rId6"/>
    <sheet name="Fig 2.12 Ed2" sheetId="22" r:id="rId7"/>
    <sheet name="Fig 2.13 Ed2" sheetId="34" r:id="rId8"/>
    <sheet name="Fig 2.14 Ed2" sheetId="31" r:id="rId9"/>
    <sheet name="Fig 2.17 Ed2" sheetId="24" r:id="rId10"/>
    <sheet name="Fig 2.33" sheetId="23" r:id="rId11"/>
    <sheet name="CID_Data" sheetId="1" r:id="rId12"/>
    <sheet name="Lines for 2-9&amp;13" sheetId="25" r:id="rId13"/>
  </sheets>
  <externalReferences>
    <externalReference r:id="rId14"/>
  </externalReferences>
  <definedNames>
    <definedName name="__123Graph_A" localSheetId="7" hidden="1">[1]CID_Data!#REF!</definedName>
    <definedName name="__123Graph_A" hidden="1">CID_Data!#REF!</definedName>
    <definedName name="__123Graph_ADILPRIME" localSheetId="7" hidden="1">[1]CID_Data!#REF!</definedName>
    <definedName name="__123Graph_ADILPRIME" hidden="1">CID_Data!#REF!</definedName>
    <definedName name="__123Graph_ADILPSIPK" localSheetId="7" hidden="1">[1]CID_Data!#REF!</definedName>
    <definedName name="__123Graph_ADILPSIPK" hidden="1">CID_Data!#REF!</definedName>
    <definedName name="__123Graph_ANEWPHI" hidden="1">CID_Data!$L$9:$L$242</definedName>
    <definedName name="__123Graph_X" localSheetId="7" hidden="1">[1]CID_Data!#REF!</definedName>
    <definedName name="__123Graph_X" hidden="1">CID_Data!#REF!</definedName>
    <definedName name="__123Graph_XDILPRIME" localSheetId="7" hidden="1">[1]CID_Data!#REF!</definedName>
    <definedName name="__123Graph_XDILPRIME" hidden="1">CID_Data!#REF!</definedName>
    <definedName name="__123Graph_XDILPSIPK" localSheetId="7" hidden="1">[1]CID_Data!#REF!</definedName>
    <definedName name="__123Graph_XDILPSIPK" hidden="1">CID_Data!#REF!</definedName>
    <definedName name="__123Graph_XNEWPHI" localSheetId="7" hidden="1">[1]CID_Data!#REF!</definedName>
    <definedName name="__123Graph_XNEWPHI" hidden="1">CID_Data!#REF!</definedName>
    <definedName name="_Regression_Int" localSheetId="11" hidden="1">1</definedName>
    <definedName name="_xlnm.Print_Area" localSheetId="11">CID_Data!$A$9:$X$247</definedName>
    <definedName name="_xlnm.Print_Area" localSheetId="7">'Fig 2.13 Ed2'!$A$1:$M$55</definedName>
    <definedName name="Print_Area_MI" localSheetId="11">CID_Data!$A$9:$X$247</definedName>
    <definedName name="_xlnm.Print_Titles" localSheetId="11">CID_Data!$1:$7</definedName>
    <definedName name="Print_Titles_MI" localSheetId="11">CID_Data!$1:$7</definedName>
  </definedNames>
  <calcPr calcId="145621" refMode="R1C1"/>
</workbook>
</file>

<file path=xl/calcChain.xml><?xml version="1.0" encoding="utf-8"?>
<calcChain xmlns="http://schemas.openxmlformats.org/spreadsheetml/2006/main">
  <c r="I370" i="34" l="1"/>
  <c r="R49" i="34"/>
  <c r="R43" i="34"/>
  <c r="R32" i="34"/>
  <c r="R26" i="34"/>
  <c r="R17" i="34"/>
  <c r="R11" i="34"/>
  <c r="AJ349" i="1"/>
  <c r="AG349" i="1"/>
  <c r="AJ348" i="1"/>
  <c r="AG348" i="1"/>
  <c r="AJ347" i="1"/>
  <c r="AG347" i="1"/>
  <c r="AJ346" i="1"/>
  <c r="AG346" i="1"/>
  <c r="AJ345" i="1"/>
  <c r="AG345" i="1"/>
  <c r="AJ344" i="1"/>
  <c r="AG344" i="1"/>
  <c r="AJ343" i="1"/>
  <c r="AG343" i="1"/>
  <c r="AJ342" i="1"/>
  <c r="AG342" i="1"/>
  <c r="AJ341" i="1"/>
  <c r="AG341" i="1"/>
  <c r="AJ340" i="1"/>
  <c r="AG340" i="1"/>
  <c r="AJ339" i="1"/>
  <c r="AG339" i="1"/>
  <c r="AJ338" i="1"/>
  <c r="AG338" i="1"/>
  <c r="AJ337" i="1"/>
  <c r="AG337" i="1"/>
  <c r="AJ336" i="1"/>
  <c r="AG336" i="1"/>
  <c r="AJ335" i="1"/>
  <c r="AG335" i="1"/>
  <c r="AJ334" i="1"/>
  <c r="AG334" i="1"/>
  <c r="AJ333" i="1"/>
  <c r="AG333" i="1"/>
  <c r="AJ332" i="1"/>
  <c r="AG332" i="1"/>
  <c r="AA332" i="1"/>
  <c r="AJ331" i="1"/>
  <c r="AG331" i="1"/>
  <c r="AA331" i="1"/>
  <c r="AJ330" i="1"/>
  <c r="AG330" i="1"/>
  <c r="AA330" i="1"/>
  <c r="AA327" i="1"/>
  <c r="I327" i="1"/>
  <c r="AA326" i="1"/>
  <c r="I326" i="1"/>
  <c r="AA325" i="1"/>
  <c r="I325" i="1"/>
  <c r="AA324" i="1"/>
  <c r="I324" i="1"/>
  <c r="Y322" i="1"/>
  <c r="V322" i="1"/>
  <c r="J322" i="1"/>
  <c r="I322" i="1"/>
  <c r="Y321" i="1"/>
  <c r="V321" i="1"/>
  <c r="J321" i="1"/>
  <c r="I321" i="1"/>
  <c r="Y320" i="1"/>
  <c r="V320" i="1"/>
  <c r="J320" i="1"/>
  <c r="I320" i="1"/>
  <c r="Y319" i="1"/>
  <c r="V319" i="1"/>
  <c r="J319" i="1"/>
  <c r="I319" i="1"/>
  <c r="Y318" i="1"/>
  <c r="V318" i="1"/>
  <c r="J318" i="1"/>
  <c r="I318" i="1"/>
  <c r="Y317" i="1"/>
  <c r="V317" i="1"/>
  <c r="J317" i="1"/>
  <c r="I317" i="1"/>
  <c r="Y316" i="1"/>
  <c r="V316" i="1"/>
  <c r="J316" i="1"/>
  <c r="I316" i="1"/>
  <c r="Y314" i="1"/>
  <c r="V314" i="1"/>
  <c r="J314" i="1"/>
  <c r="I314" i="1"/>
  <c r="Y313" i="1"/>
  <c r="V313" i="1"/>
  <c r="J313" i="1"/>
  <c r="I313" i="1"/>
  <c r="Y312" i="1"/>
  <c r="V312" i="1"/>
  <c r="J312" i="1"/>
  <c r="I312" i="1"/>
  <c r="Y311" i="1"/>
  <c r="V311" i="1"/>
  <c r="J311" i="1"/>
  <c r="I311" i="1"/>
  <c r="V310" i="1"/>
  <c r="J310" i="1"/>
  <c r="I310" i="1"/>
  <c r="Y309" i="1"/>
  <c r="V309" i="1"/>
  <c r="J309" i="1"/>
  <c r="I309" i="1"/>
  <c r="Y308" i="1"/>
  <c r="V308" i="1"/>
  <c r="J308" i="1"/>
  <c r="I308" i="1"/>
  <c r="Y307" i="1"/>
  <c r="V307" i="1"/>
  <c r="J307" i="1"/>
  <c r="I307" i="1"/>
  <c r="Y306" i="1"/>
  <c r="V306" i="1"/>
  <c r="J306" i="1"/>
  <c r="I306" i="1"/>
  <c r="Y305" i="1"/>
  <c r="V305" i="1"/>
  <c r="J305" i="1"/>
  <c r="I305" i="1"/>
  <c r="AI281" i="1"/>
  <c r="AH281" i="1"/>
  <c r="AJ279" i="1"/>
  <c r="AG279" i="1"/>
  <c r="AD279" i="1"/>
  <c r="AC279" i="1"/>
  <c r="AA279" i="1"/>
  <c r="I279" i="1"/>
  <c r="AJ278" i="1"/>
  <c r="AG278" i="1"/>
  <c r="AD278" i="1"/>
  <c r="AC278" i="1"/>
  <c r="AA278" i="1"/>
  <c r="I278" i="1"/>
  <c r="AJ277" i="1"/>
  <c r="AG277" i="1"/>
  <c r="AD277" i="1"/>
  <c r="AC277" i="1"/>
  <c r="AA277" i="1"/>
  <c r="I277" i="1"/>
  <c r="AJ276" i="1"/>
  <c r="AG276" i="1"/>
  <c r="AD276" i="1"/>
  <c r="AC276" i="1"/>
  <c r="AA276" i="1"/>
  <c r="I276" i="1"/>
  <c r="AJ275" i="1"/>
  <c r="AG275" i="1"/>
  <c r="AD275" i="1"/>
  <c r="AC275" i="1"/>
  <c r="AA275" i="1"/>
  <c r="I275" i="1"/>
  <c r="AJ274" i="1"/>
  <c r="AG274" i="1"/>
  <c r="AD274" i="1"/>
  <c r="AC274" i="1"/>
  <c r="AA274" i="1"/>
  <c r="I274" i="1"/>
  <c r="AJ273" i="1"/>
  <c r="AG273" i="1"/>
  <c r="AD273" i="1"/>
  <c r="AC273" i="1"/>
  <c r="AA273" i="1"/>
  <c r="I273" i="1"/>
  <c r="AJ272" i="1"/>
  <c r="AG272" i="1"/>
  <c r="AD272" i="1"/>
  <c r="AC272" i="1"/>
  <c r="AA272" i="1"/>
  <c r="I272" i="1"/>
  <c r="AJ271" i="1"/>
  <c r="AG271" i="1"/>
  <c r="AD271" i="1"/>
  <c r="AC271" i="1"/>
  <c r="AA271" i="1"/>
  <c r="I271" i="1"/>
  <c r="AJ270" i="1"/>
  <c r="AI270" i="1"/>
  <c r="AH270" i="1"/>
  <c r="AG270" i="1"/>
  <c r="AD270" i="1"/>
  <c r="AC270" i="1"/>
  <c r="AA270" i="1"/>
  <c r="I270" i="1"/>
  <c r="AJ268" i="1"/>
  <c r="AG268" i="1"/>
  <c r="AD268" i="1"/>
  <c r="AC268" i="1"/>
  <c r="AA268" i="1"/>
  <c r="I268" i="1"/>
  <c r="AJ267" i="1"/>
  <c r="AG267" i="1"/>
  <c r="AD267" i="1"/>
  <c r="AC267" i="1"/>
  <c r="AA267" i="1"/>
  <c r="I267" i="1"/>
  <c r="AJ266" i="1"/>
  <c r="AG266" i="1"/>
  <c r="AD266" i="1"/>
  <c r="AC266" i="1"/>
  <c r="AA266" i="1"/>
  <c r="I266" i="1"/>
  <c r="AJ265" i="1"/>
  <c r="AG265" i="1"/>
  <c r="AD265" i="1"/>
  <c r="AC265" i="1"/>
  <c r="AA265" i="1"/>
  <c r="I265" i="1"/>
  <c r="AJ264" i="1"/>
  <c r="AG264" i="1"/>
  <c r="AD264" i="1"/>
  <c r="AC264" i="1"/>
  <c r="AA264" i="1"/>
  <c r="I264" i="1"/>
  <c r="AJ263" i="1"/>
  <c r="AG263" i="1"/>
  <c r="AD263" i="1"/>
  <c r="AC263" i="1"/>
  <c r="AA263" i="1"/>
  <c r="I263" i="1"/>
  <c r="AJ262" i="1"/>
  <c r="AG262" i="1"/>
  <c r="AD262" i="1"/>
  <c r="AC262" i="1"/>
  <c r="AA262" i="1"/>
  <c r="I262" i="1"/>
  <c r="AJ261" i="1"/>
  <c r="AG261" i="1"/>
  <c r="AD261" i="1"/>
  <c r="AC261" i="1"/>
  <c r="AA261" i="1"/>
  <c r="I261" i="1"/>
  <c r="AJ260" i="1"/>
  <c r="AG260" i="1"/>
  <c r="AD260" i="1"/>
  <c r="AC260" i="1"/>
  <c r="AA260" i="1"/>
  <c r="I260" i="1"/>
  <c r="AJ259" i="1"/>
  <c r="AI259" i="1"/>
  <c r="AH259" i="1"/>
  <c r="AG259" i="1"/>
  <c r="AD259" i="1"/>
  <c r="AC259" i="1"/>
  <c r="AA259" i="1"/>
  <c r="I259" i="1"/>
  <c r="AJ256" i="1"/>
  <c r="AG256" i="1"/>
  <c r="AD256" i="1"/>
  <c r="AC256" i="1"/>
  <c r="AA256" i="1"/>
  <c r="I256" i="1"/>
  <c r="AJ255" i="1"/>
  <c r="AG255" i="1"/>
  <c r="AD255" i="1"/>
  <c r="AC255" i="1"/>
  <c r="AA255" i="1"/>
  <c r="I255" i="1"/>
  <c r="AJ254" i="1"/>
  <c r="AG254" i="1"/>
  <c r="AD254" i="1"/>
  <c r="AC254" i="1"/>
  <c r="AA254" i="1"/>
  <c r="I254" i="1"/>
  <c r="AJ253" i="1"/>
  <c r="AG253" i="1"/>
  <c r="AD253" i="1"/>
  <c r="AC253" i="1"/>
  <c r="AA253" i="1"/>
  <c r="I253" i="1"/>
  <c r="AJ252" i="1"/>
  <c r="AG252" i="1"/>
  <c r="AD252" i="1"/>
  <c r="AC252" i="1"/>
  <c r="AA252" i="1"/>
  <c r="I252" i="1"/>
  <c r="AJ251" i="1"/>
  <c r="AG251" i="1"/>
  <c r="AD251" i="1"/>
  <c r="AC251" i="1"/>
  <c r="AA251" i="1"/>
  <c r="I251" i="1"/>
  <c r="AJ250" i="1"/>
  <c r="AG250" i="1"/>
  <c r="AD250" i="1"/>
  <c r="AC250" i="1"/>
  <c r="AA250" i="1"/>
  <c r="I250" i="1"/>
  <c r="AJ249" i="1"/>
  <c r="AG249" i="1"/>
  <c r="AD249" i="1"/>
  <c r="AC249" i="1"/>
  <c r="AA249" i="1"/>
  <c r="I249" i="1"/>
  <c r="AJ248" i="1"/>
  <c r="AI248" i="1"/>
  <c r="AH248" i="1"/>
  <c r="AG248" i="1"/>
  <c r="AD248" i="1"/>
  <c r="AC248" i="1"/>
  <c r="AA248" i="1"/>
  <c r="I248" i="1"/>
  <c r="AJ246" i="1"/>
  <c r="AG246" i="1"/>
  <c r="AD246" i="1"/>
  <c r="AC246" i="1"/>
  <c r="AA246" i="1"/>
  <c r="V246" i="1"/>
  <c r="J246" i="1"/>
  <c r="I246" i="1"/>
  <c r="AJ245" i="1"/>
  <c r="AG245" i="1"/>
  <c r="AD245" i="1"/>
  <c r="AC245" i="1"/>
  <c r="AA245" i="1"/>
  <c r="V245" i="1"/>
  <c r="J245" i="1"/>
  <c r="I245" i="1"/>
  <c r="AJ244" i="1"/>
  <c r="AG244" i="1"/>
  <c r="AD244" i="1"/>
  <c r="AC244" i="1"/>
  <c r="AA244" i="1"/>
  <c r="V244" i="1"/>
  <c r="J244" i="1"/>
  <c r="I244" i="1"/>
  <c r="AJ242" i="1"/>
  <c r="AG242" i="1"/>
  <c r="AD242" i="1"/>
  <c r="AC242" i="1"/>
  <c r="AA242" i="1"/>
  <c r="Y242" i="1"/>
  <c r="V242" i="1"/>
  <c r="S242" i="1"/>
  <c r="J242" i="1"/>
  <c r="AJ241" i="1"/>
  <c r="AG241" i="1"/>
  <c r="AD241" i="1"/>
  <c r="AC241" i="1"/>
  <c r="AA241" i="1"/>
  <c r="Y241" i="1"/>
  <c r="V241" i="1"/>
  <c r="S241" i="1"/>
  <c r="J241" i="1"/>
  <c r="AJ240" i="1"/>
  <c r="AG240" i="1"/>
  <c r="AD240" i="1"/>
  <c r="AC240" i="1"/>
  <c r="AA240" i="1"/>
  <c r="Y240" i="1"/>
  <c r="V240" i="1"/>
  <c r="S240" i="1"/>
  <c r="J240" i="1"/>
  <c r="AJ239" i="1"/>
  <c r="AI239" i="1"/>
  <c r="AH239" i="1"/>
  <c r="AG239" i="1"/>
  <c r="AD239" i="1"/>
  <c r="AC239" i="1"/>
  <c r="AA239" i="1"/>
  <c r="Y239" i="1"/>
  <c r="V239" i="1"/>
  <c r="S239" i="1"/>
  <c r="J239" i="1"/>
  <c r="Y237" i="1"/>
  <c r="AJ236" i="1"/>
  <c r="AG236" i="1"/>
  <c r="AD236" i="1"/>
  <c r="AC236" i="1"/>
  <c r="AA236" i="1"/>
  <c r="Y236" i="1"/>
  <c r="S236" i="1"/>
  <c r="AJ235" i="1"/>
  <c r="AG235" i="1"/>
  <c r="AD235" i="1"/>
  <c r="AC235" i="1"/>
  <c r="AA235" i="1"/>
  <c r="Y235" i="1"/>
  <c r="S235" i="1"/>
  <c r="AJ234" i="1"/>
  <c r="AG234" i="1"/>
  <c r="AD234" i="1"/>
  <c r="AC234" i="1"/>
  <c r="AA234" i="1"/>
  <c r="Y234" i="1"/>
  <c r="S234" i="1"/>
  <c r="AJ233" i="1"/>
  <c r="AI233" i="1"/>
  <c r="AH233" i="1"/>
  <c r="AG233" i="1"/>
  <c r="AD233" i="1"/>
  <c r="AC233" i="1"/>
  <c r="AA233" i="1"/>
  <c r="Y233" i="1"/>
  <c r="S233" i="1"/>
  <c r="AJ231" i="1"/>
  <c r="AG231" i="1"/>
  <c r="AD231" i="1"/>
  <c r="AC231" i="1"/>
  <c r="AA231" i="1"/>
  <c r="Y231" i="1"/>
  <c r="S231" i="1"/>
  <c r="AJ230" i="1"/>
  <c r="AG230" i="1"/>
  <c r="AD230" i="1"/>
  <c r="AC230" i="1"/>
  <c r="AA230" i="1"/>
  <c r="Y230" i="1"/>
  <c r="S230" i="1"/>
  <c r="AJ229" i="1"/>
  <c r="AG229" i="1"/>
  <c r="AD229" i="1"/>
  <c r="AC229" i="1"/>
  <c r="AA229" i="1"/>
  <c r="Y229" i="1"/>
  <c r="S229" i="1"/>
  <c r="AJ228" i="1"/>
  <c r="AG228" i="1"/>
  <c r="AD228" i="1"/>
  <c r="AC228" i="1"/>
  <c r="AA228" i="1"/>
  <c r="Y228" i="1"/>
  <c r="S228" i="1"/>
  <c r="AJ227" i="1"/>
  <c r="AI227" i="1"/>
  <c r="AH227" i="1"/>
  <c r="AG227" i="1"/>
  <c r="AD227" i="1"/>
  <c r="AC227" i="1"/>
  <c r="AA227" i="1"/>
  <c r="Y227" i="1"/>
  <c r="S227" i="1"/>
  <c r="AJ225" i="1"/>
  <c r="AG225" i="1"/>
  <c r="AD225" i="1"/>
  <c r="AC225" i="1"/>
  <c r="AA225" i="1"/>
  <c r="Y225" i="1"/>
  <c r="V225" i="1"/>
  <c r="S225" i="1"/>
  <c r="J225" i="1"/>
  <c r="AJ224" i="1"/>
  <c r="AG224" i="1"/>
  <c r="AD224" i="1"/>
  <c r="AC224" i="1"/>
  <c r="AA224" i="1"/>
  <c r="Y224" i="1"/>
  <c r="V224" i="1"/>
  <c r="S224" i="1"/>
  <c r="J224" i="1"/>
  <c r="AJ223" i="1"/>
  <c r="AG223" i="1"/>
  <c r="AD223" i="1"/>
  <c r="AC223" i="1"/>
  <c r="AA223" i="1"/>
  <c r="Y223" i="1"/>
  <c r="V223" i="1"/>
  <c r="S223" i="1"/>
  <c r="J223" i="1"/>
  <c r="AJ222" i="1"/>
  <c r="AG222" i="1"/>
  <c r="AD222" i="1"/>
  <c r="AC222" i="1"/>
  <c r="AA222" i="1"/>
  <c r="Y222" i="1"/>
  <c r="V222" i="1"/>
  <c r="S222" i="1"/>
  <c r="J222" i="1"/>
  <c r="AJ221" i="1"/>
  <c r="AI221" i="1"/>
  <c r="AH221" i="1"/>
  <c r="AG221" i="1"/>
  <c r="AD221" i="1"/>
  <c r="AC221" i="1"/>
  <c r="AA221" i="1"/>
  <c r="Y221" i="1"/>
  <c r="V221" i="1"/>
  <c r="S221" i="1"/>
  <c r="J221" i="1"/>
  <c r="AJ219" i="1"/>
  <c r="AG219" i="1"/>
  <c r="AD219" i="1"/>
  <c r="AC219" i="1"/>
  <c r="AA219" i="1"/>
  <c r="Y219" i="1"/>
  <c r="V219" i="1"/>
  <c r="S219" i="1"/>
  <c r="J219" i="1"/>
  <c r="AJ218" i="1"/>
  <c r="AG218" i="1"/>
  <c r="AD218" i="1"/>
  <c r="AC218" i="1"/>
  <c r="AA218" i="1"/>
  <c r="Y218" i="1"/>
  <c r="V218" i="1"/>
  <c r="S218" i="1"/>
  <c r="J218" i="1"/>
  <c r="AJ217" i="1"/>
  <c r="AG217" i="1"/>
  <c r="AD217" i="1"/>
  <c r="AC217" i="1"/>
  <c r="AA217" i="1"/>
  <c r="Y217" i="1"/>
  <c r="V217" i="1"/>
  <c r="S217" i="1"/>
  <c r="J217" i="1"/>
  <c r="AJ216" i="1"/>
  <c r="AG216" i="1"/>
  <c r="AD216" i="1"/>
  <c r="AC216" i="1"/>
  <c r="AA216" i="1"/>
  <c r="Y216" i="1"/>
  <c r="V216" i="1"/>
  <c r="S216" i="1"/>
  <c r="J216" i="1"/>
  <c r="AJ215" i="1"/>
  <c r="AI215" i="1"/>
  <c r="AH215" i="1"/>
  <c r="AG215" i="1"/>
  <c r="AD215" i="1"/>
  <c r="AC215" i="1"/>
  <c r="AA215" i="1"/>
  <c r="Y215" i="1"/>
  <c r="V215" i="1"/>
  <c r="S215" i="1"/>
  <c r="J215" i="1"/>
  <c r="AJ213" i="1"/>
  <c r="AG213" i="1"/>
  <c r="AD213" i="1"/>
  <c r="AC213" i="1"/>
  <c r="AA213" i="1"/>
  <c r="Y213" i="1"/>
  <c r="V213" i="1"/>
  <c r="S213" i="1"/>
  <c r="J213" i="1"/>
  <c r="AJ212" i="1"/>
  <c r="AG212" i="1"/>
  <c r="AD212" i="1"/>
  <c r="AC212" i="1"/>
  <c r="AA212" i="1"/>
  <c r="Y212" i="1"/>
  <c r="V212" i="1"/>
  <c r="S212" i="1"/>
  <c r="J212" i="1"/>
  <c r="AJ211" i="1"/>
  <c r="AG211" i="1"/>
  <c r="AD211" i="1"/>
  <c r="AC211" i="1"/>
  <c r="AA211" i="1"/>
  <c r="Y211" i="1"/>
  <c r="V211" i="1"/>
  <c r="S211" i="1"/>
  <c r="J211" i="1"/>
  <c r="AJ210" i="1"/>
  <c r="AG210" i="1"/>
  <c r="AD210" i="1"/>
  <c r="AC210" i="1"/>
  <c r="AA210" i="1"/>
  <c r="Y210" i="1"/>
  <c r="V210" i="1"/>
  <c r="S210" i="1"/>
  <c r="J210" i="1"/>
  <c r="AJ209" i="1"/>
  <c r="AG209" i="1"/>
  <c r="AD209" i="1"/>
  <c r="AC209" i="1"/>
  <c r="AA209" i="1"/>
  <c r="Y209" i="1"/>
  <c r="V209" i="1"/>
  <c r="S209" i="1"/>
  <c r="J209" i="1"/>
  <c r="AJ208" i="1"/>
  <c r="AI208" i="1"/>
  <c r="AH208" i="1"/>
  <c r="AG208" i="1"/>
  <c r="AD208" i="1"/>
  <c r="AC208" i="1"/>
  <c r="AA208" i="1"/>
  <c r="Y208" i="1"/>
  <c r="V208" i="1"/>
  <c r="S208" i="1"/>
  <c r="J208" i="1"/>
  <c r="AJ206" i="1"/>
  <c r="AG206" i="1"/>
  <c r="AD206" i="1"/>
  <c r="AC206" i="1"/>
  <c r="AA206" i="1"/>
  <c r="Y206" i="1"/>
  <c r="V206" i="1"/>
  <c r="S206" i="1"/>
  <c r="J206" i="1"/>
  <c r="AJ205" i="1"/>
  <c r="AG205" i="1"/>
  <c r="AD205" i="1"/>
  <c r="AC205" i="1"/>
  <c r="AA205" i="1"/>
  <c r="Y205" i="1"/>
  <c r="V205" i="1"/>
  <c r="S205" i="1"/>
  <c r="J205" i="1"/>
  <c r="AJ204" i="1"/>
  <c r="AG204" i="1"/>
  <c r="AD204" i="1"/>
  <c r="AC204" i="1"/>
  <c r="AA204" i="1"/>
  <c r="Y204" i="1"/>
  <c r="V204" i="1"/>
  <c r="S204" i="1"/>
  <c r="J204" i="1"/>
  <c r="AJ203" i="1"/>
  <c r="AG203" i="1"/>
  <c r="AD203" i="1"/>
  <c r="AC203" i="1"/>
  <c r="AA203" i="1"/>
  <c r="Y203" i="1"/>
  <c r="V203" i="1"/>
  <c r="S203" i="1"/>
  <c r="J203" i="1"/>
  <c r="AJ202" i="1"/>
  <c r="AG202" i="1"/>
  <c r="AD202" i="1"/>
  <c r="AC202" i="1"/>
  <c r="AA202" i="1"/>
  <c r="Y202" i="1"/>
  <c r="V202" i="1"/>
  <c r="S202" i="1"/>
  <c r="J202" i="1"/>
  <c r="AJ201" i="1"/>
  <c r="AI201" i="1"/>
  <c r="AH201" i="1"/>
  <c r="AG201" i="1"/>
  <c r="AD201" i="1"/>
  <c r="AC201" i="1"/>
  <c r="AA201" i="1"/>
  <c r="Y201" i="1"/>
  <c r="V201" i="1"/>
  <c r="S201" i="1"/>
  <c r="J201" i="1"/>
  <c r="AD200" i="1"/>
  <c r="AC200" i="1"/>
  <c r="AA200" i="1"/>
  <c r="Y200" i="1"/>
  <c r="V200" i="1"/>
  <c r="S200" i="1"/>
  <c r="J200" i="1"/>
  <c r="AD199" i="1"/>
  <c r="AC199" i="1"/>
  <c r="AA199" i="1"/>
  <c r="Y199" i="1"/>
  <c r="V199" i="1"/>
  <c r="S199" i="1"/>
  <c r="J199" i="1"/>
  <c r="AD198" i="1"/>
  <c r="AC198" i="1"/>
  <c r="AA198" i="1"/>
  <c r="Y198" i="1"/>
  <c r="V198" i="1"/>
  <c r="S198" i="1"/>
  <c r="J198" i="1"/>
  <c r="AD197" i="1"/>
  <c r="AC197" i="1"/>
  <c r="AA197" i="1"/>
  <c r="Y197" i="1"/>
  <c r="V197" i="1"/>
  <c r="S197" i="1"/>
  <c r="J197" i="1"/>
  <c r="AD196" i="1"/>
  <c r="AC196" i="1"/>
  <c r="AA196" i="1"/>
  <c r="Y196" i="1"/>
  <c r="V196" i="1"/>
  <c r="S196" i="1"/>
  <c r="J196" i="1"/>
  <c r="AD195" i="1"/>
  <c r="AC195" i="1"/>
  <c r="AA195" i="1"/>
  <c r="Y195" i="1"/>
  <c r="V195" i="1"/>
  <c r="S195" i="1"/>
  <c r="J195" i="1"/>
  <c r="AD194" i="1"/>
  <c r="AC194" i="1"/>
  <c r="AA194" i="1"/>
  <c r="Y194" i="1"/>
  <c r="V194" i="1"/>
  <c r="S194" i="1"/>
  <c r="J194" i="1"/>
  <c r="AD193" i="1"/>
  <c r="AC193" i="1"/>
  <c r="AA193" i="1"/>
  <c r="Y193" i="1"/>
  <c r="V193" i="1"/>
  <c r="S193" i="1"/>
  <c r="J193" i="1"/>
  <c r="AD192" i="1"/>
  <c r="AC192" i="1"/>
  <c r="AA192" i="1"/>
  <c r="Y192" i="1"/>
  <c r="V192" i="1"/>
  <c r="S192" i="1"/>
  <c r="J192" i="1"/>
  <c r="AD191" i="1"/>
  <c r="AC191" i="1"/>
  <c r="AA191" i="1"/>
  <c r="Y191" i="1"/>
  <c r="V191" i="1"/>
  <c r="S191" i="1"/>
  <c r="J191" i="1"/>
  <c r="AD190" i="1"/>
  <c r="AC190" i="1"/>
  <c r="AA190" i="1"/>
  <c r="Y190" i="1"/>
  <c r="V190" i="1"/>
  <c r="S190" i="1"/>
  <c r="J190" i="1"/>
  <c r="AD189" i="1"/>
  <c r="AC189" i="1"/>
  <c r="AA189" i="1"/>
  <c r="Y189" i="1"/>
  <c r="V189" i="1"/>
  <c r="S189" i="1"/>
  <c r="J189" i="1"/>
  <c r="AD188" i="1"/>
  <c r="AC188" i="1"/>
  <c r="AA188" i="1"/>
  <c r="Y188" i="1"/>
  <c r="V188" i="1"/>
  <c r="S188" i="1"/>
  <c r="J188" i="1"/>
  <c r="AD187" i="1"/>
  <c r="AC187" i="1"/>
  <c r="AA187" i="1"/>
  <c r="Y187" i="1"/>
  <c r="V187" i="1"/>
  <c r="S187" i="1"/>
  <c r="J187" i="1"/>
  <c r="AD186" i="1"/>
  <c r="AC186" i="1"/>
  <c r="AA186" i="1"/>
  <c r="Y186" i="1"/>
  <c r="V186" i="1"/>
  <c r="S186" i="1"/>
  <c r="J186" i="1"/>
  <c r="AD185" i="1"/>
  <c r="AC185" i="1"/>
  <c r="AA185" i="1"/>
  <c r="Y185" i="1"/>
  <c r="V185" i="1"/>
  <c r="S185" i="1"/>
  <c r="J185" i="1"/>
  <c r="AJ183" i="1"/>
  <c r="AG183" i="1"/>
  <c r="AD183" i="1"/>
  <c r="AC183" i="1"/>
  <c r="AA183" i="1"/>
  <c r="Y183" i="1"/>
  <c r="V183" i="1"/>
  <c r="S183" i="1"/>
  <c r="J183" i="1"/>
  <c r="AJ182" i="1"/>
  <c r="AG182" i="1"/>
  <c r="AD182" i="1"/>
  <c r="AC182" i="1"/>
  <c r="AA182" i="1"/>
  <c r="Y182" i="1"/>
  <c r="V182" i="1"/>
  <c r="S182" i="1"/>
  <c r="J182" i="1"/>
  <c r="AJ181" i="1"/>
  <c r="AG181" i="1"/>
  <c r="AD181" i="1"/>
  <c r="AC181" i="1"/>
  <c r="AA181" i="1"/>
  <c r="Y181" i="1"/>
  <c r="V181" i="1"/>
  <c r="S181" i="1"/>
  <c r="J181" i="1"/>
  <c r="AJ180" i="1"/>
  <c r="AG180" i="1"/>
  <c r="AD180" i="1"/>
  <c r="AC180" i="1"/>
  <c r="AA180" i="1"/>
  <c r="Y180" i="1"/>
  <c r="V180" i="1"/>
  <c r="S180" i="1"/>
  <c r="J180" i="1"/>
  <c r="AJ179" i="1"/>
  <c r="AG179" i="1"/>
  <c r="AD179" i="1"/>
  <c r="AC179" i="1"/>
  <c r="AA179" i="1"/>
  <c r="Y179" i="1"/>
  <c r="V179" i="1"/>
  <c r="S179" i="1"/>
  <c r="J179" i="1"/>
  <c r="AJ178" i="1"/>
  <c r="AI178" i="1"/>
  <c r="AH178" i="1"/>
  <c r="AG178" i="1"/>
  <c r="AD178" i="1"/>
  <c r="AC178" i="1"/>
  <c r="AA178" i="1"/>
  <c r="Y178" i="1"/>
  <c r="V178" i="1"/>
  <c r="S178" i="1"/>
  <c r="J178" i="1"/>
  <c r="AJ176" i="1"/>
  <c r="AG176" i="1"/>
  <c r="AD176" i="1"/>
  <c r="AC176" i="1"/>
  <c r="AA176" i="1"/>
  <c r="Y176" i="1"/>
  <c r="V176" i="1"/>
  <c r="S176" i="1"/>
  <c r="J176" i="1"/>
  <c r="AJ175" i="1"/>
  <c r="AG175" i="1"/>
  <c r="AD175" i="1"/>
  <c r="AC175" i="1"/>
  <c r="AA175" i="1"/>
  <c r="Y175" i="1"/>
  <c r="V175" i="1"/>
  <c r="S175" i="1"/>
  <c r="J175" i="1"/>
  <c r="AJ174" i="1"/>
  <c r="AG174" i="1"/>
  <c r="AD174" i="1"/>
  <c r="AC174" i="1"/>
  <c r="AA174" i="1"/>
  <c r="Y174" i="1"/>
  <c r="V174" i="1"/>
  <c r="S174" i="1"/>
  <c r="J174" i="1"/>
  <c r="AJ173" i="1"/>
  <c r="AG173" i="1"/>
  <c r="AD173" i="1"/>
  <c r="AC173" i="1"/>
  <c r="AA173" i="1"/>
  <c r="Y173" i="1"/>
  <c r="V173" i="1"/>
  <c r="S173" i="1"/>
  <c r="J173" i="1"/>
  <c r="AJ172" i="1"/>
  <c r="AG172" i="1"/>
  <c r="AD172" i="1"/>
  <c r="AC172" i="1"/>
  <c r="AA172" i="1"/>
  <c r="Y172" i="1"/>
  <c r="V172" i="1"/>
  <c r="S172" i="1"/>
  <c r="J172" i="1"/>
  <c r="AJ171" i="1"/>
  <c r="AG171" i="1"/>
  <c r="AD171" i="1"/>
  <c r="AC171" i="1"/>
  <c r="AA171" i="1"/>
  <c r="Y171" i="1"/>
  <c r="V171" i="1"/>
  <c r="S171" i="1"/>
  <c r="J171" i="1"/>
  <c r="AJ170" i="1"/>
  <c r="AG170" i="1"/>
  <c r="AD170" i="1"/>
  <c r="AC170" i="1"/>
  <c r="AA170" i="1"/>
  <c r="Y170" i="1"/>
  <c r="V170" i="1"/>
  <c r="S170" i="1"/>
  <c r="J170" i="1"/>
  <c r="AJ169" i="1"/>
  <c r="AG169" i="1"/>
  <c r="AD169" i="1"/>
  <c r="AC169" i="1"/>
  <c r="AA169" i="1"/>
  <c r="Y169" i="1"/>
  <c r="V169" i="1"/>
  <c r="S169" i="1"/>
  <c r="J169" i="1"/>
  <c r="AJ168" i="1"/>
  <c r="AG168" i="1"/>
  <c r="AD168" i="1"/>
  <c r="AC168" i="1"/>
  <c r="AA168" i="1"/>
  <c r="Y168" i="1"/>
  <c r="V168" i="1"/>
  <c r="S168" i="1"/>
  <c r="J168" i="1"/>
  <c r="AJ167" i="1"/>
  <c r="AG167" i="1"/>
  <c r="AD167" i="1"/>
  <c r="AC167" i="1"/>
  <c r="AA167" i="1"/>
  <c r="Y167" i="1"/>
  <c r="V167" i="1"/>
  <c r="S167" i="1"/>
  <c r="J167" i="1"/>
  <c r="AJ166" i="1"/>
  <c r="AG166" i="1"/>
  <c r="AD166" i="1"/>
  <c r="AC166" i="1"/>
  <c r="AA166" i="1"/>
  <c r="Y166" i="1"/>
  <c r="V166" i="1"/>
  <c r="S166" i="1"/>
  <c r="J166" i="1"/>
  <c r="AJ165" i="1"/>
  <c r="AG165" i="1"/>
  <c r="AD165" i="1"/>
  <c r="AC165" i="1"/>
  <c r="AA165" i="1"/>
  <c r="Y165" i="1"/>
  <c r="V165" i="1"/>
  <c r="S165" i="1"/>
  <c r="J165" i="1"/>
  <c r="AJ164" i="1"/>
  <c r="AG164" i="1"/>
  <c r="AD164" i="1"/>
  <c r="AC164" i="1"/>
  <c r="AA164" i="1"/>
  <c r="Y164" i="1"/>
  <c r="V164" i="1"/>
  <c r="S164" i="1"/>
  <c r="J164" i="1"/>
  <c r="AJ163" i="1"/>
  <c r="AG163" i="1"/>
  <c r="AD163" i="1"/>
  <c r="AC163" i="1"/>
  <c r="AA163" i="1"/>
  <c r="Y163" i="1"/>
  <c r="V163" i="1"/>
  <c r="S163" i="1"/>
  <c r="J163" i="1"/>
  <c r="AJ162" i="1"/>
  <c r="AG162" i="1"/>
  <c r="AD162" i="1"/>
  <c r="AC162" i="1"/>
  <c r="AA162" i="1"/>
  <c r="Y162" i="1"/>
  <c r="V162" i="1"/>
  <c r="S162" i="1"/>
  <c r="J162" i="1"/>
  <c r="AJ161" i="1"/>
  <c r="AG161" i="1"/>
  <c r="AD161" i="1"/>
  <c r="AC161" i="1"/>
  <c r="AA161" i="1"/>
  <c r="Y161" i="1"/>
  <c r="V161" i="1"/>
  <c r="S161" i="1"/>
  <c r="J161" i="1"/>
  <c r="AJ160" i="1"/>
  <c r="AI160" i="1"/>
  <c r="AH160" i="1"/>
  <c r="AG160" i="1"/>
  <c r="AD160" i="1"/>
  <c r="AC160" i="1"/>
  <c r="AA160" i="1"/>
  <c r="Y160" i="1"/>
  <c r="V160" i="1"/>
  <c r="S160" i="1"/>
  <c r="J160" i="1"/>
  <c r="AJ158" i="1"/>
  <c r="AG158" i="1"/>
  <c r="AD158" i="1"/>
  <c r="AC158" i="1"/>
  <c r="AA158" i="1"/>
  <c r="Y158" i="1"/>
  <c r="V158" i="1"/>
  <c r="S158" i="1"/>
  <c r="J158" i="1"/>
  <c r="AJ157" i="1"/>
  <c r="AG157" i="1"/>
  <c r="AD157" i="1"/>
  <c r="AC157" i="1"/>
  <c r="AA157" i="1"/>
  <c r="Y157" i="1"/>
  <c r="V157" i="1"/>
  <c r="S157" i="1"/>
  <c r="J157" i="1"/>
  <c r="AJ156" i="1"/>
  <c r="AG156" i="1"/>
  <c r="AD156" i="1"/>
  <c r="AC156" i="1"/>
  <c r="AA156" i="1"/>
  <c r="Y156" i="1"/>
  <c r="V156" i="1"/>
  <c r="S156" i="1"/>
  <c r="J156" i="1"/>
  <c r="AJ155" i="1"/>
  <c r="AG155" i="1"/>
  <c r="AD155" i="1"/>
  <c r="AC155" i="1"/>
  <c r="AA155" i="1"/>
  <c r="Y155" i="1"/>
  <c r="V155" i="1"/>
  <c r="S155" i="1"/>
  <c r="J155" i="1"/>
  <c r="AJ154" i="1"/>
  <c r="AG154" i="1"/>
  <c r="AD154" i="1"/>
  <c r="AC154" i="1"/>
  <c r="AA154" i="1"/>
  <c r="Y154" i="1"/>
  <c r="V154" i="1"/>
  <c r="S154" i="1"/>
  <c r="J154" i="1"/>
  <c r="AJ153" i="1"/>
  <c r="AI153" i="1"/>
  <c r="AH153" i="1"/>
  <c r="AG153" i="1"/>
  <c r="AD153" i="1"/>
  <c r="AC153" i="1"/>
  <c r="AA153" i="1"/>
  <c r="Y153" i="1"/>
  <c r="V153" i="1"/>
  <c r="S153" i="1"/>
  <c r="J153" i="1"/>
  <c r="AJ151" i="1"/>
  <c r="AG151" i="1"/>
  <c r="AD151" i="1"/>
  <c r="AC151" i="1"/>
  <c r="AA151" i="1"/>
  <c r="Y151" i="1"/>
  <c r="V151" i="1"/>
  <c r="S151" i="1"/>
  <c r="J151" i="1"/>
  <c r="AJ150" i="1"/>
  <c r="AG150" i="1"/>
  <c r="AD150" i="1"/>
  <c r="AC150" i="1"/>
  <c r="AA150" i="1"/>
  <c r="Y150" i="1"/>
  <c r="V150" i="1"/>
  <c r="S150" i="1"/>
  <c r="J150" i="1"/>
  <c r="AJ149" i="1"/>
  <c r="AG149" i="1"/>
  <c r="AD149" i="1"/>
  <c r="AC149" i="1"/>
  <c r="AA149" i="1"/>
  <c r="Y149" i="1"/>
  <c r="V149" i="1"/>
  <c r="S149" i="1"/>
  <c r="J149" i="1"/>
  <c r="AJ148" i="1"/>
  <c r="AI148" i="1"/>
  <c r="AH148" i="1"/>
  <c r="AG148" i="1"/>
  <c r="AD148" i="1"/>
  <c r="AC148" i="1"/>
  <c r="AA148" i="1"/>
  <c r="Y148" i="1"/>
  <c r="V148" i="1"/>
  <c r="S148" i="1"/>
  <c r="J148" i="1"/>
  <c r="AD146" i="1"/>
  <c r="AC146" i="1"/>
  <c r="AA146" i="1"/>
  <c r="Y146" i="1"/>
  <c r="V146" i="1"/>
  <c r="S146" i="1"/>
  <c r="J146" i="1"/>
  <c r="AD145" i="1"/>
  <c r="AC145" i="1"/>
  <c r="AA145" i="1"/>
  <c r="Y145" i="1"/>
  <c r="V145" i="1"/>
  <c r="S145" i="1"/>
  <c r="J145" i="1"/>
  <c r="AD144" i="1"/>
  <c r="AC144" i="1"/>
  <c r="AA144" i="1"/>
  <c r="Y144" i="1"/>
  <c r="V144" i="1"/>
  <c r="S144" i="1"/>
  <c r="J144" i="1"/>
  <c r="AD143" i="1"/>
  <c r="AC143" i="1"/>
  <c r="AA143" i="1"/>
  <c r="Y143" i="1"/>
  <c r="V143" i="1"/>
  <c r="S143" i="1"/>
  <c r="J143" i="1"/>
  <c r="AD142" i="1"/>
  <c r="AC142" i="1"/>
  <c r="AA142" i="1"/>
  <c r="Y142" i="1"/>
  <c r="V142" i="1"/>
  <c r="S142" i="1"/>
  <c r="J142" i="1"/>
  <c r="AD141" i="1"/>
  <c r="AC141" i="1"/>
  <c r="AA141" i="1"/>
  <c r="Y141" i="1"/>
  <c r="V141" i="1"/>
  <c r="S141" i="1"/>
  <c r="J141" i="1"/>
  <c r="AD140" i="1"/>
  <c r="AC140" i="1"/>
  <c r="AA140" i="1"/>
  <c r="Y140" i="1"/>
  <c r="V140" i="1"/>
  <c r="S140" i="1"/>
  <c r="J140" i="1"/>
  <c r="AD139" i="1"/>
  <c r="AC139" i="1"/>
  <c r="AA139" i="1"/>
  <c r="Y139" i="1"/>
  <c r="V139" i="1"/>
  <c r="S139" i="1"/>
  <c r="J139" i="1"/>
  <c r="AD138" i="1"/>
  <c r="AC138" i="1"/>
  <c r="AA138" i="1"/>
  <c r="Y138" i="1"/>
  <c r="V138" i="1"/>
  <c r="S138" i="1"/>
  <c r="J138" i="1"/>
  <c r="AD137" i="1"/>
  <c r="AC137" i="1"/>
  <c r="AA137" i="1"/>
  <c r="Y137" i="1"/>
  <c r="V137" i="1"/>
  <c r="S137" i="1"/>
  <c r="J137" i="1"/>
  <c r="AD136" i="1"/>
  <c r="AC136" i="1"/>
  <c r="AA136" i="1"/>
  <c r="Y136" i="1"/>
  <c r="V136" i="1"/>
  <c r="S136" i="1"/>
  <c r="J136" i="1"/>
  <c r="AD135" i="1"/>
  <c r="AC135" i="1"/>
  <c r="AA135" i="1"/>
  <c r="Y135" i="1"/>
  <c r="V135" i="1"/>
  <c r="S135" i="1"/>
  <c r="J135" i="1"/>
  <c r="AJ133" i="1"/>
  <c r="AG133" i="1"/>
  <c r="AD133" i="1"/>
  <c r="AC133" i="1"/>
  <c r="AA133" i="1"/>
  <c r="Y133" i="1"/>
  <c r="V133" i="1"/>
  <c r="S133" i="1"/>
  <c r="J133" i="1"/>
  <c r="AJ132" i="1"/>
  <c r="AG132" i="1"/>
  <c r="AD132" i="1"/>
  <c r="AC132" i="1"/>
  <c r="AA132" i="1"/>
  <c r="Y132" i="1"/>
  <c r="V132" i="1"/>
  <c r="S132" i="1"/>
  <c r="J132" i="1"/>
  <c r="AJ131" i="1"/>
  <c r="AG131" i="1"/>
  <c r="AD131" i="1"/>
  <c r="AC131" i="1"/>
  <c r="AA131" i="1"/>
  <c r="Y131" i="1"/>
  <c r="V131" i="1"/>
  <c r="S131" i="1"/>
  <c r="J131" i="1"/>
  <c r="AD130" i="1"/>
  <c r="AC130" i="1"/>
  <c r="AA130" i="1"/>
  <c r="Y130" i="1"/>
  <c r="V130" i="1"/>
  <c r="S130" i="1"/>
  <c r="J130" i="1"/>
  <c r="AJ129" i="1"/>
  <c r="AG129" i="1"/>
  <c r="AD129" i="1"/>
  <c r="AC129" i="1"/>
  <c r="AA129" i="1"/>
  <c r="Y129" i="1"/>
  <c r="V129" i="1"/>
  <c r="S129" i="1"/>
  <c r="J129" i="1"/>
  <c r="AJ128" i="1"/>
  <c r="AG128" i="1"/>
  <c r="AD128" i="1"/>
  <c r="AC128" i="1"/>
  <c r="AA128" i="1"/>
  <c r="Y128" i="1"/>
  <c r="V128" i="1"/>
  <c r="S128" i="1"/>
  <c r="J128" i="1"/>
  <c r="AJ127" i="1"/>
  <c r="AI127" i="1"/>
  <c r="AH127" i="1"/>
  <c r="AG127" i="1"/>
  <c r="AD127" i="1"/>
  <c r="AC127" i="1"/>
  <c r="AA127" i="1"/>
  <c r="Y127" i="1"/>
  <c r="V127" i="1"/>
  <c r="S127" i="1"/>
  <c r="J127" i="1"/>
  <c r="AJ125" i="1"/>
  <c r="AG125" i="1"/>
  <c r="AD125" i="1"/>
  <c r="AC125" i="1"/>
  <c r="AA125" i="1"/>
  <c r="Y125" i="1"/>
  <c r="V125" i="1"/>
  <c r="S125" i="1"/>
  <c r="J125" i="1"/>
  <c r="AJ124" i="1"/>
  <c r="AG124" i="1"/>
  <c r="AD124" i="1"/>
  <c r="AC124" i="1"/>
  <c r="AA124" i="1"/>
  <c r="Y124" i="1"/>
  <c r="V124" i="1"/>
  <c r="S124" i="1"/>
  <c r="J124" i="1"/>
  <c r="AJ123" i="1"/>
  <c r="AG123" i="1"/>
  <c r="AD123" i="1"/>
  <c r="AC123" i="1"/>
  <c r="AA123" i="1"/>
  <c r="Y123" i="1"/>
  <c r="V123" i="1"/>
  <c r="S123" i="1"/>
  <c r="J123" i="1"/>
  <c r="AJ122" i="1"/>
  <c r="AG122" i="1"/>
  <c r="AD122" i="1"/>
  <c r="AC122" i="1"/>
  <c r="AA122" i="1"/>
  <c r="Y122" i="1"/>
  <c r="V122" i="1"/>
  <c r="S122" i="1"/>
  <c r="J122" i="1"/>
  <c r="AJ121" i="1"/>
  <c r="AG121" i="1"/>
  <c r="AD121" i="1"/>
  <c r="AC121" i="1"/>
  <c r="AA121" i="1"/>
  <c r="Y121" i="1"/>
  <c r="V121" i="1"/>
  <c r="S121" i="1"/>
  <c r="J121" i="1"/>
  <c r="AJ120" i="1"/>
  <c r="AI120" i="1"/>
  <c r="AH120" i="1"/>
  <c r="AG120" i="1"/>
  <c r="AD120" i="1"/>
  <c r="AC120" i="1"/>
  <c r="AA120" i="1"/>
  <c r="Y120" i="1"/>
  <c r="V120" i="1"/>
  <c r="S120" i="1"/>
  <c r="J120" i="1"/>
  <c r="AD119" i="1"/>
  <c r="AC119" i="1"/>
  <c r="AA119" i="1"/>
  <c r="Y119" i="1"/>
  <c r="V119" i="1"/>
  <c r="S119" i="1"/>
  <c r="J119" i="1"/>
  <c r="AJ117" i="1"/>
  <c r="AG117" i="1"/>
  <c r="AD117" i="1"/>
  <c r="AC117" i="1"/>
  <c r="AA117" i="1"/>
  <c r="Y117" i="1"/>
  <c r="V117" i="1"/>
  <c r="S117" i="1"/>
  <c r="AJ116" i="1"/>
  <c r="AG116" i="1"/>
  <c r="AD116" i="1"/>
  <c r="AC116" i="1"/>
  <c r="AA116" i="1"/>
  <c r="Y116" i="1"/>
  <c r="V116" i="1"/>
  <c r="S116" i="1"/>
  <c r="J116" i="1"/>
  <c r="AJ115" i="1"/>
  <c r="AG115" i="1"/>
  <c r="AD115" i="1"/>
  <c r="AC115" i="1"/>
  <c r="AA115" i="1"/>
  <c r="Y115" i="1"/>
  <c r="V115" i="1"/>
  <c r="S115" i="1"/>
  <c r="J115" i="1"/>
  <c r="AJ114" i="1"/>
  <c r="AG114" i="1"/>
  <c r="AD114" i="1"/>
  <c r="AC114" i="1"/>
  <c r="AA114" i="1"/>
  <c r="Y114" i="1"/>
  <c r="V114" i="1"/>
  <c r="S114" i="1"/>
  <c r="J114" i="1"/>
  <c r="AJ113" i="1"/>
  <c r="AG113" i="1"/>
  <c r="AD113" i="1"/>
  <c r="AC113" i="1"/>
  <c r="AA113" i="1"/>
  <c r="Y113" i="1"/>
  <c r="V113" i="1"/>
  <c r="S113" i="1"/>
  <c r="J113" i="1"/>
  <c r="AJ112" i="1"/>
  <c r="AI112" i="1"/>
  <c r="AH112" i="1"/>
  <c r="AG112" i="1"/>
  <c r="AD112" i="1"/>
  <c r="AC112" i="1"/>
  <c r="AA112" i="1"/>
  <c r="Y112" i="1"/>
  <c r="V112" i="1"/>
  <c r="S112" i="1"/>
  <c r="J112" i="1"/>
  <c r="AJ110" i="1"/>
  <c r="AG110" i="1"/>
  <c r="AD110" i="1"/>
  <c r="AC110" i="1"/>
  <c r="AA110" i="1"/>
  <c r="Y110" i="1"/>
  <c r="V110" i="1"/>
  <c r="S110" i="1"/>
  <c r="J110" i="1"/>
  <c r="AJ109" i="1"/>
  <c r="AG109" i="1"/>
  <c r="AD109" i="1"/>
  <c r="AC109" i="1"/>
  <c r="AA109" i="1"/>
  <c r="Y109" i="1"/>
  <c r="V109" i="1"/>
  <c r="S109" i="1"/>
  <c r="J109" i="1"/>
  <c r="AJ108" i="1"/>
  <c r="AG108" i="1"/>
  <c r="AD108" i="1"/>
  <c r="AC108" i="1"/>
  <c r="AA108" i="1"/>
  <c r="Y108" i="1"/>
  <c r="V108" i="1"/>
  <c r="S108" i="1"/>
  <c r="J108" i="1"/>
  <c r="AJ107" i="1"/>
  <c r="AG107" i="1"/>
  <c r="AD107" i="1"/>
  <c r="AC107" i="1"/>
  <c r="AA107" i="1"/>
  <c r="Y107" i="1"/>
  <c r="V107" i="1"/>
  <c r="S107" i="1"/>
  <c r="J107" i="1"/>
  <c r="AJ106" i="1"/>
  <c r="AI106" i="1"/>
  <c r="AH106" i="1"/>
  <c r="AG106" i="1"/>
  <c r="AD106" i="1"/>
  <c r="AC106" i="1"/>
  <c r="AA106" i="1"/>
  <c r="Y106" i="1"/>
  <c r="V106" i="1"/>
  <c r="S106" i="1"/>
  <c r="J106" i="1"/>
  <c r="AD104" i="1"/>
  <c r="AC104" i="1"/>
  <c r="AA104" i="1"/>
  <c r="Y104" i="1"/>
  <c r="V104" i="1"/>
  <c r="S104" i="1"/>
  <c r="J104" i="1"/>
  <c r="AD103" i="1"/>
  <c r="AC103" i="1"/>
  <c r="AA103" i="1"/>
  <c r="Y103" i="1"/>
  <c r="V103" i="1"/>
  <c r="S103" i="1"/>
  <c r="J103" i="1"/>
  <c r="AD102" i="1"/>
  <c r="AC102" i="1"/>
  <c r="AA102" i="1"/>
  <c r="Y102" i="1"/>
  <c r="V102" i="1"/>
  <c r="S102" i="1"/>
  <c r="J102" i="1"/>
  <c r="AD101" i="1"/>
  <c r="AC101" i="1"/>
  <c r="AA101" i="1"/>
  <c r="Y101" i="1"/>
  <c r="V101" i="1"/>
  <c r="S101" i="1"/>
  <c r="J101" i="1"/>
  <c r="AD100" i="1"/>
  <c r="AC100" i="1"/>
  <c r="AA100" i="1"/>
  <c r="Y100" i="1"/>
  <c r="V100" i="1"/>
  <c r="S100" i="1"/>
  <c r="J100" i="1"/>
  <c r="AD99" i="1"/>
  <c r="AC99" i="1"/>
  <c r="AA99" i="1"/>
  <c r="Y99" i="1"/>
  <c r="V99" i="1"/>
  <c r="S99" i="1"/>
  <c r="J99" i="1"/>
  <c r="AD97" i="1"/>
  <c r="AC97" i="1"/>
  <c r="AA97" i="1"/>
  <c r="Y97" i="1"/>
  <c r="V97" i="1"/>
  <c r="S97" i="1"/>
  <c r="J97" i="1"/>
  <c r="AD96" i="1"/>
  <c r="AC96" i="1"/>
  <c r="AA96" i="1"/>
  <c r="Y96" i="1"/>
  <c r="V96" i="1"/>
  <c r="S96" i="1"/>
  <c r="J96" i="1"/>
  <c r="AD95" i="1"/>
  <c r="AC95" i="1"/>
  <c r="AA95" i="1"/>
  <c r="Y95" i="1"/>
  <c r="V95" i="1"/>
  <c r="S95" i="1"/>
  <c r="J95" i="1"/>
  <c r="AD94" i="1"/>
  <c r="AC94" i="1"/>
  <c r="AA94" i="1"/>
  <c r="Y94" i="1"/>
  <c r="V94" i="1"/>
  <c r="S94" i="1"/>
  <c r="J94" i="1"/>
  <c r="AD93" i="1"/>
  <c r="AC93" i="1"/>
  <c r="AA93" i="1"/>
  <c r="Y93" i="1"/>
  <c r="V93" i="1"/>
  <c r="S93" i="1"/>
  <c r="J93" i="1"/>
  <c r="AD92" i="1"/>
  <c r="AC92" i="1"/>
  <c r="AA92" i="1"/>
  <c r="Y92" i="1"/>
  <c r="V92" i="1"/>
  <c r="S92" i="1"/>
  <c r="J92" i="1"/>
  <c r="AD91" i="1"/>
  <c r="AC91" i="1"/>
  <c r="AA91" i="1"/>
  <c r="Y91" i="1"/>
  <c r="V91" i="1"/>
  <c r="S91" i="1"/>
  <c r="J91" i="1"/>
  <c r="AD90" i="1"/>
  <c r="AC90" i="1"/>
  <c r="AA90" i="1"/>
  <c r="Y90" i="1"/>
  <c r="V90" i="1"/>
  <c r="S90" i="1"/>
  <c r="J90" i="1"/>
  <c r="AD89" i="1"/>
  <c r="AC89" i="1"/>
  <c r="AA89" i="1"/>
  <c r="Y89" i="1"/>
  <c r="V89" i="1"/>
  <c r="S89" i="1"/>
  <c r="J89" i="1"/>
  <c r="AD88" i="1"/>
  <c r="AC88" i="1"/>
  <c r="AA88" i="1"/>
  <c r="Y88" i="1"/>
  <c r="V88" i="1"/>
  <c r="S88" i="1"/>
  <c r="J88" i="1"/>
  <c r="AD87" i="1"/>
  <c r="AC87" i="1"/>
  <c r="AA87" i="1"/>
  <c r="Y87" i="1"/>
  <c r="V87" i="1"/>
  <c r="S87" i="1"/>
  <c r="J87" i="1"/>
  <c r="AD86" i="1"/>
  <c r="AC86" i="1"/>
  <c r="AA86" i="1"/>
  <c r="Y86" i="1"/>
  <c r="V86" i="1"/>
  <c r="S86" i="1"/>
  <c r="J86" i="1"/>
  <c r="AJ84" i="1"/>
  <c r="AG84" i="1"/>
  <c r="AD84" i="1"/>
  <c r="AC84" i="1"/>
  <c r="AA84" i="1"/>
  <c r="Y84" i="1"/>
  <c r="V84" i="1"/>
  <c r="S84" i="1"/>
  <c r="J84" i="1"/>
  <c r="AJ83" i="1"/>
  <c r="AG83" i="1"/>
  <c r="AD83" i="1"/>
  <c r="AC83" i="1"/>
  <c r="AA83" i="1"/>
  <c r="Y83" i="1"/>
  <c r="V83" i="1"/>
  <c r="S83" i="1"/>
  <c r="J83" i="1"/>
  <c r="AJ82" i="1"/>
  <c r="AG82" i="1"/>
  <c r="AD82" i="1"/>
  <c r="AC82" i="1"/>
  <c r="AA82" i="1"/>
  <c r="Y82" i="1"/>
  <c r="V82" i="1"/>
  <c r="S82" i="1"/>
  <c r="J82" i="1"/>
  <c r="AJ81" i="1"/>
  <c r="AG81" i="1"/>
  <c r="AD81" i="1"/>
  <c r="AC81" i="1"/>
  <c r="AA81" i="1"/>
  <c r="Y81" i="1"/>
  <c r="V81" i="1"/>
  <c r="S81" i="1"/>
  <c r="J81" i="1"/>
  <c r="AJ80" i="1"/>
  <c r="AG80" i="1"/>
  <c r="AD80" i="1"/>
  <c r="AC80" i="1"/>
  <c r="AA80" i="1"/>
  <c r="Y80" i="1"/>
  <c r="V80" i="1"/>
  <c r="S80" i="1"/>
  <c r="J80" i="1"/>
  <c r="AJ79" i="1"/>
  <c r="AG79" i="1"/>
  <c r="AD79" i="1"/>
  <c r="AC79" i="1"/>
  <c r="AA79" i="1"/>
  <c r="Y79" i="1"/>
  <c r="V79" i="1"/>
  <c r="S79" i="1"/>
  <c r="J79" i="1"/>
  <c r="AJ78" i="1"/>
  <c r="AG78" i="1"/>
  <c r="AD78" i="1"/>
  <c r="AC78" i="1"/>
  <c r="AA78" i="1"/>
  <c r="Y78" i="1"/>
  <c r="V78" i="1"/>
  <c r="S78" i="1"/>
  <c r="J78" i="1"/>
  <c r="AJ77" i="1"/>
  <c r="AI77" i="1"/>
  <c r="AH77" i="1"/>
  <c r="AG77" i="1"/>
  <c r="AD77" i="1"/>
  <c r="AC77" i="1"/>
  <c r="AA77" i="1"/>
  <c r="Y77" i="1"/>
  <c r="V77" i="1"/>
  <c r="S77" i="1"/>
  <c r="J77" i="1"/>
  <c r="AJ75" i="1"/>
  <c r="AD75" i="1"/>
  <c r="AC75" i="1"/>
  <c r="AA75" i="1"/>
  <c r="Y75" i="1"/>
  <c r="V75" i="1"/>
  <c r="S75" i="1"/>
  <c r="J75" i="1"/>
  <c r="AJ74" i="1"/>
  <c r="AD74" i="1"/>
  <c r="AC74" i="1"/>
  <c r="AA74" i="1"/>
  <c r="Y74" i="1"/>
  <c r="V74" i="1"/>
  <c r="S74" i="1"/>
  <c r="J74" i="1"/>
  <c r="AJ73" i="1"/>
  <c r="AD73" i="1"/>
  <c r="AC73" i="1"/>
  <c r="AA73" i="1"/>
  <c r="Y73" i="1"/>
  <c r="V73" i="1"/>
  <c r="S73" i="1"/>
  <c r="J73" i="1"/>
  <c r="AJ72" i="1"/>
  <c r="AD72" i="1"/>
  <c r="AC72" i="1"/>
  <c r="AA72" i="1"/>
  <c r="Y72" i="1"/>
  <c r="V72" i="1"/>
  <c r="S72" i="1"/>
  <c r="J72" i="1"/>
  <c r="AJ71" i="1"/>
  <c r="AI71" i="1"/>
  <c r="AH71" i="1"/>
  <c r="AD71" i="1"/>
  <c r="AC71" i="1"/>
  <c r="AA71" i="1"/>
  <c r="Y71" i="1"/>
  <c r="V71" i="1"/>
  <c r="S71" i="1"/>
  <c r="J71" i="1"/>
  <c r="AD69" i="1"/>
  <c r="AC69" i="1"/>
  <c r="AA69" i="1"/>
  <c r="Y69" i="1"/>
  <c r="V69" i="1"/>
  <c r="S69" i="1"/>
  <c r="J69" i="1"/>
  <c r="AD68" i="1"/>
  <c r="AC68" i="1"/>
  <c r="AA68" i="1"/>
  <c r="Y68" i="1"/>
  <c r="V68" i="1"/>
  <c r="S68" i="1"/>
  <c r="J68" i="1"/>
  <c r="AD67" i="1"/>
  <c r="AC67" i="1"/>
  <c r="AA67" i="1"/>
  <c r="Y67" i="1"/>
  <c r="V67" i="1"/>
  <c r="S67" i="1"/>
  <c r="J67" i="1"/>
  <c r="AD66" i="1"/>
  <c r="AC66" i="1"/>
  <c r="AA66" i="1"/>
  <c r="Y66" i="1"/>
  <c r="V66" i="1"/>
  <c r="S66" i="1"/>
  <c r="J66" i="1"/>
  <c r="AD65" i="1"/>
  <c r="AC65" i="1"/>
  <c r="AA65" i="1"/>
  <c r="Y65" i="1"/>
  <c r="V65" i="1"/>
  <c r="S65" i="1"/>
  <c r="J65" i="1"/>
  <c r="AJ63" i="1"/>
  <c r="AD63" i="1"/>
  <c r="AC63" i="1"/>
  <c r="AA63" i="1"/>
  <c r="Y63" i="1"/>
  <c r="V63" i="1"/>
  <c r="S63" i="1"/>
  <c r="J63" i="1"/>
  <c r="AJ62" i="1"/>
  <c r="AD62" i="1"/>
  <c r="AC62" i="1"/>
  <c r="AA62" i="1"/>
  <c r="Y62" i="1"/>
  <c r="V62" i="1"/>
  <c r="S62" i="1"/>
  <c r="J62" i="1"/>
  <c r="AJ61" i="1"/>
  <c r="AD61" i="1"/>
  <c r="AC61" i="1"/>
  <c r="AA61" i="1"/>
  <c r="Y61" i="1"/>
  <c r="V61" i="1"/>
  <c r="S61" i="1"/>
  <c r="J61" i="1"/>
  <c r="AJ60" i="1"/>
  <c r="AD60" i="1"/>
  <c r="AC60" i="1"/>
  <c r="AA60" i="1"/>
  <c r="Y60" i="1"/>
  <c r="V60" i="1"/>
  <c r="S60" i="1"/>
  <c r="J60" i="1"/>
  <c r="AP59" i="1"/>
  <c r="AO59" i="1"/>
  <c r="AN59" i="1"/>
  <c r="AM59" i="1"/>
  <c r="AL59" i="1"/>
  <c r="AK59" i="1"/>
  <c r="AJ59" i="1"/>
  <c r="AI59" i="1"/>
  <c r="AH59" i="1"/>
  <c r="AD59" i="1"/>
  <c r="AC59" i="1"/>
  <c r="AA59" i="1"/>
  <c r="Y59" i="1"/>
  <c r="V59" i="1"/>
  <c r="S59" i="1"/>
  <c r="J59" i="1"/>
  <c r="AJ57" i="1"/>
  <c r="AG57" i="1"/>
  <c r="AD57" i="1"/>
  <c r="AC57" i="1"/>
  <c r="AA57" i="1"/>
  <c r="Y57" i="1"/>
  <c r="V57" i="1"/>
  <c r="S57" i="1"/>
  <c r="J57" i="1"/>
  <c r="I57" i="1"/>
  <c r="AJ56" i="1"/>
  <c r="AG56" i="1"/>
  <c r="AD56" i="1"/>
  <c r="AC56" i="1"/>
  <c r="AA56" i="1"/>
  <c r="Y56" i="1"/>
  <c r="V56" i="1"/>
  <c r="S56" i="1"/>
  <c r="J56" i="1"/>
  <c r="I56" i="1"/>
  <c r="AJ55" i="1"/>
  <c r="AG55" i="1"/>
  <c r="AD55" i="1"/>
  <c r="AC55" i="1"/>
  <c r="AA55" i="1"/>
  <c r="Y55" i="1"/>
  <c r="V55" i="1"/>
  <c r="S55" i="1"/>
  <c r="J55" i="1"/>
  <c r="I55" i="1"/>
  <c r="AJ54" i="1"/>
  <c r="AG54" i="1"/>
  <c r="AD54" i="1"/>
  <c r="AC54" i="1"/>
  <c r="AA54" i="1"/>
  <c r="Y54" i="1"/>
  <c r="V54" i="1"/>
  <c r="S54" i="1"/>
  <c r="J54" i="1"/>
  <c r="I54" i="1"/>
  <c r="AJ53" i="1"/>
  <c r="AG53" i="1"/>
  <c r="AD53" i="1"/>
  <c r="AC53" i="1"/>
  <c r="AA53" i="1"/>
  <c r="Y53" i="1"/>
  <c r="V53" i="1"/>
  <c r="J53" i="1"/>
  <c r="I53" i="1"/>
  <c r="AJ52" i="1"/>
  <c r="AG52" i="1"/>
  <c r="AD52" i="1"/>
  <c r="AC52" i="1"/>
  <c r="AA52" i="1"/>
  <c r="Y52" i="1"/>
  <c r="V52" i="1"/>
  <c r="S52" i="1"/>
  <c r="J52" i="1"/>
  <c r="I52" i="1"/>
  <c r="AJ51" i="1"/>
  <c r="AG51" i="1"/>
  <c r="AD51" i="1"/>
  <c r="AC51" i="1"/>
  <c r="AA51" i="1"/>
  <c r="Y51" i="1"/>
  <c r="V51" i="1"/>
  <c r="S51" i="1"/>
  <c r="J51" i="1"/>
  <c r="I51" i="1"/>
  <c r="AJ50" i="1"/>
  <c r="AG50" i="1"/>
  <c r="AD50" i="1"/>
  <c r="AC50" i="1"/>
  <c r="AA50" i="1"/>
  <c r="Y50" i="1"/>
  <c r="V50" i="1"/>
  <c r="S50" i="1"/>
  <c r="J50" i="1"/>
  <c r="I50" i="1"/>
  <c r="AJ49" i="1"/>
  <c r="AG49" i="1"/>
  <c r="AD49" i="1"/>
  <c r="AC49" i="1"/>
  <c r="AA49" i="1"/>
  <c r="Y49" i="1"/>
  <c r="V49" i="1"/>
  <c r="S49" i="1"/>
  <c r="J49" i="1"/>
  <c r="I49" i="1"/>
  <c r="AJ48" i="1"/>
  <c r="AG48" i="1"/>
  <c r="AD48" i="1"/>
  <c r="AC48" i="1"/>
  <c r="AA48" i="1"/>
  <c r="Y48" i="1"/>
  <c r="V48" i="1"/>
  <c r="S48" i="1"/>
  <c r="J48" i="1"/>
  <c r="I48" i="1"/>
  <c r="AJ47" i="1"/>
  <c r="AG47" i="1"/>
  <c r="AD47" i="1"/>
  <c r="AC47" i="1"/>
  <c r="AA47" i="1"/>
  <c r="Y47" i="1"/>
  <c r="V47" i="1"/>
  <c r="S47" i="1"/>
  <c r="J47" i="1"/>
  <c r="I47" i="1"/>
  <c r="AJ46" i="1"/>
  <c r="AG46" i="1"/>
  <c r="AD46" i="1"/>
  <c r="AC46" i="1"/>
  <c r="AA46" i="1"/>
  <c r="Y46" i="1"/>
  <c r="V46" i="1"/>
  <c r="S46" i="1"/>
  <c r="J46" i="1"/>
  <c r="I46" i="1"/>
  <c r="AJ45" i="1"/>
  <c r="AG45" i="1"/>
  <c r="AD45" i="1"/>
  <c r="AC45" i="1"/>
  <c r="AA45" i="1"/>
  <c r="Y45" i="1"/>
  <c r="V45" i="1"/>
  <c r="S45" i="1"/>
  <c r="J45" i="1"/>
  <c r="I45" i="1"/>
  <c r="AJ44" i="1"/>
  <c r="AG44" i="1"/>
  <c r="AD44" i="1"/>
  <c r="AC44" i="1"/>
  <c r="AA44" i="1"/>
  <c r="Y44" i="1"/>
  <c r="V44" i="1"/>
  <c r="S44" i="1"/>
  <c r="J44" i="1"/>
  <c r="I44" i="1"/>
  <c r="AJ43" i="1"/>
  <c r="AI43" i="1"/>
  <c r="AH43" i="1"/>
  <c r="AG43" i="1"/>
  <c r="AD43" i="1"/>
  <c r="AC43" i="1"/>
  <c r="AA43" i="1"/>
  <c r="Y43" i="1"/>
  <c r="V43" i="1"/>
  <c r="S43" i="1"/>
  <c r="J43" i="1"/>
  <c r="I43" i="1"/>
  <c r="AJ41" i="1"/>
  <c r="AG41" i="1"/>
  <c r="AD41" i="1"/>
  <c r="AC41" i="1"/>
  <c r="AA41" i="1"/>
  <c r="Y41" i="1"/>
  <c r="V41" i="1"/>
  <c r="S41" i="1"/>
  <c r="J41" i="1"/>
  <c r="AJ40" i="1"/>
  <c r="AG40" i="1"/>
  <c r="AD40" i="1"/>
  <c r="AC40" i="1"/>
  <c r="AA40" i="1"/>
  <c r="Y40" i="1"/>
  <c r="V40" i="1"/>
  <c r="S40" i="1"/>
  <c r="J40" i="1"/>
  <c r="AJ39" i="1"/>
  <c r="AG39" i="1"/>
  <c r="AD39" i="1"/>
  <c r="AC39" i="1"/>
  <c r="AA39" i="1"/>
  <c r="Y39" i="1"/>
  <c r="V39" i="1"/>
  <c r="S39" i="1"/>
  <c r="J39" i="1"/>
  <c r="AJ38" i="1"/>
  <c r="AG38" i="1"/>
  <c r="AD38" i="1"/>
  <c r="AC38" i="1"/>
  <c r="AA38" i="1"/>
  <c r="Y38" i="1"/>
  <c r="V38" i="1"/>
  <c r="S38" i="1"/>
  <c r="J38" i="1"/>
  <c r="AJ37" i="1"/>
  <c r="AI37" i="1"/>
  <c r="AH37" i="1"/>
  <c r="AG37" i="1"/>
  <c r="AD37" i="1"/>
  <c r="AC37" i="1"/>
  <c r="AA37" i="1"/>
  <c r="Y37" i="1"/>
  <c r="V37" i="1"/>
  <c r="S37" i="1"/>
  <c r="J37" i="1"/>
  <c r="AP35" i="1"/>
  <c r="AO35" i="1"/>
  <c r="AN35" i="1"/>
  <c r="AM35" i="1"/>
  <c r="AL35" i="1"/>
  <c r="AK35" i="1"/>
  <c r="AJ35" i="1"/>
  <c r="AG35" i="1"/>
  <c r="AD35" i="1"/>
  <c r="AC35" i="1"/>
  <c r="AA35" i="1"/>
  <c r="Y35" i="1"/>
  <c r="V35" i="1"/>
  <c r="S35" i="1"/>
  <c r="J35" i="1"/>
  <c r="AP34" i="1"/>
  <c r="AO34" i="1"/>
  <c r="AN34" i="1"/>
  <c r="AM34" i="1"/>
  <c r="AL34" i="1"/>
  <c r="AK34" i="1"/>
  <c r="AJ34" i="1"/>
  <c r="AG34" i="1"/>
  <c r="AD34" i="1"/>
  <c r="AC34" i="1"/>
  <c r="AA34" i="1"/>
  <c r="Y34" i="1"/>
  <c r="V34" i="1"/>
  <c r="S34" i="1"/>
  <c r="J34" i="1"/>
  <c r="AP33" i="1"/>
  <c r="AO33" i="1"/>
  <c r="AN33" i="1"/>
  <c r="AM33" i="1"/>
  <c r="AL33" i="1"/>
  <c r="AK33" i="1"/>
  <c r="AJ33" i="1"/>
  <c r="AG33" i="1"/>
  <c r="AD33" i="1"/>
  <c r="AC33" i="1"/>
  <c r="AA33" i="1"/>
  <c r="Y33" i="1"/>
  <c r="V33" i="1"/>
  <c r="S33" i="1"/>
  <c r="J33" i="1"/>
  <c r="AP32" i="1"/>
  <c r="AO32" i="1"/>
  <c r="AN32" i="1"/>
  <c r="AM32" i="1"/>
  <c r="AL32" i="1"/>
  <c r="AK32" i="1"/>
  <c r="AJ32" i="1"/>
  <c r="AG32" i="1"/>
  <c r="AD32" i="1"/>
  <c r="AC32" i="1"/>
  <c r="AA32" i="1"/>
  <c r="Y32" i="1"/>
  <c r="V32" i="1"/>
  <c r="S32" i="1"/>
  <c r="J32" i="1"/>
  <c r="AP31" i="1"/>
  <c r="AO31" i="1"/>
  <c r="AN31" i="1"/>
  <c r="AM31" i="1"/>
  <c r="AL31" i="1"/>
  <c r="AK31" i="1"/>
  <c r="AJ31" i="1"/>
  <c r="AI31" i="1"/>
  <c r="AH31" i="1"/>
  <c r="AG31" i="1"/>
  <c r="AD31" i="1"/>
  <c r="AC31" i="1"/>
  <c r="AA31" i="1"/>
  <c r="Y31" i="1"/>
  <c r="V31" i="1"/>
  <c r="S31" i="1"/>
  <c r="J31" i="1"/>
  <c r="AG30" i="1"/>
  <c r="AG29" i="1"/>
  <c r="AD29" i="1"/>
  <c r="AC29" i="1"/>
  <c r="AA29" i="1"/>
  <c r="S29" i="1"/>
  <c r="AG28" i="1"/>
  <c r="AD28" i="1"/>
  <c r="AC28" i="1"/>
  <c r="AA28" i="1"/>
  <c r="S28" i="1"/>
  <c r="AG27" i="1"/>
  <c r="AD27" i="1"/>
  <c r="AC27" i="1"/>
  <c r="AA27" i="1"/>
  <c r="S27" i="1"/>
  <c r="AG26" i="1"/>
  <c r="AD26" i="1"/>
  <c r="AC26" i="1"/>
  <c r="AA26" i="1"/>
  <c r="S26" i="1"/>
  <c r="AG25" i="1"/>
  <c r="AG24" i="1"/>
  <c r="AD24" i="1"/>
  <c r="AC24" i="1"/>
  <c r="AA24" i="1"/>
  <c r="S24" i="1"/>
  <c r="AG23" i="1"/>
  <c r="AD23" i="1"/>
  <c r="AC23" i="1"/>
  <c r="AA23" i="1"/>
  <c r="S23" i="1"/>
  <c r="AG22" i="1"/>
  <c r="AD22" i="1"/>
  <c r="AC22" i="1"/>
  <c r="AA22" i="1"/>
  <c r="S22" i="1"/>
  <c r="AG21" i="1"/>
  <c r="AG20" i="1"/>
  <c r="AD20" i="1"/>
  <c r="AC20" i="1"/>
  <c r="AA20" i="1"/>
  <c r="S20" i="1"/>
  <c r="AG19" i="1"/>
  <c r="AD19" i="1"/>
  <c r="AC19" i="1"/>
  <c r="AA19" i="1"/>
  <c r="S19" i="1"/>
  <c r="AG18" i="1"/>
  <c r="AD18" i="1"/>
  <c r="AC18" i="1"/>
  <c r="AA18" i="1"/>
  <c r="S18" i="1"/>
  <c r="AG17" i="1"/>
  <c r="AD17" i="1"/>
  <c r="AC17" i="1"/>
  <c r="AA17" i="1"/>
  <c r="S17" i="1"/>
  <c r="AG16" i="1"/>
  <c r="AG15" i="1"/>
  <c r="AD15" i="1"/>
  <c r="AC15" i="1"/>
  <c r="AA15" i="1"/>
  <c r="S15" i="1"/>
  <c r="AG14" i="1"/>
  <c r="AD14" i="1"/>
  <c r="AC14" i="1"/>
  <c r="AA14" i="1"/>
  <c r="S14" i="1"/>
  <c r="AG13" i="1"/>
  <c r="AD13" i="1"/>
  <c r="AC13" i="1"/>
  <c r="AA13" i="1"/>
  <c r="S13" i="1"/>
  <c r="AG12" i="1"/>
  <c r="AG11" i="1"/>
  <c r="AD11" i="1"/>
  <c r="AC11" i="1"/>
  <c r="AA11" i="1"/>
  <c r="S11" i="1"/>
  <c r="AG10" i="1"/>
  <c r="AD10" i="1"/>
  <c r="AC10" i="1"/>
  <c r="AA10" i="1"/>
  <c r="S10" i="1"/>
  <c r="AG9" i="1"/>
  <c r="AD9" i="1"/>
  <c r="AC9" i="1"/>
  <c r="AA9" i="1"/>
  <c r="S9" i="1"/>
</calcChain>
</file>

<file path=xl/sharedStrings.xml><?xml version="1.0" encoding="utf-8"?>
<sst xmlns="http://schemas.openxmlformats.org/spreadsheetml/2006/main" count="1436" uniqueCount="348">
  <si>
    <t>DRAINED TRIAXIAL TEST DATA ON SANDS</t>
  </si>
  <si>
    <t>SAND</t>
  </si>
  <si>
    <t>TEST</t>
  </si>
  <si>
    <t>Project</t>
  </si>
  <si>
    <t xml:space="preserve"> Data</t>
  </si>
  <si>
    <t>Lab</t>
  </si>
  <si>
    <t>Prep.</t>
  </si>
  <si>
    <t>e</t>
  </si>
  <si>
    <t>SP</t>
  </si>
  <si>
    <t xml:space="preserve">   Dr</t>
  </si>
  <si>
    <t>AX STR</t>
  </si>
  <si>
    <t xml:space="preserve"> Emax</t>
  </si>
  <si>
    <t>Emin</t>
  </si>
  <si>
    <t>E-Emin</t>
  </si>
  <si>
    <t>PHIss</t>
  </si>
  <si>
    <t xml:space="preserve">   Comments</t>
  </si>
  <si>
    <t>M</t>
  </si>
  <si>
    <t>Number</t>
  </si>
  <si>
    <t xml:space="preserve"> Format</t>
  </si>
  <si>
    <t>Method</t>
  </si>
  <si>
    <t>kPa</t>
  </si>
  <si>
    <t>deg</t>
  </si>
  <si>
    <t>%</t>
  </si>
  <si>
    <t>ratio</t>
  </si>
  <si>
    <t xml:space="preserve"> </t>
  </si>
  <si>
    <t>AMAULIGAK</t>
  </si>
  <si>
    <t xml:space="preserve">  E01</t>
  </si>
  <si>
    <t>852-2095A</t>
  </si>
  <si>
    <t xml:space="preserve">  HP</t>
  </si>
  <si>
    <t>GA(C)</t>
  </si>
  <si>
    <t xml:space="preserve">  MC</t>
  </si>
  <si>
    <t>No Emin/Emax data</t>
  </si>
  <si>
    <t>F-24</t>
  </si>
  <si>
    <t xml:space="preserve">  E02</t>
  </si>
  <si>
    <t>140/10</t>
  </si>
  <si>
    <t xml:space="preserve">  E03</t>
  </si>
  <si>
    <t xml:space="preserve">  F01</t>
  </si>
  <si>
    <t xml:space="preserve">  F02</t>
  </si>
  <si>
    <t>144/21</t>
  </si>
  <si>
    <t xml:space="preserve">  F03</t>
  </si>
  <si>
    <t xml:space="preserve">  A01</t>
  </si>
  <si>
    <t>852-2095</t>
  </si>
  <si>
    <t xml:space="preserve">  IBM</t>
  </si>
  <si>
    <t>I-65</t>
  </si>
  <si>
    <t xml:space="preserve">  A02</t>
  </si>
  <si>
    <t>80/48</t>
  </si>
  <si>
    <t xml:space="preserve">  A03</t>
  </si>
  <si>
    <t xml:space="preserve">  6A</t>
  </si>
  <si>
    <t xml:space="preserve">  B01</t>
  </si>
  <si>
    <t xml:space="preserve">  B02</t>
  </si>
  <si>
    <t>310/9</t>
  </si>
  <si>
    <t xml:space="preserve">  B03</t>
  </si>
  <si>
    <t xml:space="preserve">  C01</t>
  </si>
  <si>
    <t xml:space="preserve">  C02</t>
  </si>
  <si>
    <t>290/3</t>
  </si>
  <si>
    <t xml:space="preserve">  C03</t>
  </si>
  <si>
    <t xml:space="preserve">  C04</t>
  </si>
  <si>
    <t xml:space="preserve">ERKSAK </t>
  </si>
  <si>
    <t>D01</t>
  </si>
  <si>
    <t>852-2101a</t>
  </si>
  <si>
    <t>320/1</t>
  </si>
  <si>
    <t>D02</t>
  </si>
  <si>
    <t xml:space="preserve"> G561</t>
  </si>
  <si>
    <t>852-2101</t>
  </si>
  <si>
    <t xml:space="preserve">  DC</t>
  </si>
  <si>
    <t xml:space="preserve"> G562</t>
  </si>
  <si>
    <t xml:space="preserve"> G563</t>
  </si>
  <si>
    <t>ERKSAK</t>
  </si>
  <si>
    <t>L1</t>
  </si>
  <si>
    <t>862-2042</t>
  </si>
  <si>
    <t>355/3</t>
  </si>
  <si>
    <t>D1</t>
  </si>
  <si>
    <t>L3</t>
  </si>
  <si>
    <t>L2</t>
  </si>
  <si>
    <t>C166</t>
  </si>
  <si>
    <t>G661</t>
  </si>
  <si>
    <t>862-2040</t>
  </si>
  <si>
    <t xml:space="preserve">  WP</t>
  </si>
  <si>
    <t>330/0.7</t>
  </si>
  <si>
    <t>G662</t>
  </si>
  <si>
    <t>G663</t>
  </si>
  <si>
    <t>G664</t>
  </si>
  <si>
    <t>G665</t>
  </si>
  <si>
    <t>G666</t>
  </si>
  <si>
    <t>G667</t>
  </si>
  <si>
    <t xml:space="preserve"> G760</t>
  </si>
  <si>
    <t>862-2089</t>
  </si>
  <si>
    <t>OCR=4</t>
  </si>
  <si>
    <t xml:space="preserve"> G761</t>
  </si>
  <si>
    <t xml:space="preserve"> G762</t>
  </si>
  <si>
    <t>D-874</t>
  </si>
  <si>
    <t>872-2009</t>
  </si>
  <si>
    <t>MC</t>
  </si>
  <si>
    <t>OCR=8.75</t>
  </si>
  <si>
    <t>D-681</t>
  </si>
  <si>
    <t>882-2113</t>
  </si>
  <si>
    <t>D-682</t>
  </si>
  <si>
    <t>D-684</t>
  </si>
  <si>
    <t>D-685</t>
  </si>
  <si>
    <t>ISSERK</t>
  </si>
  <si>
    <t>832-2029</t>
  </si>
  <si>
    <t xml:space="preserve">  APPLE</t>
  </si>
  <si>
    <t>210/2</t>
  </si>
  <si>
    <t xml:space="preserve">  WD</t>
  </si>
  <si>
    <t>210/5</t>
  </si>
  <si>
    <t xml:space="preserve"> G875</t>
  </si>
  <si>
    <t>872-2034</t>
  </si>
  <si>
    <t>210/10</t>
  </si>
  <si>
    <t xml:space="preserve">  GRAPH</t>
  </si>
  <si>
    <t>GA(V)</t>
  </si>
  <si>
    <t>KOGYUK</t>
  </si>
  <si>
    <t xml:space="preserve">  TABLE</t>
  </si>
  <si>
    <t>350/2</t>
  </si>
  <si>
    <t>832-2009</t>
  </si>
  <si>
    <t>poor graph</t>
  </si>
  <si>
    <t>350/5</t>
  </si>
  <si>
    <t>350/10</t>
  </si>
  <si>
    <t>280/5</t>
  </si>
  <si>
    <t>NERLERK</t>
  </si>
  <si>
    <t>882-2086</t>
  </si>
  <si>
    <t>300/1</t>
  </si>
  <si>
    <t xml:space="preserve"> 154c</t>
  </si>
  <si>
    <t xml:space="preserve">ALASKAN </t>
  </si>
  <si>
    <t>S061</t>
  </si>
  <si>
    <t>842-2069</t>
  </si>
  <si>
    <t>BEAU. SEA</t>
  </si>
  <si>
    <t>S062</t>
  </si>
  <si>
    <t>140/5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</si>
  <si>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</si>
  <si>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</si>
  <si>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</si>
  <si>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</si>
  <si>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</si>
  <si>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</si>
  <si>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</si>
  <si>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</si>
  <si>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</si>
  <si>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</si>
  <si>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</si>
  <si>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</si>
  <si>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CASTRO</t>
  </si>
  <si>
    <t>HARVARD</t>
  </si>
  <si>
    <t>SAND B</t>
  </si>
  <si>
    <t>THESIS</t>
  </si>
  <si>
    <t>150/0</t>
  </si>
  <si>
    <t>SAND C</t>
  </si>
  <si>
    <t>280/0</t>
  </si>
  <si>
    <t>to be omitted</t>
  </si>
  <si>
    <t>HILTON</t>
  </si>
  <si>
    <t>852-2041</t>
  </si>
  <si>
    <t>MINES</t>
  </si>
  <si>
    <t>200/2.5</t>
  </si>
  <si>
    <t>HOKKSUND</t>
  </si>
  <si>
    <t>842-2007</t>
  </si>
  <si>
    <t>Kildalen (1982)</t>
  </si>
  <si>
    <t>390/0</t>
  </si>
  <si>
    <t>4A</t>
  </si>
  <si>
    <t>4B</t>
  </si>
  <si>
    <t>12A</t>
  </si>
  <si>
    <t>12B</t>
  </si>
  <si>
    <t>LEIGHTON</t>
  </si>
  <si>
    <t>882-2068</t>
  </si>
  <si>
    <t>BUZZARD</t>
  </si>
  <si>
    <t>120/5</t>
  </si>
  <si>
    <t>MONTEREY</t>
  </si>
  <si>
    <t>Durgunoglu,1973</t>
  </si>
  <si>
    <t>370/0</t>
  </si>
  <si>
    <t>Lade (1972)</t>
  </si>
  <si>
    <t>OTTAWA</t>
  </si>
  <si>
    <t>530/0</t>
  </si>
  <si>
    <t>REID</t>
  </si>
  <si>
    <t>BEDFORD</t>
  </si>
  <si>
    <t>240/0</t>
  </si>
  <si>
    <t>TICINO-4</t>
  </si>
  <si>
    <t>TICINO-8</t>
  </si>
  <si>
    <t xml:space="preserve"> D161</t>
  </si>
  <si>
    <t>862-2801</t>
  </si>
  <si>
    <t xml:space="preserve"> D162</t>
  </si>
  <si>
    <t xml:space="preserve"> D163</t>
  </si>
  <si>
    <t xml:space="preserve"> D164</t>
  </si>
  <si>
    <t xml:space="preserve"> D165</t>
  </si>
  <si>
    <t>TICINO-9</t>
  </si>
  <si>
    <t xml:space="preserve"> D166</t>
  </si>
  <si>
    <t xml:space="preserve"> D167</t>
  </si>
  <si>
    <t xml:space="preserve"> D168</t>
  </si>
  <si>
    <t xml:space="preserve"> D169</t>
  </si>
  <si>
    <t xml:space="preserve"> D170</t>
  </si>
  <si>
    <t>TOYOURA</t>
  </si>
  <si>
    <t>842-2041</t>
  </si>
  <si>
    <t>210/0</t>
  </si>
  <si>
    <t>CID-1TT</t>
  </si>
  <si>
    <t>892-2026</t>
  </si>
  <si>
    <t>160/0</t>
  </si>
  <si>
    <t>CID-2ATT</t>
  </si>
  <si>
    <t>CID-3TT</t>
  </si>
  <si>
    <t>Oil Sands</t>
  </si>
  <si>
    <t>S161</t>
  </si>
  <si>
    <t>862-2701</t>
  </si>
  <si>
    <t>WP</t>
  </si>
  <si>
    <t>Tailings</t>
  </si>
  <si>
    <t>S162</t>
  </si>
  <si>
    <t>S163</t>
  </si>
  <si>
    <t>S164</t>
  </si>
  <si>
    <t>S165</t>
  </si>
  <si>
    <t>S171</t>
  </si>
  <si>
    <t>Anistropic consolidation</t>
  </si>
  <si>
    <t>S172</t>
  </si>
  <si>
    <t>S173</t>
  </si>
  <si>
    <t>S174</t>
  </si>
  <si>
    <t>CONSTANT P TESTS</t>
  </si>
  <si>
    <t>Nevada</t>
  </si>
  <si>
    <t>40-107</t>
  </si>
  <si>
    <t>Velacs</t>
  </si>
  <si>
    <t>TETC</t>
  </si>
  <si>
    <t>Ertec</t>
  </si>
  <si>
    <t>Dry Pluv</t>
  </si>
  <si>
    <t>Constant P test</t>
  </si>
  <si>
    <t>150/7.5</t>
  </si>
  <si>
    <t>40-100</t>
  </si>
  <si>
    <t>40-106</t>
  </si>
  <si>
    <t>40-92</t>
  </si>
  <si>
    <t>Constant P test (CAD)</t>
  </si>
  <si>
    <t>40-108</t>
  </si>
  <si>
    <t>40-109</t>
  </si>
  <si>
    <t>Constant Q test</t>
  </si>
  <si>
    <t>60-82</t>
  </si>
  <si>
    <t>60-75</t>
  </si>
  <si>
    <t>60-81</t>
  </si>
  <si>
    <t>60-70</t>
  </si>
  <si>
    <t>CP-1TT</t>
  </si>
  <si>
    <t>Consant P test</t>
  </si>
  <si>
    <t>CP-2TT</t>
  </si>
  <si>
    <t>CP-3TT</t>
  </si>
  <si>
    <t>CP-4TT</t>
  </si>
  <si>
    <t>Terminated at 4% strain</t>
  </si>
  <si>
    <t>CP-5TT</t>
  </si>
  <si>
    <t>CP-6TT</t>
  </si>
  <si>
    <t>CP-7TT</t>
  </si>
  <si>
    <t>Chek Lap Kok (HAECO Base Maintenance Facility)</t>
  </si>
  <si>
    <t>Upper Sand</t>
  </si>
  <si>
    <t>Lotus</t>
  </si>
  <si>
    <t>HKUST</t>
  </si>
  <si>
    <t>Air Pl</t>
  </si>
  <si>
    <t>USDS Series</t>
  </si>
  <si>
    <t>Air pl</t>
  </si>
  <si>
    <t>Lower Sand</t>
  </si>
  <si>
    <t>LSDS Series</t>
  </si>
  <si>
    <t>Initiated by Golder Associates for Gulf Canada Resources, updated subsequently for additional projects</t>
  </si>
  <si>
    <t>207/3.5</t>
  </si>
  <si>
    <r>
      <t>s</t>
    </r>
    <r>
      <rPr>
        <sz val="10"/>
        <rFont val="Arial"/>
        <family val="2"/>
      </rPr>
      <t>'</t>
    </r>
    <r>
      <rPr>
        <vertAlign val="subscript"/>
        <sz val="10"/>
        <rFont val="Arial"/>
        <family val="2"/>
      </rPr>
      <t>3c</t>
    </r>
  </si>
  <si>
    <t>y</t>
  </si>
  <si>
    <r>
      <t>l</t>
    </r>
    <r>
      <rPr>
        <vertAlign val="subscript"/>
        <sz val="10"/>
        <rFont val="Arial"/>
        <family val="2"/>
      </rPr>
      <t>cs</t>
    </r>
  </si>
  <si>
    <t>D</t>
  </si>
  <si>
    <r>
      <t>e</t>
    </r>
    <r>
      <rPr>
        <vertAlign val="subscript"/>
        <sz val="10"/>
        <rFont val="Arial"/>
        <family val="2"/>
      </rPr>
      <t>v</t>
    </r>
  </si>
  <si>
    <t>Dilation</t>
  </si>
  <si>
    <t>(Triaxial)</t>
  </si>
  <si>
    <r>
      <t>f</t>
    </r>
    <r>
      <rPr>
        <sz val="10"/>
        <rFont val="Arial"/>
        <family val="2"/>
      </rPr>
      <t>'</t>
    </r>
    <r>
      <rPr>
        <vertAlign val="subscript"/>
        <sz val="10"/>
        <rFont val="Arial"/>
        <family val="2"/>
      </rPr>
      <t>tx</t>
    </r>
  </si>
  <si>
    <t>After consolidation</t>
  </si>
  <si>
    <t>Peak conditions</t>
  </si>
  <si>
    <t>Critical state line</t>
  </si>
  <si>
    <r>
      <t>f</t>
    </r>
    <r>
      <rPr>
        <sz val="10"/>
        <rFont val="Arial"/>
        <family val="2"/>
      </rPr>
      <t>'</t>
    </r>
    <r>
      <rPr>
        <vertAlign val="subscript"/>
        <sz val="10"/>
        <rFont val="Arial"/>
        <family val="2"/>
      </rPr>
      <t>cv</t>
    </r>
  </si>
  <si>
    <t>y/l</t>
  </si>
  <si>
    <r>
      <t>f</t>
    </r>
    <r>
      <rPr>
        <sz val="10"/>
        <rFont val="Arial"/>
        <family val="2"/>
      </rPr>
      <t>'</t>
    </r>
    <r>
      <rPr>
        <vertAlign val="subscript"/>
        <sz val="10"/>
        <rFont val="Arial"/>
        <family val="2"/>
      </rPr>
      <t>tx</t>
    </r>
    <r>
      <rPr>
        <sz val="10"/>
        <rFont val="Arial"/>
        <family val="2"/>
      </rPr>
      <t xml:space="preserve"> - </t>
    </r>
    <r>
      <rPr>
        <sz val="10"/>
        <rFont val="Symbol"/>
        <family val="1"/>
        <charset val="2"/>
      </rPr>
      <t>f</t>
    </r>
    <r>
      <rPr>
        <sz val="10"/>
        <rFont val="Arial"/>
        <family val="2"/>
      </rPr>
      <t>'</t>
    </r>
    <r>
      <rPr>
        <vertAlign val="subscript"/>
        <sz val="10"/>
        <rFont val="Arial"/>
        <family val="2"/>
      </rPr>
      <t>cv</t>
    </r>
  </si>
  <si>
    <r>
      <t>y</t>
    </r>
    <r>
      <rPr>
        <sz val="10"/>
        <rFont val="Arial"/>
        <family val="2"/>
      </rPr>
      <t>/1+e</t>
    </r>
  </si>
  <si>
    <r>
      <t>G</t>
    </r>
    <r>
      <rPr>
        <vertAlign val="subscript"/>
        <sz val="10"/>
        <rFont val="Arial"/>
        <family val="2"/>
      </rPr>
      <t>1</t>
    </r>
  </si>
  <si>
    <t/>
  </si>
  <si>
    <t>Mean line through Txl data</t>
  </si>
  <si>
    <t>State Parameter</t>
  </si>
  <si>
    <t>Friction Angle</t>
  </si>
  <si>
    <t>Tatsuoka</t>
  </si>
  <si>
    <t>Oda</t>
  </si>
  <si>
    <t>O lines for Figure 2.9</t>
  </si>
  <si>
    <t>Dmin</t>
  </si>
  <si>
    <t>O lines for Figure 2.10</t>
  </si>
  <si>
    <r>
      <t>y/(1+</t>
    </r>
    <r>
      <rPr>
        <i/>
        <sz val="10"/>
        <rFont val="Courier"/>
        <family val="3"/>
      </rPr>
      <t>e</t>
    </r>
    <r>
      <rPr>
        <i/>
        <sz val="10"/>
        <rFont val="Symbol"/>
        <family val="1"/>
        <charset val="2"/>
      </rPr>
      <t>)</t>
    </r>
  </si>
  <si>
    <r>
      <t xml:space="preserve">y </t>
    </r>
    <r>
      <rPr>
        <sz val="10"/>
        <rFont val="Arial"/>
        <family val="2"/>
      </rPr>
      <t>at peak</t>
    </r>
  </si>
  <si>
    <t>O lines for Figure 2.31</t>
  </si>
  <si>
    <t>c</t>
  </si>
  <si>
    <r>
      <t>G-</t>
    </r>
    <r>
      <rPr>
        <sz val="10"/>
        <rFont val="Arial"/>
        <family val="2"/>
      </rPr>
      <t>emin</t>
    </r>
  </si>
  <si>
    <t>cid8</t>
  </si>
  <si>
    <t>cid11</t>
  </si>
  <si>
    <t>cid12</t>
  </si>
  <si>
    <t>Bennett Core 370/26</t>
  </si>
  <si>
    <t>25.9% Fines</t>
  </si>
  <si>
    <t>Hopper Trial</t>
  </si>
  <si>
    <t>4_CID</t>
  </si>
  <si>
    <t>12-1250-0085</t>
  </si>
  <si>
    <t>5_CID</t>
  </si>
  <si>
    <t>6_CID</t>
  </si>
  <si>
    <t>9_CID</t>
  </si>
  <si>
    <t>Carbonate sand</t>
  </si>
  <si>
    <t>M1</t>
  </si>
  <si>
    <t>Z19</t>
  </si>
  <si>
    <t>Z4</t>
  </si>
  <si>
    <t>Z24</t>
  </si>
  <si>
    <t>Z18</t>
  </si>
  <si>
    <t>Z22</t>
  </si>
  <si>
    <t>Z37</t>
  </si>
  <si>
    <t>Z48</t>
  </si>
  <si>
    <t>Z53</t>
  </si>
  <si>
    <t>Z54</t>
  </si>
  <si>
    <t>Z57</t>
  </si>
  <si>
    <t>Z60</t>
  </si>
  <si>
    <t>Z61</t>
  </si>
  <si>
    <t>Z62</t>
  </si>
  <si>
    <t>Z66</t>
  </si>
  <si>
    <t>M3</t>
  </si>
  <si>
    <t>Z114</t>
  </si>
  <si>
    <t>Z122</t>
  </si>
  <si>
    <t>Z125</t>
  </si>
  <si>
    <t>Z136</t>
  </si>
  <si>
    <t>Z140</t>
  </si>
  <si>
    <t>Z142</t>
  </si>
  <si>
    <t>p'o</t>
  </si>
  <si>
    <t>Brasted Sand</t>
  </si>
  <si>
    <t>c7</t>
  </si>
  <si>
    <t>c8</t>
  </si>
  <si>
    <t>c-9</t>
  </si>
  <si>
    <t>c-10</t>
  </si>
  <si>
    <t>c12</t>
  </si>
  <si>
    <t>c13</t>
  </si>
  <si>
    <t>c16</t>
  </si>
  <si>
    <t>c15</t>
  </si>
  <si>
    <t>c21</t>
  </si>
  <si>
    <t>c-23</t>
  </si>
  <si>
    <t>c-25</t>
  </si>
  <si>
    <t>c-26</t>
  </si>
  <si>
    <t>c27</t>
  </si>
  <si>
    <t>c28</t>
  </si>
  <si>
    <t>c-29</t>
  </si>
  <si>
    <t>c-33</t>
  </si>
  <si>
    <t>c-31</t>
  </si>
  <si>
    <t>c-36</t>
  </si>
  <si>
    <t>c-32</t>
  </si>
  <si>
    <t>c-34</t>
  </si>
  <si>
    <t>c-40</t>
  </si>
  <si>
    <t>Bennett Silt</t>
  </si>
  <si>
    <r>
      <rPr>
        <sz val="10"/>
        <rFont val="Symbol"/>
        <family val="1"/>
        <charset val="2"/>
      </rPr>
      <t>h</t>
    </r>
    <r>
      <rPr>
        <vertAlign val="subscript"/>
        <sz val="10"/>
        <rFont val="Arial"/>
        <family val="2"/>
      </rPr>
      <t>max</t>
    </r>
  </si>
  <si>
    <r>
      <t>D</t>
    </r>
    <r>
      <rPr>
        <vertAlign val="subscript"/>
        <sz val="10"/>
        <rFont val="Arial"/>
        <family val="2"/>
      </rPr>
      <t>min</t>
    </r>
  </si>
  <si>
    <t>h</t>
  </si>
  <si>
    <t>p'</t>
  </si>
  <si>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'</t>
    </r>
    <r>
      <rPr>
        <vertAlign val="subscript"/>
        <sz val="10"/>
        <rFont val="Arial"/>
        <family val="2"/>
      </rPr>
      <t>1</t>
    </r>
  </si>
  <si>
    <t>Last updated May 2014, by KB, for "Soil liquefaction: a critical state approach" 2nd Edition</t>
  </si>
  <si>
    <t>yo</t>
  </si>
  <si>
    <r>
      <t>y</t>
    </r>
    <r>
      <rPr>
        <vertAlign val="subscript"/>
        <sz val="10"/>
        <rFont val="Symbol"/>
        <family val="1"/>
        <charset val="2"/>
      </rPr>
      <t>o</t>
    </r>
    <r>
      <rPr>
        <sz val="10"/>
        <rFont val="Symbol"/>
        <family val="1"/>
        <charset val="2"/>
      </rPr>
      <t>/l</t>
    </r>
    <r>
      <rPr>
        <vertAlign val="subscript"/>
        <sz val="10"/>
        <rFont val="Symbol"/>
        <family val="1"/>
        <charset val="2"/>
      </rPr>
      <t>10</t>
    </r>
  </si>
  <si>
    <r>
      <t>y</t>
    </r>
    <r>
      <rPr>
        <vertAlign val="subscript"/>
        <sz val="10"/>
        <rFont val="Symbol"/>
        <family val="1"/>
        <charset val="2"/>
      </rPr>
      <t>o</t>
    </r>
    <r>
      <rPr>
        <sz val="10"/>
        <rFont val="Arial"/>
        <family val="2"/>
      </rPr>
      <t>/(e</t>
    </r>
    <r>
      <rPr>
        <vertAlign val="subscript"/>
        <sz val="10"/>
        <rFont val="Arial"/>
        <family val="2"/>
      </rPr>
      <t>max</t>
    </r>
    <r>
      <rPr>
        <sz val="10"/>
        <rFont val="Arial"/>
        <family val="2"/>
      </rPr>
      <t>-e</t>
    </r>
    <r>
      <rPr>
        <vertAlign val="subscript"/>
        <sz val="10"/>
        <rFont val="Arial"/>
        <family val="2"/>
      </rPr>
      <t>min</t>
    </r>
    <r>
      <rPr>
        <sz val="10"/>
        <rFont val="Arial"/>
        <family val="2"/>
      </rPr>
      <t>)</t>
    </r>
  </si>
  <si>
    <r>
      <rPr>
        <sz val="10"/>
        <rFont val="Arial"/>
        <family val="2"/>
      </rPr>
      <t>Dmin</t>
    </r>
    <r>
      <rPr>
        <sz val="10"/>
        <rFont val="Symbol"/>
        <family val="1"/>
        <charset val="2"/>
      </rPr>
      <t xml:space="preserve"> / c</t>
    </r>
  </si>
  <si>
    <r>
      <t xml:space="preserve">Dtx / </t>
    </r>
    <r>
      <rPr>
        <sz val="10"/>
        <rFont val="Symbol"/>
        <family val="1"/>
        <charset val="2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</si>
</sst>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General_)"/>
    <numFmt numFmtId="165" formatCode="0.000_)"/>
    <numFmt numFmtId="166" formatCode="0.0_)"/>
    <numFmt numFmtId="167" formatCode="0.00_)"/>
    <numFmt numFmtId="168" formatCode="0_)"/>
    <numFmt numFmtId="169" formatCode="0.000"/>
    <numFmt numFmtId="170" formatCode="0.0"/>
  </numFmts>
  <fonts count="9" x14ac:knownFonts="1">
    <font>
      <sz val="10"/>
      <name val="Courie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i/>
      <sz val="10"/>
      <name val="Symbol"/>
      <family val="1"/>
      <charset val="2"/>
    </font>
    <font>
      <i/>
      <sz val="10"/>
      <name val="Courier"/>
      <family val="3"/>
    </font>
    <font>
      <vertAlign val="subscript"/>
      <sz val="10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164" fontId="0" fillId="0" borderId="0"/>
  </cellStyleXfs>
  <cellXfs count="66">
    <xf numFmtId="164" fontId="0" fillId="0" borderId="0" xfId="0"/>
    <xf numFmtId="166" fontId="0" fillId="0" borderId="0" xfId="0" applyNumberFormat="1" applyProtection="1"/>
    <xf numFmtId="165" fontId="0" fillId="0" borderId="0" xfId="0" applyNumberFormat="1" applyProtection="1"/>
    <xf numFmtId="2" fontId="0" fillId="0" borderId="0" xfId="0" applyNumberFormat="1"/>
    <xf numFmtId="164" fontId="2" fillId="0" borderId="0" xfId="0" applyFont="1"/>
    <xf numFmtId="2" fontId="2" fillId="0" borderId="0" xfId="0" applyNumberFormat="1" applyFont="1"/>
    <xf numFmtId="164" fontId="2" fillId="0" borderId="0" xfId="0" applyFont="1" applyAlignment="1" applyProtection="1">
      <alignment horizontal="left"/>
    </xf>
    <xf numFmtId="164" fontId="2" fillId="0" borderId="0" xfId="0" applyFont="1" applyAlignment="1" applyProtection="1">
      <alignment horizontal="center"/>
    </xf>
    <xf numFmtId="164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66" fontId="2" fillId="0" borderId="0" xfId="0" applyNumberFormat="1" applyFont="1" applyProtection="1"/>
    <xf numFmtId="165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applyFont="1" applyProtection="1"/>
    <xf numFmtId="166" fontId="2" fillId="0" borderId="0" xfId="0" applyNumberFormat="1" applyFont="1" applyAlignment="1" applyProtection="1">
      <alignment horizontal="left"/>
    </xf>
    <xf numFmtId="165" fontId="2" fillId="0" borderId="0" xfId="0" applyNumberFormat="1" applyFont="1" applyAlignment="1" applyProtection="1">
      <alignment horizontal="left"/>
    </xf>
    <xf numFmtId="168" fontId="2" fillId="0" borderId="0" xfId="0" applyNumberFormat="1" applyFont="1" applyProtection="1"/>
    <xf numFmtId="165" fontId="2" fillId="0" borderId="0" xfId="0" quotePrefix="1" applyNumberFormat="1" applyFont="1" applyProtection="1"/>
    <xf numFmtId="164" fontId="3" fillId="0" borderId="0" xfId="0" applyFont="1"/>
    <xf numFmtId="164" fontId="4" fillId="0" borderId="0" xfId="0" applyFont="1" applyAlignment="1" applyProtection="1">
      <alignment horizontal="center"/>
    </xf>
    <xf numFmtId="165" fontId="2" fillId="0" borderId="0" xfId="0" applyNumberFormat="1" applyFont="1" applyAlignment="1" applyProtection="1">
      <alignment horizontal="center"/>
    </xf>
    <xf numFmtId="168" fontId="2" fillId="0" borderId="0" xfId="0" applyNumberFormat="1" applyFont="1" applyAlignment="1" applyProtection="1">
      <alignment horizontal="center"/>
    </xf>
    <xf numFmtId="164" fontId="4" fillId="0" borderId="0" xfId="0" applyFont="1" applyAlignment="1">
      <alignment horizontal="center"/>
    </xf>
    <xf numFmtId="169" fontId="2" fillId="0" borderId="0" xfId="0" applyNumberFormat="1" applyFont="1"/>
    <xf numFmtId="170" fontId="2" fillId="0" borderId="0" xfId="0" applyNumberFormat="1" applyFont="1"/>
    <xf numFmtId="164" fontId="6" fillId="0" borderId="0" xfId="0" applyFont="1" applyAlignment="1">
      <alignment horizontal="center"/>
    </xf>
    <xf numFmtId="164" fontId="0" fillId="0" borderId="0" xfId="0" applyAlignment="1">
      <alignment horizontal="center"/>
    </xf>
    <xf numFmtId="164" fontId="1" fillId="0" borderId="0" xfId="0" applyFont="1"/>
    <xf numFmtId="165" fontId="1" fillId="0" borderId="0" xfId="0" applyNumberFormat="1" applyFont="1" applyProtection="1"/>
    <xf numFmtId="164" fontId="1" fillId="0" borderId="0" xfId="0" applyFont="1" applyAlignment="1">
      <alignment horizontal="center"/>
    </xf>
    <xf numFmtId="170" fontId="1" fillId="0" borderId="0" xfId="0" applyNumberFormat="1" applyFont="1"/>
    <xf numFmtId="2" fontId="1" fillId="0" borderId="0" xfId="0" applyNumberFormat="1" applyFont="1"/>
    <xf numFmtId="168" fontId="1" fillId="0" borderId="0" xfId="0" applyNumberFormat="1" applyFont="1" applyAlignment="1" applyProtection="1">
      <alignment horizontal="center"/>
    </xf>
    <xf numFmtId="164" fontId="1" fillId="0" borderId="0" xfId="0" applyFont="1" applyAlignment="1" applyProtection="1">
      <alignment horizontal="left"/>
    </xf>
    <xf numFmtId="166" fontId="1" fillId="0" borderId="0" xfId="0" applyNumberFormat="1" applyFont="1" applyProtection="1"/>
    <xf numFmtId="167" fontId="1" fillId="0" borderId="0" xfId="0" applyNumberFormat="1" applyFont="1" applyProtection="1"/>
    <xf numFmtId="169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65" fontId="1" fillId="0" borderId="0" xfId="0" quotePrefix="1" applyNumberFormat="1" applyFont="1" applyProtection="1"/>
    <xf numFmtId="169" fontId="1" fillId="0" borderId="0" xfId="0" applyNumberFormat="1" applyFont="1"/>
    <xf numFmtId="2" fontId="1" fillId="0" borderId="0" xfId="0" applyNumberFormat="1" applyFont="1" applyAlignment="1">
      <alignment horizontal="center"/>
    </xf>
    <xf numFmtId="169" fontId="1" fillId="0" borderId="0" xfId="0" applyNumberFormat="1" applyFont="1" applyFill="1" applyBorder="1" applyAlignment="1">
      <alignment horizontal="center"/>
    </xf>
    <xf numFmtId="169" fontId="1" fillId="2" borderId="0" xfId="0" applyNumberFormat="1" applyFont="1" applyFill="1" applyAlignment="1">
      <alignment horizontal="center"/>
    </xf>
    <xf numFmtId="170" fontId="1" fillId="2" borderId="0" xfId="0" applyNumberFormat="1" applyFont="1" applyFill="1" applyAlignment="1">
      <alignment horizontal="center"/>
    </xf>
    <xf numFmtId="164" fontId="1" fillId="0" borderId="0" xfId="0" applyFont="1" applyAlignment="1" applyProtection="1">
      <alignment horizontal="center"/>
    </xf>
    <xf numFmtId="170" fontId="1" fillId="0" borderId="0" xfId="0" applyNumberFormat="1" applyFont="1" applyFill="1"/>
    <xf numFmtId="169" fontId="1" fillId="0" borderId="0" xfId="0" applyNumberFormat="1" applyFont="1" applyFill="1" applyAlignment="1">
      <alignment horizontal="center"/>
    </xf>
    <xf numFmtId="164" fontId="2" fillId="0" borderId="0" xfId="0" applyFont="1" applyFill="1"/>
    <xf numFmtId="164" fontId="4" fillId="0" borderId="0" xfId="0" applyFont="1" applyFill="1" applyAlignment="1" applyProtection="1">
      <alignment horizontal="center"/>
    </xf>
    <xf numFmtId="164" fontId="2" fillId="0" borderId="0" xfId="0" applyFont="1" applyFill="1" applyAlignment="1" applyProtection="1">
      <alignment horizontal="center"/>
    </xf>
    <xf numFmtId="166" fontId="2" fillId="0" borderId="0" xfId="0" applyNumberFormat="1" applyFont="1" applyFill="1" applyProtection="1"/>
    <xf numFmtId="165" fontId="2" fillId="0" borderId="0" xfId="0" applyNumberFormat="1" applyFont="1" applyFill="1" applyProtection="1"/>
    <xf numFmtId="164" fontId="2" fillId="0" borderId="0" xfId="0" applyFont="1" applyFill="1" applyProtection="1"/>
    <xf numFmtId="170" fontId="2" fillId="0" borderId="0" xfId="0" applyNumberFormat="1" applyFont="1" applyFill="1" applyProtection="1"/>
    <xf numFmtId="170" fontId="2" fillId="0" borderId="0" xfId="0" applyNumberFormat="1" applyFont="1" applyFill="1"/>
    <xf numFmtId="167" fontId="2" fillId="0" borderId="0" xfId="0" applyNumberFormat="1" applyFont="1" applyFill="1" applyProtection="1"/>
    <xf numFmtId="165" fontId="0" fillId="0" borderId="0" xfId="0" applyNumberFormat="1" applyFill="1" applyProtection="1"/>
    <xf numFmtId="166" fontId="1" fillId="0" borderId="0" xfId="0" applyNumberFormat="1" applyFont="1" applyFill="1" applyProtection="1"/>
    <xf numFmtId="164" fontId="0" fillId="0" borderId="0" xfId="0" applyFill="1"/>
    <xf numFmtId="170" fontId="1" fillId="0" borderId="0" xfId="0" applyNumberFormat="1" applyFont="1" applyFill="1" applyProtection="1"/>
    <xf numFmtId="165" fontId="1" fillId="0" borderId="0" xfId="0" applyNumberFormat="1" applyFont="1" applyFill="1" applyProtection="1"/>
    <xf numFmtId="167" fontId="1" fillId="0" borderId="0" xfId="0" applyNumberFormat="1" applyFont="1" applyFill="1" applyProtection="1"/>
    <xf numFmtId="166" fontId="0" fillId="0" borderId="0" xfId="0" applyNumberFormat="1" applyFill="1" applyProtection="1"/>
    <xf numFmtId="169" fontId="1" fillId="0" borderId="0" xfId="0" applyNumberFormat="1" applyFont="1" applyFill="1"/>
    <xf numFmtId="165" fontId="0" fillId="0" borderId="0" xfId="0" applyNumberFormat="1" applyFill="1" applyAlignment="1" applyProtection="1">
      <alignment horizontal="center"/>
    </xf>
    <xf numFmtId="164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worksheet" Target="worksheets/sheet3.xml"/><Relationship Id="rId1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5.xml"/><Relationship Id="rId15" Type="http://schemas.openxmlformats.org/officeDocument/2006/relationships/theme" Target="theme/theme1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8.xml"/><Relationship Id="rId14" Type="http://schemas.openxmlformats.org/officeDocument/2006/relationships/externalLink" Target="externalLinks/externalLink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102378490172E-2"/>
          <c:y val="8.1355932203389825E-2"/>
          <c:w val="0.63288521199586345"/>
          <c:h val="0.78983050847457625"/>
        </c:manualLayout>
      </c:layout>
      <c:scatterChart>
        <c:scatterStyle val="lineMarker"/>
        <c:varyColors val="0"/>
        <c:ser>
          <c:idx val="2"/>
          <c:order val="0"/>
          <c:tx>
            <c:v>Erksak 330/0.7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CID_Data!$I$43:$I$57</c:f>
              <c:numCache>
                <c:formatCode>0.000_)</c:formatCode>
                <c:ptCount val="15"/>
                <c:pt idx="0">
                  <c:v>-6.9470030893974521E-2</c:v>
                </c:pt>
                <c:pt idx="1">
                  <c:v>-8.3877311238106933E-2</c:v>
                </c:pt>
                <c:pt idx="2">
                  <c:v>-6.4209241103690307E-2</c:v>
                </c:pt>
                <c:pt idx="3">
                  <c:v>-0.10420924110369034</c:v>
                </c:pt>
                <c:pt idx="4">
                  <c:v>-5.9467756078488088E-2</c:v>
                </c:pt>
                <c:pt idx="5">
                  <c:v>-5.0877311238107015E-2</c:v>
                </c:pt>
                <c:pt idx="6">
                  <c:v>-0.16046775607848807</c:v>
                </c:pt>
                <c:pt idx="7">
                  <c:v>-4.3663859731166821E-2</c:v>
                </c:pt>
                <c:pt idx="8">
                  <c:v>-8.4663859731166746E-2</c:v>
                </c:pt>
                <c:pt idx="9">
                  <c:v>-0.13266385973116679</c:v>
                </c:pt>
                <c:pt idx="10">
                  <c:v>5.3331929865583549E-2</c:v>
                </c:pt>
                <c:pt idx="11">
                  <c:v>5.2311503669107862E-2</c:v>
                </c:pt>
                <c:pt idx="12">
                  <c:v>4.3867148820668778E-2</c:v>
                </c:pt>
                <c:pt idx="13">
                  <c:v>7.5145529865583427E-2</c:v>
                </c:pt>
                <c:pt idx="14">
                  <c:v>6.7128729865583603E-2</c:v>
                </c:pt>
              </c:numCache>
            </c:numRef>
          </c:xVal>
          <c:yVal>
            <c:numRef>
              <c:f>CID_Data!$P$43:$P$57</c:f>
              <c:numCache>
                <c:formatCode>0.000_)</c:formatCode>
                <c:ptCount val="15"/>
                <c:pt idx="0">
                  <c:v>-0.27272727272727271</c:v>
                </c:pt>
                <c:pt idx="1">
                  <c:v>-0.38372093023255816</c:v>
                </c:pt>
                <c:pt idx="2">
                  <c:v>-0.22222222222222221</c:v>
                </c:pt>
                <c:pt idx="3">
                  <c:v>-0.27272727272727271</c:v>
                </c:pt>
                <c:pt idx="4">
                  <c:v>-0.2809667673716012</c:v>
                </c:pt>
                <c:pt idx="5">
                  <c:v>-0.27272727272727271</c:v>
                </c:pt>
                <c:pt idx="6">
                  <c:v>-0.51381215469613251</c:v>
                </c:pt>
                <c:pt idx="7">
                  <c:v>-0.1875</c:v>
                </c:pt>
                <c:pt idx="8">
                  <c:v>-0.25609756097560976</c:v>
                </c:pt>
                <c:pt idx="9">
                  <c:v>-0.43589743589743596</c:v>
                </c:pt>
                <c:pt idx="10">
                  <c:v>0</c:v>
                </c:pt>
                <c:pt idx="11">
                  <c:v>2.0134228187919462E-2</c:v>
                </c:pt>
                <c:pt idx="12">
                  <c:v>0</c:v>
                </c:pt>
                <c:pt idx="13">
                  <c:v>0</c:v>
                </c:pt>
                <c:pt idx="14">
                  <c:v>3.03030303030303E-2</c:v>
                </c:pt>
              </c:numCache>
            </c:numRef>
          </c:yVal>
          <c:smooth val="0"/>
        </c:ser>
        <c:ser>
          <c:idx val="0"/>
          <c:order val="1"/>
          <c:tx>
            <c:v>Erksak 355/3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CID_Data!$I$37:$I$41</c:f>
              <c:numCache>
                <c:formatCode>0.000_)</c:formatCode>
                <c:ptCount val="5"/>
                <c:pt idx="0">
                  <c:v>-0.111</c:v>
                </c:pt>
                <c:pt idx="1">
                  <c:v>-0.186</c:v>
                </c:pt>
                <c:pt idx="2">
                  <c:v>-1.2E-2</c:v>
                </c:pt>
                <c:pt idx="3">
                  <c:v>-9.1999999999999998E-2</c:v>
                </c:pt>
                <c:pt idx="4">
                  <c:v>-0.218</c:v>
                </c:pt>
              </c:numCache>
            </c:numRef>
          </c:xVal>
          <c:yVal>
            <c:numRef>
              <c:f>CID_Data!$P$37:$P$41</c:f>
              <c:numCache>
                <c:formatCode>0.000_)</c:formatCode>
                <c:ptCount val="5"/>
                <c:pt idx="0">
                  <c:v>-0.29729729729729731</c:v>
                </c:pt>
                <c:pt idx="1">
                  <c:v>-0.5</c:v>
                </c:pt>
                <c:pt idx="2">
                  <c:v>-1.9867549668874173E-2</c:v>
                </c:pt>
                <c:pt idx="3">
                  <c:v>-0.21362229102167185</c:v>
                </c:pt>
                <c:pt idx="4">
                  <c:v>-0.58064516129032262</c:v>
                </c:pt>
              </c:numCache>
            </c:numRef>
          </c:yVal>
          <c:smooth val="0"/>
        </c:ser>
        <c:ser>
          <c:idx val="1"/>
          <c:order val="2"/>
          <c:tx>
            <c:v>Erksak 320/1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CID_Data!$I$31:$I$35</c:f>
              <c:numCache>
                <c:formatCode>0.000_)</c:formatCode>
                <c:ptCount val="5"/>
                <c:pt idx="0">
                  <c:v>-2.5000000000000001E-2</c:v>
                </c:pt>
                <c:pt idx="1">
                  <c:v>-0.04</c:v>
                </c:pt>
                <c:pt idx="2">
                  <c:v>-0.20399999999999999</c:v>
                </c:pt>
                <c:pt idx="3">
                  <c:v>-0.20100000000000001</c:v>
                </c:pt>
                <c:pt idx="4">
                  <c:v>-0.17</c:v>
                </c:pt>
              </c:numCache>
            </c:numRef>
          </c:xVal>
          <c:yVal>
            <c:numRef>
              <c:f>CID_Data!$P$31:$P$35</c:f>
              <c:numCache>
                <c:formatCode>0.000_)</c:formatCode>
                <c:ptCount val="5"/>
                <c:pt idx="0">
                  <c:v>-0.12460063897763579</c:v>
                </c:pt>
                <c:pt idx="1">
                  <c:v>-0.14285714285714285</c:v>
                </c:pt>
                <c:pt idx="2">
                  <c:v>-0.63779527559055127</c:v>
                </c:pt>
                <c:pt idx="3">
                  <c:v>-0.46478873239436624</c:v>
                </c:pt>
                <c:pt idx="4">
                  <c:v>-0.54098360655737698</c:v>
                </c:pt>
              </c:numCache>
            </c:numRef>
          </c:yVal>
          <c:smooth val="0"/>
        </c:ser>
        <c:ser>
          <c:idx val="3"/>
          <c:order val="3"/>
          <c:tx>
            <c:v>Isserk 210/2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CID_Data!$I$59:$I$63</c:f>
              <c:numCache>
                <c:formatCode>0.000_)</c:formatCode>
                <c:ptCount val="5"/>
                <c:pt idx="0">
                  <c:v>-0.10199999999999999</c:v>
                </c:pt>
                <c:pt idx="1">
                  <c:v>-2.3E-2</c:v>
                </c:pt>
                <c:pt idx="2">
                  <c:v>0.15</c:v>
                </c:pt>
                <c:pt idx="3">
                  <c:v>-0.05</c:v>
                </c:pt>
                <c:pt idx="4">
                  <c:v>-5.0999999999999997E-2</c:v>
                </c:pt>
              </c:numCache>
            </c:numRef>
          </c:xVal>
          <c:yVal>
            <c:numRef>
              <c:f>CID_Data!$P$59:$P$63</c:f>
              <c:numCache>
                <c:formatCode>0.000_)</c:formatCode>
                <c:ptCount val="5"/>
                <c:pt idx="0">
                  <c:v>-0.34356552538370727</c:v>
                </c:pt>
                <c:pt idx="1">
                  <c:v>-6.5536354744049563E-2</c:v>
                </c:pt>
                <c:pt idx="2">
                  <c:v>0</c:v>
                </c:pt>
                <c:pt idx="3">
                  <c:v>-0.14285714285714285</c:v>
                </c:pt>
                <c:pt idx="4">
                  <c:v>-0.12276214833759591</c:v>
                </c:pt>
              </c:numCache>
            </c:numRef>
          </c:yVal>
          <c:smooth val="0"/>
        </c:ser>
        <c:ser>
          <c:idx val="4"/>
          <c:order val="4"/>
          <c:tx>
            <c:v>Isserk 210/10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CID_Data!$I$71:$I$75</c:f>
              <c:numCache>
                <c:formatCode>0.000_)</c:formatCode>
                <c:ptCount val="5"/>
                <c:pt idx="0">
                  <c:v>1.6E-2</c:v>
                </c:pt>
                <c:pt idx="1">
                  <c:v>-2.3E-2</c:v>
                </c:pt>
                <c:pt idx="2">
                  <c:v>-3.1E-2</c:v>
                </c:pt>
                <c:pt idx="3">
                  <c:v>-0.08</c:v>
                </c:pt>
                <c:pt idx="4">
                  <c:v>-0.08</c:v>
                </c:pt>
              </c:numCache>
            </c:numRef>
          </c:xVal>
          <c:yVal>
            <c:numRef>
              <c:f>CID_Data!$P$71:$P$75</c:f>
              <c:numCache>
                <c:formatCode>0.000_)</c:formatCode>
                <c:ptCount val="5"/>
                <c:pt idx="0">
                  <c:v>0</c:v>
                </c:pt>
                <c:pt idx="1">
                  <c:v>-4.2392375944791325E-2</c:v>
                </c:pt>
                <c:pt idx="2">
                  <c:v>-5.0147492625368731E-2</c:v>
                </c:pt>
                <c:pt idx="3">
                  <c:v>-2.2825008269930534E-2</c:v>
                </c:pt>
                <c:pt idx="4">
                  <c:v>-7.1265863976570115E-2</c:v>
                </c:pt>
              </c:numCache>
            </c:numRef>
          </c:yVal>
          <c:smooth val="0"/>
        </c:ser>
        <c:ser>
          <c:idx val="5"/>
          <c:order val="5"/>
          <c:tx>
            <c:v>Isserk 210/5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CID_Data!$I$65:$I$69</c:f>
              <c:numCache>
                <c:formatCode>0.000_)</c:formatCode>
                <c:ptCount val="5"/>
                <c:pt idx="0">
                  <c:v>-1.2E-2</c:v>
                </c:pt>
                <c:pt idx="1">
                  <c:v>7.8E-2</c:v>
                </c:pt>
                <c:pt idx="2">
                  <c:v>-3.6999999999999998E-2</c:v>
                </c:pt>
                <c:pt idx="3">
                  <c:v>3.3000000000000002E-2</c:v>
                </c:pt>
                <c:pt idx="4">
                  <c:v>7.0000000000000007E-2</c:v>
                </c:pt>
              </c:numCache>
            </c:numRef>
          </c:xVal>
          <c:yVal>
            <c:numRef>
              <c:f>CID_Data!$P$65:$P$69</c:f>
              <c:numCache>
                <c:formatCode>0.000_)</c:formatCode>
                <c:ptCount val="5"/>
                <c:pt idx="0">
                  <c:v>-0.12918660287081341</c:v>
                </c:pt>
                <c:pt idx="1">
                  <c:v>0</c:v>
                </c:pt>
                <c:pt idx="2">
                  <c:v>-0.1653543307086614</c:v>
                </c:pt>
                <c:pt idx="3">
                  <c:v>-2.9702970297029705E-2</c:v>
                </c:pt>
                <c:pt idx="4">
                  <c:v>-1.9867549668874173E-2</c:v>
                </c:pt>
              </c:numCache>
            </c:numRef>
          </c:yVal>
          <c:smooth val="0"/>
        </c:ser>
        <c:ser>
          <c:idx val="6"/>
          <c:order val="6"/>
          <c:tx>
            <c:v>Nerlerk 270/1</c:v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CID_Data!$I$112:$I$116</c:f>
              <c:numCache>
                <c:formatCode>General_)</c:formatCode>
                <c:ptCount val="5"/>
                <c:pt idx="0">
                  <c:v>-3.2000000000000001E-2</c:v>
                </c:pt>
                <c:pt idx="1">
                  <c:v>-0.19500000000000001</c:v>
                </c:pt>
                <c:pt idx="2">
                  <c:v>-8.0000000000000002E-3</c:v>
                </c:pt>
                <c:pt idx="3">
                  <c:v>-7.5999999999999998E-2</c:v>
                </c:pt>
                <c:pt idx="4">
                  <c:v>-0.158</c:v>
                </c:pt>
              </c:numCache>
            </c:numRef>
          </c:xVal>
          <c:yVal>
            <c:numRef>
              <c:f>CID_Data!$P$112:$P$116</c:f>
              <c:numCache>
                <c:formatCode>0.000_)</c:formatCode>
                <c:ptCount val="5"/>
                <c:pt idx="0">
                  <c:v>-0.13375796178343949</c:v>
                </c:pt>
                <c:pt idx="1">
                  <c:v>-0.59358288770053469</c:v>
                </c:pt>
                <c:pt idx="2">
                  <c:v>-7.792207792207792E-2</c:v>
                </c:pt>
                <c:pt idx="3">
                  <c:v>-0.3372781065088758</c:v>
                </c:pt>
                <c:pt idx="4">
                  <c:v>-0.5609756097560975</c:v>
                </c:pt>
              </c:numCache>
            </c:numRef>
          </c:yVal>
          <c:smooth val="0"/>
        </c:ser>
        <c:ser>
          <c:idx val="7"/>
          <c:order val="7"/>
          <c:tx>
            <c:v>Alaska 240/5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CID_Data!$I$119:$I$125</c:f>
              <c:numCache>
                <c:formatCode>0.000_)</c:formatCode>
                <c:ptCount val="7"/>
                <c:pt idx="0">
                  <c:v>-9.6000000000000002E-2</c:v>
                </c:pt>
                <c:pt idx="1">
                  <c:v>-0.14699999999999999</c:v>
                </c:pt>
                <c:pt idx="2">
                  <c:v>-9.4E-2</c:v>
                </c:pt>
                <c:pt idx="3">
                  <c:v>0.03</c:v>
                </c:pt>
                <c:pt idx="4">
                  <c:v>4.1000000000000002E-2</c:v>
                </c:pt>
                <c:pt idx="5">
                  <c:v>-0.186</c:v>
                </c:pt>
                <c:pt idx="6">
                  <c:v>-5.6000000000000001E-2</c:v>
                </c:pt>
              </c:numCache>
            </c:numRef>
          </c:xVal>
          <c:yVal>
            <c:numRef>
              <c:f>CID_Data!$P$119:$P$125</c:f>
              <c:numCache>
                <c:formatCode>0.000_)</c:formatCode>
                <c:ptCount val="7"/>
                <c:pt idx="0">
                  <c:v>-0.24770642201834864</c:v>
                </c:pt>
                <c:pt idx="1">
                  <c:v>-0.38372093023255816</c:v>
                </c:pt>
                <c:pt idx="2">
                  <c:v>-0.22222222222222221</c:v>
                </c:pt>
                <c:pt idx="3">
                  <c:v>1.003344481605351E-2</c:v>
                </c:pt>
                <c:pt idx="4">
                  <c:v>1.507537688442211E-2</c:v>
                </c:pt>
                <c:pt idx="5">
                  <c:v>-0.47899159663865548</c:v>
                </c:pt>
                <c:pt idx="6">
                  <c:v>-0.16981132075471697</c:v>
                </c:pt>
              </c:numCache>
            </c:numRef>
          </c:yVal>
          <c:smooth val="0"/>
        </c:ser>
        <c:ser>
          <c:idx val="8"/>
          <c:order val="8"/>
          <c:tx>
            <c:v>Alaska 240/10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CID_Data!$I$127:$I$133</c:f>
              <c:numCache>
                <c:formatCode>0.000_)</c:formatCode>
                <c:ptCount val="7"/>
                <c:pt idx="0">
                  <c:v>-0.02</c:v>
                </c:pt>
                <c:pt idx="1">
                  <c:v>-7.4999999999999997E-2</c:v>
                </c:pt>
                <c:pt idx="2">
                  <c:v>-2.1999999999999999E-2</c:v>
                </c:pt>
                <c:pt idx="3">
                  <c:v>0.03</c:v>
                </c:pt>
                <c:pt idx="4">
                  <c:v>-0.183</c:v>
                </c:pt>
                <c:pt idx="5">
                  <c:v>-0.16200000000000001</c:v>
                </c:pt>
                <c:pt idx="6">
                  <c:v>-0.14099999999999999</c:v>
                </c:pt>
              </c:numCache>
            </c:numRef>
          </c:xVal>
          <c:yVal>
            <c:numRef>
              <c:f>CID_Data!$P$127:$P$133</c:f>
              <c:numCache>
                <c:formatCode>0.000_)</c:formatCode>
                <c:ptCount val="7"/>
                <c:pt idx="0">
                  <c:v>-3.9473684210526314E-2</c:v>
                </c:pt>
                <c:pt idx="1">
                  <c:v>-0.21362229102167185</c:v>
                </c:pt>
                <c:pt idx="2">
                  <c:v>-5.8823529411764705E-2</c:v>
                </c:pt>
                <c:pt idx="3">
                  <c:v>0</c:v>
                </c:pt>
                <c:pt idx="4">
                  <c:v>-0.50692520775623273</c:v>
                </c:pt>
                <c:pt idx="5">
                  <c:v>-0.43589743589743596</c:v>
                </c:pt>
                <c:pt idx="6">
                  <c:v>-0.32937685459940647</c:v>
                </c:pt>
              </c:numCache>
            </c:numRef>
          </c:yVal>
          <c:smooth val="0"/>
        </c:ser>
        <c:ser>
          <c:idx val="9"/>
          <c:order val="9"/>
          <c:tx>
            <c:v>Castro B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CID_Data!$I$135:$I$146</c:f>
              <c:numCache>
                <c:formatCode>0.000_)</c:formatCode>
                <c:ptCount val="12"/>
                <c:pt idx="0">
                  <c:v>4.2999999999999997E-2</c:v>
                </c:pt>
                <c:pt idx="1">
                  <c:v>2.4E-2</c:v>
                </c:pt>
                <c:pt idx="2">
                  <c:v>7.0000000000000007E-2</c:v>
                </c:pt>
                <c:pt idx="3">
                  <c:v>7.2999999999999995E-2</c:v>
                </c:pt>
                <c:pt idx="4">
                  <c:v>5.8000000000000003E-2</c:v>
                </c:pt>
                <c:pt idx="5">
                  <c:v>-5.0000000000000001E-3</c:v>
                </c:pt>
                <c:pt idx="6">
                  <c:v>-0.19500000000000001</c:v>
                </c:pt>
                <c:pt idx="7">
                  <c:v>7.6999999999999999E-2</c:v>
                </c:pt>
                <c:pt idx="8">
                  <c:v>3.6999999999999998E-2</c:v>
                </c:pt>
                <c:pt idx="9">
                  <c:v>-0.17899999999999999</c:v>
                </c:pt>
                <c:pt idx="10">
                  <c:v>0.06</c:v>
                </c:pt>
                <c:pt idx="11">
                  <c:v>-0.154</c:v>
                </c:pt>
              </c:numCache>
            </c:numRef>
          </c:xVal>
          <c:yVal>
            <c:numRef>
              <c:f>CID_Data!$P$135:$P$146</c:f>
              <c:numCache>
                <c:formatCode>0.000_)</c:formatCode>
                <c:ptCount val="12"/>
                <c:pt idx="5">
                  <c:v>-3.459637561779242E-2</c:v>
                </c:pt>
                <c:pt idx="6">
                  <c:v>-0.65013054830287198</c:v>
                </c:pt>
                <c:pt idx="7">
                  <c:v>0</c:v>
                </c:pt>
                <c:pt idx="8">
                  <c:v>0</c:v>
                </c:pt>
                <c:pt idx="9">
                  <c:v>-0.54768392370572216</c:v>
                </c:pt>
                <c:pt idx="10">
                  <c:v>0</c:v>
                </c:pt>
                <c:pt idx="11">
                  <c:v>-0.49093950376359075</c:v>
                </c:pt>
              </c:numCache>
            </c:numRef>
          </c:yVal>
          <c:smooth val="0"/>
        </c:ser>
        <c:ser>
          <c:idx val="10"/>
          <c:order val="10"/>
          <c:tx>
            <c:v>Castro C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CID_Data!$I$148:$I$151</c:f>
              <c:numCache>
                <c:formatCode>0.000_)</c:formatCode>
                <c:ptCount val="4"/>
                <c:pt idx="0">
                  <c:v>-0.01</c:v>
                </c:pt>
                <c:pt idx="1">
                  <c:v>-0.26400000000000001</c:v>
                </c:pt>
                <c:pt idx="2">
                  <c:v>-8.0000000000000002E-3</c:v>
                </c:pt>
                <c:pt idx="3">
                  <c:v>-0.251</c:v>
                </c:pt>
              </c:numCache>
            </c:numRef>
          </c:xVal>
          <c:yVal>
            <c:numRef>
              <c:f>CID_Data!$P$148:$P$151</c:f>
              <c:numCache>
                <c:formatCode>0.000_)</c:formatCode>
                <c:ptCount val="4"/>
                <c:pt idx="0">
                  <c:v>-2.5776602775941838E-2</c:v>
                </c:pt>
                <c:pt idx="1">
                  <c:v>-0.744360902255639</c:v>
                </c:pt>
                <c:pt idx="2">
                  <c:v>0</c:v>
                </c:pt>
                <c:pt idx="3">
                  <c:v>-0.44318181818181818</c:v>
                </c:pt>
              </c:numCache>
            </c:numRef>
          </c:yVal>
          <c:smooth val="0"/>
        </c:ser>
        <c:ser>
          <c:idx val="11"/>
          <c:order val="11"/>
          <c:tx>
            <c:v>Hilton Mines</c:v>
          </c:tx>
          <c:spPr>
            <a:ln w="28575">
              <a:noFill/>
            </a:ln>
          </c:spPr>
          <c:marker>
            <c:symbol val="x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CID_Data!$I$153:$I$158</c:f>
              <c:numCache>
                <c:formatCode>0.000_)</c:formatCode>
                <c:ptCount val="6"/>
                <c:pt idx="0">
                  <c:v>-0.16900000000000001</c:v>
                </c:pt>
                <c:pt idx="1">
                  <c:v>-0.217</c:v>
                </c:pt>
                <c:pt idx="2">
                  <c:v>-5.1999999999999998E-2</c:v>
                </c:pt>
                <c:pt idx="3">
                  <c:v>-0.17699999999999999</c:v>
                </c:pt>
                <c:pt idx="4">
                  <c:v>-9.9000000000000005E-2</c:v>
                </c:pt>
                <c:pt idx="5">
                  <c:v>3.2000000000000001E-2</c:v>
                </c:pt>
              </c:numCache>
            </c:numRef>
          </c:xVal>
          <c:yVal>
            <c:numRef>
              <c:f>CID_Data!$P$153:$P$158</c:f>
              <c:numCache>
                <c:formatCode>0.000_)</c:formatCode>
                <c:ptCount val="6"/>
                <c:pt idx="0">
                  <c:v>-0.28915662650602408</c:v>
                </c:pt>
                <c:pt idx="1">
                  <c:v>-0.37609329446064138</c:v>
                </c:pt>
                <c:pt idx="2">
                  <c:v>-5.8823529411764705E-2</c:v>
                </c:pt>
                <c:pt idx="3">
                  <c:v>-0.27272727272727271</c:v>
                </c:pt>
                <c:pt idx="4">
                  <c:v>-0.12460063897763579</c:v>
                </c:pt>
                <c:pt idx="5">
                  <c:v>0.22580645161290322</c:v>
                </c:pt>
              </c:numCache>
            </c:numRef>
          </c:yVal>
          <c:smooth val="0"/>
        </c:ser>
        <c:ser>
          <c:idx val="12"/>
          <c:order val="12"/>
          <c:tx>
            <c:v>Leighton Buzz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CID_Data!$I$178:$I$183</c:f>
              <c:numCache>
                <c:formatCode>General_)</c:formatCode>
                <c:ptCount val="6"/>
                <c:pt idx="0">
                  <c:v>-9.5000000000000001E-2</c:v>
                </c:pt>
                <c:pt idx="1">
                  <c:v>-0.161</c:v>
                </c:pt>
                <c:pt idx="2">
                  <c:v>2.5000000000000001E-2</c:v>
                </c:pt>
                <c:pt idx="3">
                  <c:v>-0.23100000000000001</c:v>
                </c:pt>
                <c:pt idx="4">
                  <c:v>-8.0000000000000002E-3</c:v>
                </c:pt>
                <c:pt idx="5">
                  <c:v>-5.7000000000000002E-2</c:v>
                </c:pt>
              </c:numCache>
            </c:numRef>
          </c:xVal>
          <c:yVal>
            <c:numRef>
              <c:f>CID_Data!$P$178:$P$183</c:f>
              <c:numCache>
                <c:formatCode>0.000_)</c:formatCode>
                <c:ptCount val="6"/>
                <c:pt idx="0">
                  <c:v>-0.24770642201834864</c:v>
                </c:pt>
                <c:pt idx="1">
                  <c:v>-0.40634005763688763</c:v>
                </c:pt>
                <c:pt idx="2">
                  <c:v>0</c:v>
                </c:pt>
                <c:pt idx="3">
                  <c:v>-0.47899159663865548</c:v>
                </c:pt>
                <c:pt idx="4">
                  <c:v>-5.8823529411764705E-2</c:v>
                </c:pt>
                <c:pt idx="5">
                  <c:v>-7.3170731707317055E-2</c:v>
                </c:pt>
              </c:numCache>
            </c:numRef>
          </c:yVal>
          <c:smooth val="0"/>
        </c:ser>
        <c:ser>
          <c:idx val="13"/>
          <c:order val="13"/>
          <c:tx>
            <c:v>Monterey #0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CID_Data!$I$201:$I$206</c:f>
              <c:numCache>
                <c:formatCode>0.000_)</c:formatCode>
                <c:ptCount val="6"/>
                <c:pt idx="0">
                  <c:v>-0.08</c:v>
                </c:pt>
                <c:pt idx="1">
                  <c:v>-7.3999999999999996E-2</c:v>
                </c:pt>
                <c:pt idx="2">
                  <c:v>-6.5000000000000002E-2</c:v>
                </c:pt>
                <c:pt idx="3">
                  <c:v>-0.29299999999999998</c:v>
                </c:pt>
                <c:pt idx="4">
                  <c:v>-0.28399999999999997</c:v>
                </c:pt>
                <c:pt idx="5">
                  <c:v>-0.26800000000000002</c:v>
                </c:pt>
              </c:numCache>
            </c:numRef>
          </c:xVal>
          <c:yVal>
            <c:numRef>
              <c:f>CID_Data!$P$201:$P$206</c:f>
              <c:numCache>
                <c:formatCode>0.000_)</c:formatCode>
                <c:ptCount val="6"/>
                <c:pt idx="0">
                  <c:v>-0.22222222222222221</c:v>
                </c:pt>
                <c:pt idx="1">
                  <c:v>-0.17868338557993732</c:v>
                </c:pt>
                <c:pt idx="2">
                  <c:v>-0.16981132075471697</c:v>
                </c:pt>
                <c:pt idx="3">
                  <c:v>-0.82608695652173914</c:v>
                </c:pt>
                <c:pt idx="4">
                  <c:v>-0.75</c:v>
                </c:pt>
                <c:pt idx="5">
                  <c:v>-0.72727272727272729</c:v>
                </c:pt>
              </c:numCache>
            </c:numRef>
          </c:yVal>
          <c:smooth val="0"/>
        </c:ser>
        <c:ser>
          <c:idx val="14"/>
          <c:order val="14"/>
          <c:tx>
            <c:v>Ottawa 530/0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CID_Data!$I$208:$I$213</c:f>
              <c:numCache>
                <c:formatCode>0.000_)</c:formatCode>
                <c:ptCount val="6"/>
                <c:pt idx="0">
                  <c:v>4.9000000000000002E-2</c:v>
                </c:pt>
                <c:pt idx="1">
                  <c:v>-1.9E-2</c:v>
                </c:pt>
                <c:pt idx="2">
                  <c:v>-0.08</c:v>
                </c:pt>
                <c:pt idx="3">
                  <c:v>-0.17199999999999999</c:v>
                </c:pt>
                <c:pt idx="4">
                  <c:v>-0.154</c:v>
                </c:pt>
                <c:pt idx="5">
                  <c:v>-0.17</c:v>
                </c:pt>
              </c:numCache>
            </c:numRef>
          </c:xVal>
          <c:yVal>
            <c:numRef>
              <c:f>CID_Data!$P$208:$P$213</c:f>
              <c:numCache>
                <c:formatCode>0.000_)</c:formatCode>
                <c:ptCount val="6"/>
                <c:pt idx="0">
                  <c:v>0</c:v>
                </c:pt>
                <c:pt idx="1">
                  <c:v>-0.12</c:v>
                </c:pt>
                <c:pt idx="2">
                  <c:v>-0.39130434782608697</c:v>
                </c:pt>
                <c:pt idx="3">
                  <c:v>-0.61904761904761896</c:v>
                </c:pt>
                <c:pt idx="4">
                  <c:v>-0.61273209549071617</c:v>
                </c:pt>
                <c:pt idx="5">
                  <c:v>-0.57412398921832886</c:v>
                </c:pt>
              </c:numCache>
            </c:numRef>
          </c:yVal>
          <c:smooth val="0"/>
        </c:ser>
        <c:ser>
          <c:idx val="15"/>
          <c:order val="15"/>
          <c:tx>
            <c:v>Reid Bedford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CID_Data!$I$215:$I$219</c:f>
              <c:numCache>
                <c:formatCode>0.000_)</c:formatCode>
                <c:ptCount val="5"/>
                <c:pt idx="0">
                  <c:v>-9.9000000000000005E-2</c:v>
                </c:pt>
                <c:pt idx="1">
                  <c:v>-3.4000000000000002E-2</c:v>
                </c:pt>
                <c:pt idx="2">
                  <c:v>-0.13</c:v>
                </c:pt>
                <c:pt idx="3">
                  <c:v>-0.158</c:v>
                </c:pt>
                <c:pt idx="4">
                  <c:v>-0.219</c:v>
                </c:pt>
              </c:numCache>
            </c:numRef>
          </c:xVal>
          <c:yVal>
            <c:numRef>
              <c:f>CID_Data!$P$215:$P$219</c:f>
              <c:numCache>
                <c:formatCode>0.000_)</c:formatCode>
                <c:ptCount val="5"/>
                <c:pt idx="0">
                  <c:v>-0.20496894409937888</c:v>
                </c:pt>
                <c:pt idx="1">
                  <c:v>-6.840390879478829E-2</c:v>
                </c:pt>
                <c:pt idx="2">
                  <c:v>-0.39130434782608697</c:v>
                </c:pt>
                <c:pt idx="3">
                  <c:v>-0.50692520775623273</c:v>
                </c:pt>
                <c:pt idx="4">
                  <c:v>-0.61904761904761896</c:v>
                </c:pt>
              </c:numCache>
            </c:numRef>
          </c:yVal>
          <c:smooth val="0"/>
        </c:ser>
        <c:ser>
          <c:idx val="16"/>
          <c:order val="16"/>
          <c:tx>
            <c:v>Ticino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CID_Data!$I$221:$I$236</c:f>
              <c:numCache>
                <c:formatCode>0.000_)</c:formatCode>
                <c:ptCount val="16"/>
                <c:pt idx="0">
                  <c:v>-8.5999999999999993E-2</c:v>
                </c:pt>
                <c:pt idx="1">
                  <c:v>-5.0000000000000001E-3</c:v>
                </c:pt>
                <c:pt idx="2">
                  <c:v>-7.4999999999999997E-2</c:v>
                </c:pt>
                <c:pt idx="3">
                  <c:v>-0.14299999999999999</c:v>
                </c:pt>
                <c:pt idx="4">
                  <c:v>-0.221</c:v>
                </c:pt>
                <c:pt idx="6" formatCode="General_)">
                  <c:v>-0.22800000000000001</c:v>
                </c:pt>
                <c:pt idx="7" formatCode="General_)">
                  <c:v>-0.26400000000000001</c:v>
                </c:pt>
                <c:pt idx="8" formatCode="General_)">
                  <c:v>-3.9E-2</c:v>
                </c:pt>
                <c:pt idx="9" formatCode="General_)">
                  <c:v>-9.8000000000000004E-2</c:v>
                </c:pt>
                <c:pt idx="10" formatCode="General_)">
                  <c:v>-0.13700000000000001</c:v>
                </c:pt>
                <c:pt idx="12" formatCode="General_)">
                  <c:v>-0.105</c:v>
                </c:pt>
                <c:pt idx="13" formatCode="General_)">
                  <c:v>-8.3000000000000004E-2</c:v>
                </c:pt>
                <c:pt idx="14" formatCode="General_)">
                  <c:v>-0.245</c:v>
                </c:pt>
                <c:pt idx="15" formatCode="General_)">
                  <c:v>-0.159</c:v>
                </c:pt>
              </c:numCache>
            </c:numRef>
          </c:xVal>
          <c:yVal>
            <c:numRef>
              <c:f>CID_Data!$P$221:$P$236</c:f>
              <c:numCache>
                <c:formatCode>0.000_)</c:formatCode>
                <c:ptCount val="16"/>
                <c:pt idx="0">
                  <c:v>-8.7378640776699046E-2</c:v>
                </c:pt>
                <c:pt idx="1">
                  <c:v>0</c:v>
                </c:pt>
                <c:pt idx="2">
                  <c:v>-9.6774193548387108E-2</c:v>
                </c:pt>
                <c:pt idx="3">
                  <c:v>-0.30538922155688625</c:v>
                </c:pt>
                <c:pt idx="4">
                  <c:v>-0.52066115702479343</c:v>
                </c:pt>
                <c:pt idx="6">
                  <c:v>-0.56756756756756743</c:v>
                </c:pt>
                <c:pt idx="7">
                  <c:v>-0.66233766233766223</c:v>
                </c:pt>
                <c:pt idx="8">
                  <c:v>-0.12460063897763579</c:v>
                </c:pt>
                <c:pt idx="9">
                  <c:v>-0.16088328075709779</c:v>
                </c:pt>
                <c:pt idx="10">
                  <c:v>-0.21362229102167185</c:v>
                </c:pt>
                <c:pt idx="12">
                  <c:v>-0.21362229102167185</c:v>
                </c:pt>
                <c:pt idx="13">
                  <c:v>-0.22222222222222221</c:v>
                </c:pt>
                <c:pt idx="14">
                  <c:v>-0.60638297872340441</c:v>
                </c:pt>
                <c:pt idx="15">
                  <c:v>-0.36842105263157898</c:v>
                </c:pt>
              </c:numCache>
            </c:numRef>
          </c:yVal>
          <c:smooth val="0"/>
        </c:ser>
        <c:ser>
          <c:idx val="17"/>
          <c:order val="17"/>
          <c:tx>
            <c:v>Toyoura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(CID_Data!$I$239:$I$246,CID_Data!$I$316:$I$322)</c:f>
              <c:numCache>
                <c:formatCode>0.000_)</c:formatCode>
                <c:ptCount val="15"/>
                <c:pt idx="0">
                  <c:v>-0.23300000000000001</c:v>
                </c:pt>
                <c:pt idx="1">
                  <c:v>-0.16500000000000001</c:v>
                </c:pt>
                <c:pt idx="2">
                  <c:v>-6.0999999999999999E-2</c:v>
                </c:pt>
                <c:pt idx="3">
                  <c:v>4.0000000000000001E-3</c:v>
                </c:pt>
                <c:pt idx="5">
                  <c:v>-3.6412450368561444E-2</c:v>
                </c:pt>
                <c:pt idx="6">
                  <c:v>-0.1034124503685615</c:v>
                </c:pt>
                <c:pt idx="7">
                  <c:v>-0.19741245036856148</c:v>
                </c:pt>
                <c:pt idx="8">
                  <c:v>-1.5412450368561537E-2</c:v>
                </c:pt>
                <c:pt idx="9">
                  <c:v>-0.11041245036856151</c:v>
                </c:pt>
                <c:pt idx="10">
                  <c:v>-0.20741245036856149</c:v>
                </c:pt>
                <c:pt idx="11">
                  <c:v>-7.1999999999999953E-2</c:v>
                </c:pt>
                <c:pt idx="12">
                  <c:v>-0.13544469334882858</c:v>
                </c:pt>
                <c:pt idx="13">
                  <c:v>-1.0412450368561532E-2</c:v>
                </c:pt>
                <c:pt idx="14">
                  <c:v>-0.1014124503685615</c:v>
                </c:pt>
              </c:numCache>
            </c:numRef>
          </c:xVal>
          <c:yVal>
            <c:numRef>
              <c:f>(CID_Data!$P$239:$P$246,CID_Data!$P$316:$P$322)</c:f>
              <c:numCache>
                <c:formatCode>0.000_)</c:formatCode>
                <c:ptCount val="15"/>
                <c:pt idx="0">
                  <c:v>-0.50692520775623273</c:v>
                </c:pt>
                <c:pt idx="1">
                  <c:v>-0.36842105263157898</c:v>
                </c:pt>
                <c:pt idx="2">
                  <c:v>-0.11538461538461538</c:v>
                </c:pt>
                <c:pt idx="3">
                  <c:v>-4.3363994743758218E-2</c:v>
                </c:pt>
                <c:pt idx="5">
                  <c:v>-0.1875</c:v>
                </c:pt>
                <c:pt idx="6">
                  <c:v>-0.44318181818181818</c:v>
                </c:pt>
                <c:pt idx="7">
                  <c:v>-0.63157894736842113</c:v>
                </c:pt>
                <c:pt idx="8">
                  <c:v>-0.16088328075709779</c:v>
                </c:pt>
                <c:pt idx="9">
                  <c:v>-0.53424657534246578</c:v>
                </c:pt>
                <c:pt idx="10">
                  <c:v>-0.70408163265306134</c:v>
                </c:pt>
                <c:pt idx="11">
                  <c:v>-0.42120343839541546</c:v>
                </c:pt>
                <c:pt idx="12">
                  <c:v>-0.46478873239436624</c:v>
                </c:pt>
                <c:pt idx="13">
                  <c:v>-0.1875</c:v>
                </c:pt>
                <c:pt idx="14">
                  <c:v>-0.42857142857142855</c:v>
                </c:pt>
              </c:numCache>
            </c:numRef>
          </c:yVal>
          <c:smooth val="0"/>
        </c:ser>
        <c:ser>
          <c:idx val="18"/>
          <c:order val="18"/>
          <c:tx>
            <c:v>Oil Sands Tail</c:v>
          </c:tx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CID_Data!$I$248:$I$256</c:f>
              <c:numCache>
                <c:formatCode>0.000_)</c:formatCode>
                <c:ptCount val="9"/>
                <c:pt idx="0">
                  <c:v>-9.7999999999999976E-2</c:v>
                </c:pt>
                <c:pt idx="1">
                  <c:v>-1.9000000000000017E-2</c:v>
                </c:pt>
                <c:pt idx="2">
                  <c:v>-7.6987118443221925E-2</c:v>
                </c:pt>
                <c:pt idx="3">
                  <c:v>-2.3566949718158758E-2</c:v>
                </c:pt>
                <c:pt idx="4">
                  <c:v>-0.20199999999999996</c:v>
                </c:pt>
                <c:pt idx="5">
                  <c:v>1.4133899436317487E-2</c:v>
                </c:pt>
                <c:pt idx="6">
                  <c:v>-6.2999999999999945E-2</c:v>
                </c:pt>
                <c:pt idx="7">
                  <c:v>-0.19101288155677809</c:v>
                </c:pt>
                <c:pt idx="8">
                  <c:v>-1.1433050281841273E-2</c:v>
                </c:pt>
              </c:numCache>
            </c:numRef>
          </c:xVal>
          <c:yVal>
            <c:numRef>
              <c:f>CID_Data!$P$248:$P$256</c:f>
              <c:numCache>
                <c:formatCode>0.000_)</c:formatCode>
                <c:ptCount val="9"/>
                <c:pt idx="0">
                  <c:v>-0.39130434782608697</c:v>
                </c:pt>
                <c:pt idx="1">
                  <c:v>-0.13375796178343949</c:v>
                </c:pt>
                <c:pt idx="2">
                  <c:v>-0.32142857142857145</c:v>
                </c:pt>
                <c:pt idx="3">
                  <c:v>-0.17868338557993732</c:v>
                </c:pt>
                <c:pt idx="4">
                  <c:v>-0.7777777777777779</c:v>
                </c:pt>
                <c:pt idx="5">
                  <c:v>-0.12460063897763579</c:v>
                </c:pt>
                <c:pt idx="6">
                  <c:v>-0.21362229102167185</c:v>
                </c:pt>
                <c:pt idx="7">
                  <c:v>-0.69820971867007675</c:v>
                </c:pt>
                <c:pt idx="8">
                  <c:v>-0.17868338557993732</c:v>
                </c:pt>
              </c:numCache>
            </c:numRef>
          </c:yVal>
          <c:smooth val="0"/>
        </c:ser>
        <c:ser>
          <c:idx val="19"/>
          <c:order val="19"/>
          <c:tx>
            <c:v>Chek Lap Kok</c:v>
          </c:tx>
          <c:spPr>
            <a:ln w="28575">
              <a:noFill/>
            </a:ln>
          </c:spPr>
          <c:marker>
            <c:symbol val="dot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CID_Data!$I$259:$I$279</c:f>
              <c:numCache>
                <c:formatCode>0.000_)</c:formatCode>
                <c:ptCount val="21"/>
                <c:pt idx="0">
                  <c:v>-0.10523923025582504</c:v>
                </c:pt>
                <c:pt idx="1">
                  <c:v>-8.4760769744174902E-2</c:v>
                </c:pt>
                <c:pt idx="2">
                  <c:v>-2.6202757794927534E-3</c:v>
                </c:pt>
                <c:pt idx="3">
                  <c:v>-3.123923025582509E-2</c:v>
                </c:pt>
                <c:pt idx="4">
                  <c:v>9.2392302558249595E-3</c:v>
                </c:pt>
                <c:pt idx="5">
                  <c:v>-0.14423923025582508</c:v>
                </c:pt>
                <c:pt idx="6">
                  <c:v>5.2760769744174874E-2</c:v>
                </c:pt>
                <c:pt idx="7">
                  <c:v>-0.20876076974417501</c:v>
                </c:pt>
                <c:pt idx="8">
                  <c:v>-6.2760769744174993E-2</c:v>
                </c:pt>
                <c:pt idx="9">
                  <c:v>-0.15176076974417496</c:v>
                </c:pt>
                <c:pt idx="11">
                  <c:v>6.637170264497172E-3</c:v>
                </c:pt>
                <c:pt idx="12">
                  <c:v>-0.13863717026449718</c:v>
                </c:pt>
                <c:pt idx="13">
                  <c:v>-7.7637170264497235E-2</c:v>
                </c:pt>
                <c:pt idx="14">
                  <c:v>-1.8637170264497183E-2</c:v>
                </c:pt>
                <c:pt idx="15">
                  <c:v>-0.13136282973550284</c:v>
                </c:pt>
                <c:pt idx="16">
                  <c:v>-6.7362829735502783E-2</c:v>
                </c:pt>
                <c:pt idx="17">
                  <c:v>-4.036282973550287E-2</c:v>
                </c:pt>
                <c:pt idx="18">
                  <c:v>-0.17636282973550288</c:v>
                </c:pt>
                <c:pt idx="19">
                  <c:v>8.3362829735502797E-2</c:v>
                </c:pt>
                <c:pt idx="20">
                  <c:v>3.963717026449709E-2</c:v>
                </c:pt>
              </c:numCache>
            </c:numRef>
          </c:xVal>
          <c:yVal>
            <c:numRef>
              <c:f>CID_Data!$P$259:$P$279</c:f>
              <c:numCache>
                <c:formatCode>0.000_)</c:formatCode>
                <c:ptCount val="21"/>
                <c:pt idx="0">
                  <c:v>-0.39130434782608697</c:v>
                </c:pt>
                <c:pt idx="1">
                  <c:v>-0.1653543307086614</c:v>
                </c:pt>
                <c:pt idx="2">
                  <c:v>-6.840390879478829E-2</c:v>
                </c:pt>
                <c:pt idx="3">
                  <c:v>-0.15639810426540285</c:v>
                </c:pt>
                <c:pt idx="4">
                  <c:v>-4.5305318450426797E-2</c:v>
                </c:pt>
                <c:pt idx="5">
                  <c:v>-0.58713136729222515</c:v>
                </c:pt>
                <c:pt idx="6">
                  <c:v>4.0540540540540543E-2</c:v>
                </c:pt>
                <c:pt idx="7">
                  <c:v>-0.7722772277227723</c:v>
                </c:pt>
                <c:pt idx="8">
                  <c:v>-0.13375796178343949</c:v>
                </c:pt>
                <c:pt idx="9">
                  <c:v>-0.4930362116991644</c:v>
                </c:pt>
                <c:pt idx="11">
                  <c:v>-1.7892644135188866E-2</c:v>
                </c:pt>
                <c:pt idx="12">
                  <c:v>-0.39884393063583817</c:v>
                </c:pt>
                <c:pt idx="13">
                  <c:v>-0.1875</c:v>
                </c:pt>
                <c:pt idx="14">
                  <c:v>-5.4009819967266774E-2</c:v>
                </c:pt>
                <c:pt idx="15">
                  <c:v>-0.25609756097560976</c:v>
                </c:pt>
                <c:pt idx="16">
                  <c:v>-4.0447221308780007E-2</c:v>
                </c:pt>
                <c:pt idx="17">
                  <c:v>-8.7378640776699046E-2</c:v>
                </c:pt>
                <c:pt idx="18">
                  <c:v>-0.6</c:v>
                </c:pt>
                <c:pt idx="19">
                  <c:v>5.0847457627118647E-2</c:v>
                </c:pt>
                <c:pt idx="20">
                  <c:v>4.0540540540540543E-2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13984"/>
        <c:axId val="80720256"/>
      </c:scatterChart>
      <c:valAx>
        <c:axId val="80713984"/>
        <c:scaling>
          <c:orientation val="minMax"/>
          <c:max val="0.05"/>
          <c:min val="-0.3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State Parameter,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y</a:t>
                </a:r>
                <a:r>
                  <a:rPr lang="en-US" sz="1400" b="0" i="1" u="none" strike="noStrike" baseline="-25000">
                    <a:solidFill>
                      <a:srgbClr val="000000"/>
                    </a:solidFill>
                    <a:latin typeface="Symbol"/>
                    <a:cs typeface="Arial"/>
                  </a:rPr>
                  <a:t>o</a:t>
                </a:r>
                <a:endParaRPr lang="en-US" sz="1400" b="0" i="1" u="none" strike="noStrike" baseline="-25000">
                  <a:solidFill>
                    <a:srgbClr val="000000"/>
                  </a:solidFill>
                  <a:latin typeface="Symbol"/>
                </a:endParaRPr>
              </a:p>
            </c:rich>
          </c:tx>
          <c:layout>
            <c:manualLayout>
              <c:xMode val="edge"/>
              <c:yMode val="edge"/>
              <c:x val="0.32368148914167527"/>
              <c:y val="0.930508474576271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20256"/>
        <c:crossesAt val="-1.2"/>
        <c:crossBetween val="midCat"/>
        <c:majorUnit val="0.1"/>
        <c:minorUnit val="0.02"/>
      </c:valAx>
      <c:valAx>
        <c:axId val="80720256"/>
        <c:scaling>
          <c:orientation val="minMax"/>
          <c:max val="0.1"/>
          <c:min val="-1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Peak Dilation Rate, D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min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(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 panose="05050102010706020507" pitchFamily="18" charset="2"/>
                    <a:cs typeface="Arial"/>
                  </a:rPr>
                  <a:t>de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v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 panose="05050102010706020507" pitchFamily="18" charset="2"/>
                    <a:cs typeface="Arial"/>
                  </a:rPr>
                  <a:t>de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q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8.2744501764865606E-3"/>
              <c:y val="0.26550343820144656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713984"/>
        <c:crossesAt val="-0.3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5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457083764219234"/>
          <c:y val="8.3050847457627114E-2"/>
          <c:w val="0.15305783328808037"/>
          <c:h val="0.783050847457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11351706036744"/>
          <c:y val="0.18067913385826773"/>
          <c:w val="0.77190813648293954"/>
          <c:h val="0.76792031204432776"/>
        </c:manualLayout>
      </c:layout>
      <c:scatterChart>
        <c:scatterStyle val="lineMarker"/>
        <c:varyColors val="0"/>
        <c:ser>
          <c:idx val="2"/>
          <c:order val="0"/>
          <c:tx>
            <c:v>Ottawa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CID_Data!$AE$209:$AE$213</c:f>
              <c:numCache>
                <c:formatCode>0.000</c:formatCode>
                <c:ptCount val="5"/>
                <c:pt idx="0">
                  <c:v>-5.7064263775476621E-3</c:v>
                </c:pt>
                <c:pt idx="1">
                  <c:v>-5.821142637754767E-2</c:v>
                </c:pt>
                <c:pt idx="2">
                  <c:v>-0.13093942637754763</c:v>
                </c:pt>
                <c:pt idx="3">
                  <c:v>-0.12519642637754766</c:v>
                </c:pt>
                <c:pt idx="4">
                  <c:v>-0.13368142637754765</c:v>
                </c:pt>
              </c:numCache>
            </c:numRef>
          </c:xVal>
          <c:yVal>
            <c:numRef>
              <c:f>CID_Data!$P$209:$P$213</c:f>
              <c:numCache>
                <c:formatCode>0.000_)</c:formatCode>
                <c:ptCount val="5"/>
                <c:pt idx="0">
                  <c:v>-0.12</c:v>
                </c:pt>
                <c:pt idx="1">
                  <c:v>-0.39130434782608697</c:v>
                </c:pt>
                <c:pt idx="2">
                  <c:v>-0.61904761904761896</c:v>
                </c:pt>
                <c:pt idx="3">
                  <c:v>-0.61273209549071617</c:v>
                </c:pt>
                <c:pt idx="4">
                  <c:v>-0.57412398921832886</c:v>
                </c:pt>
              </c:numCache>
            </c:numRef>
          </c:yVal>
          <c:smooth val="0"/>
        </c:ser>
        <c:ser>
          <c:idx val="0"/>
          <c:order val="1"/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'Fig 2.13 Ed2'!$Q$25:$Q$26</c:f>
              <c:numCache>
                <c:formatCode>General_)</c:formatCode>
                <c:ptCount val="2"/>
                <c:pt idx="0">
                  <c:v>0</c:v>
                </c:pt>
                <c:pt idx="1">
                  <c:v>-0.2</c:v>
                </c:pt>
              </c:numCache>
            </c:numRef>
          </c:xVal>
          <c:yVal>
            <c:numRef>
              <c:f>'Fig 2.13 Ed2'!$R$25:$R$26</c:f>
              <c:numCache>
                <c:formatCode>General_)</c:formatCode>
                <c:ptCount val="2"/>
                <c:pt idx="0">
                  <c:v>0</c:v>
                </c:pt>
                <c:pt idx="1">
                  <c:v>-0.96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17312"/>
        <c:axId val="86319488"/>
      </c:scatterChart>
      <c:valAx>
        <c:axId val="86317312"/>
        <c:scaling>
          <c:orientation val="minMax"/>
          <c:max val="0"/>
          <c:min val="-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>
                    <a:latin typeface="Symbol" panose="05050102010706020507" pitchFamily="18" charset="2"/>
                  </a:rPr>
                  <a:t>y</a:t>
                </a:r>
                <a:r>
                  <a:rPr lang="en-US" sz="1100" b="0"/>
                  <a:t> at D</a:t>
                </a:r>
                <a:r>
                  <a:rPr lang="en-US" sz="1100" b="0" baseline="-25000"/>
                  <a:t>min</a:t>
                </a:r>
              </a:p>
            </c:rich>
          </c:tx>
          <c:layout>
            <c:manualLayout>
              <c:xMode val="edge"/>
              <c:yMode val="edge"/>
              <c:x val="0.45451881014873141"/>
              <c:y val="3.6802737541766321E-3"/>
            </c:manualLayout>
          </c:layout>
          <c:overlay val="0"/>
        </c:title>
        <c:numFmt formatCode="0.0" sourceLinked="0"/>
        <c:majorTickMark val="out"/>
        <c:minorTickMark val="out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19488"/>
        <c:crossesAt val="0"/>
        <c:crossBetween val="midCat"/>
        <c:majorUnit val="0.1"/>
        <c:minorUnit val="5.000000000000001E-2"/>
      </c:valAx>
      <c:valAx>
        <c:axId val="86319488"/>
        <c:scaling>
          <c:orientation val="minMax"/>
          <c:max val="0"/>
          <c:min val="-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D</a:t>
                </a:r>
                <a:r>
                  <a:rPr lang="en-US" sz="1100" b="0" baseline="-25000"/>
                  <a:t>min</a:t>
                </a:r>
              </a:p>
            </c:rich>
          </c:tx>
          <c:layout>
            <c:manualLayout>
              <c:xMode val="edge"/>
              <c:yMode val="edge"/>
              <c:x val="9.8195538057742789E-3"/>
              <c:y val="0.42166491987136423"/>
            </c:manualLayout>
          </c:layout>
          <c:overlay val="0"/>
        </c:title>
        <c:numFmt formatCode="#,##0.0" sourceLinked="0"/>
        <c:majorTickMark val="out"/>
        <c:minorTickMark val="out"/>
        <c:tickLblPos val="nextTo"/>
        <c:crossAx val="86317312"/>
        <c:crossesAt val="-0.30000000000000004"/>
        <c:crossBetween val="midCat"/>
        <c:majorUnit val="0.2"/>
        <c:minorUnit val="0.1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11351706036744"/>
          <c:y val="0.18067913385826773"/>
          <c:w val="0.77190813648293954"/>
          <c:h val="0.76792031204432776"/>
        </c:manualLayout>
      </c:layout>
      <c:scatterChart>
        <c:scatterStyle val="lineMarker"/>
        <c:varyColors val="0"/>
        <c:ser>
          <c:idx val="2"/>
          <c:order val="0"/>
          <c:tx>
            <c:v>Brasted Sand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CID_Data!$AE$351:$AE$371</c:f>
              <c:numCache>
                <c:formatCode>0.000</c:formatCode>
                <c:ptCount val="21"/>
                <c:pt idx="0">
                  <c:v>-0.17394851405143563</c:v>
                </c:pt>
                <c:pt idx="1">
                  <c:v>-7.8879132297479893E-2</c:v>
                </c:pt>
                <c:pt idx="2">
                  <c:v>-0.18474644157427311</c:v>
                </c:pt>
                <c:pt idx="3">
                  <c:v>-6.2209161251225331E-2</c:v>
                </c:pt>
                <c:pt idx="4">
                  <c:v>-1.5211762545897844E-2</c:v>
                </c:pt>
                <c:pt idx="5">
                  <c:v>-0.12085810711918454</c:v>
                </c:pt>
                <c:pt idx="6">
                  <c:v>-0.18755886421419865</c:v>
                </c:pt>
                <c:pt idx="7">
                  <c:v>-0.13484805178604076</c:v>
                </c:pt>
                <c:pt idx="8">
                  <c:v>-2.8013268592411045E-2</c:v>
                </c:pt>
                <c:pt idx="9">
                  <c:v>-2.2265232278500302E-2</c:v>
                </c:pt>
                <c:pt idx="10">
                  <c:v>-9.0254336851867234E-2</c:v>
                </c:pt>
                <c:pt idx="11">
                  <c:v>-9.7998712644613239E-2</c:v>
                </c:pt>
                <c:pt idx="12">
                  <c:v>-0.15398687928983334</c:v>
                </c:pt>
                <c:pt idx="13">
                  <c:v>-0.14493124339339158</c:v>
                </c:pt>
                <c:pt idx="14">
                  <c:v>-0.21372065260953388</c:v>
                </c:pt>
                <c:pt idx="15">
                  <c:v>-0.13066580363864688</c:v>
                </c:pt>
                <c:pt idx="16">
                  <c:v>-0.20832007351274717</c:v>
                </c:pt>
                <c:pt idx="17">
                  <c:v>-0.13449062490284347</c:v>
                </c:pt>
                <c:pt idx="18">
                  <c:v>-0.16516322708320863</c:v>
                </c:pt>
                <c:pt idx="19">
                  <c:v>-0.17543089449204774</c:v>
                </c:pt>
                <c:pt idx="20">
                  <c:v>-0.1415767504726243</c:v>
                </c:pt>
              </c:numCache>
            </c:numRef>
          </c:xVal>
          <c:yVal>
            <c:numRef>
              <c:f>CID_Data!$P$351:$P$371</c:f>
              <c:numCache>
                <c:formatCode>0.000</c:formatCode>
                <c:ptCount val="21"/>
                <c:pt idx="0">
                  <c:v>-0.41081703107019563</c:v>
                </c:pt>
                <c:pt idx="1">
                  <c:v>-0.20236244948709978</c:v>
                </c:pt>
                <c:pt idx="2">
                  <c:v>-0.50485167729415026</c:v>
                </c:pt>
                <c:pt idx="3">
                  <c:v>-0.19101123595505617</c:v>
                </c:pt>
                <c:pt idx="4">
                  <c:v>-5.1114023591087812E-2</c:v>
                </c:pt>
                <c:pt idx="5">
                  <c:v>-0.27190057593210065</c:v>
                </c:pt>
                <c:pt idx="6">
                  <c:v>-0.50346740638002774</c:v>
                </c:pt>
                <c:pt idx="7">
                  <c:v>-0.36611062335381911</c:v>
                </c:pt>
                <c:pt idx="8">
                  <c:v>-6.6492829204693613E-2</c:v>
                </c:pt>
                <c:pt idx="9">
                  <c:v>-7.221860767729342E-2</c:v>
                </c:pt>
                <c:pt idx="10">
                  <c:v>-0.23587223587223585</c:v>
                </c:pt>
                <c:pt idx="11">
                  <c:v>-0.22564734895191124</c:v>
                </c:pt>
                <c:pt idx="12">
                  <c:v>-0.4410008529997157</c:v>
                </c:pt>
                <c:pt idx="13">
                  <c:v>-0.47969756370764494</c:v>
                </c:pt>
                <c:pt idx="14">
                  <c:v>-0.58259468170829976</c:v>
                </c:pt>
                <c:pt idx="15">
                  <c:v>-0.36147757255936669</c:v>
                </c:pt>
                <c:pt idx="16">
                  <c:v>-0.64521193092621654</c:v>
                </c:pt>
                <c:pt idx="17">
                  <c:v>-0.37762237762237766</c:v>
                </c:pt>
                <c:pt idx="18">
                  <c:v>-0.48813843148199826</c:v>
                </c:pt>
                <c:pt idx="19">
                  <c:v>-0.47616376892877177</c:v>
                </c:pt>
                <c:pt idx="20">
                  <c:v>-0.41676234213547647</c:v>
                </c:pt>
              </c:numCache>
            </c:numRef>
          </c:yVal>
          <c:smooth val="0"/>
        </c:ser>
        <c:ser>
          <c:idx val="0"/>
          <c:order val="1"/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'Fig 2.13 Ed2'!$Q$31:$Q$32</c:f>
              <c:numCache>
                <c:formatCode>General_)</c:formatCode>
                <c:ptCount val="2"/>
                <c:pt idx="0">
                  <c:v>0</c:v>
                </c:pt>
                <c:pt idx="1">
                  <c:v>-0.35</c:v>
                </c:pt>
              </c:numCache>
            </c:numRef>
          </c:xVal>
          <c:yVal>
            <c:numRef>
              <c:f>'Fig 2.13 Ed2'!$R$31:$R$32</c:f>
              <c:numCache>
                <c:formatCode>General_)</c:formatCode>
                <c:ptCount val="2"/>
                <c:pt idx="0">
                  <c:v>0</c:v>
                </c:pt>
                <c:pt idx="1">
                  <c:v>-0.97999999999999987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54560"/>
        <c:axId val="86360832"/>
      </c:scatterChart>
      <c:valAx>
        <c:axId val="86354560"/>
        <c:scaling>
          <c:orientation val="minMax"/>
          <c:max val="0"/>
          <c:min val="-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>
                    <a:latin typeface="Symbol" panose="05050102010706020507" pitchFamily="18" charset="2"/>
                  </a:rPr>
                  <a:t>y</a:t>
                </a:r>
                <a:r>
                  <a:rPr lang="en-US" sz="1100" b="0"/>
                  <a:t> at D</a:t>
                </a:r>
                <a:r>
                  <a:rPr lang="en-US" sz="1100" b="0" baseline="-25000"/>
                  <a:t>min</a:t>
                </a:r>
              </a:p>
            </c:rich>
          </c:tx>
          <c:layout>
            <c:manualLayout>
              <c:xMode val="edge"/>
              <c:yMode val="edge"/>
              <c:x val="0.45451881014873141"/>
              <c:y val="3.6802737541766321E-3"/>
            </c:manualLayout>
          </c:layout>
          <c:overlay val="0"/>
        </c:title>
        <c:numFmt formatCode="0.0" sourceLinked="0"/>
        <c:majorTickMark val="out"/>
        <c:minorTickMark val="out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60832"/>
        <c:crossesAt val="0"/>
        <c:crossBetween val="midCat"/>
        <c:majorUnit val="0.1"/>
        <c:minorUnit val="5.000000000000001E-2"/>
      </c:valAx>
      <c:valAx>
        <c:axId val="86360832"/>
        <c:scaling>
          <c:orientation val="minMax"/>
          <c:max val="0"/>
          <c:min val="-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D</a:t>
                </a:r>
                <a:r>
                  <a:rPr lang="en-US" sz="1100" b="0" baseline="-25000"/>
                  <a:t>min</a:t>
                </a:r>
              </a:p>
            </c:rich>
          </c:tx>
          <c:layout>
            <c:manualLayout>
              <c:xMode val="edge"/>
              <c:yMode val="edge"/>
              <c:x val="9.8195538057742789E-3"/>
              <c:y val="0.42166491987136423"/>
            </c:manualLayout>
          </c:layout>
          <c:overlay val="0"/>
        </c:title>
        <c:numFmt formatCode="#,##0.0" sourceLinked="0"/>
        <c:majorTickMark val="out"/>
        <c:minorTickMark val="out"/>
        <c:tickLblPos val="nextTo"/>
        <c:crossAx val="86354560"/>
        <c:crossesAt val="-0.30000000000000004"/>
        <c:crossBetween val="midCat"/>
        <c:majorUnit val="0.2"/>
        <c:minorUnit val="0.1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11351706036744"/>
          <c:y val="0.18067913385826773"/>
          <c:w val="0.77190813648293954"/>
          <c:h val="0.76792031204432776"/>
        </c:manualLayout>
      </c:layout>
      <c:scatterChart>
        <c:scatterStyle val="lineMarker"/>
        <c:varyColors val="0"/>
        <c:ser>
          <c:idx val="2"/>
          <c:order val="0"/>
          <c:tx>
            <c:v>Alaska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CID_Data!$AE$119:$AE$133</c:f>
              <c:numCache>
                <c:formatCode>0.000</c:formatCode>
                <c:ptCount val="15"/>
                <c:pt idx="0">
                  <c:v>-6.1556896054778029E-2</c:v>
                </c:pt>
                <c:pt idx="1">
                  <c:v>-0.11678289605477801</c:v>
                </c:pt>
                <c:pt idx="2">
                  <c:v>-7.3479896054778018E-2</c:v>
                </c:pt>
                <c:pt idx="4">
                  <c:v>-1.0116896054778023E-2</c:v>
                </c:pt>
                <c:pt idx="5">
                  <c:v>-0.14939389605477801</c:v>
                </c:pt>
                <c:pt idx="6">
                  <c:v>-4.5817896054778026E-2</c:v>
                </c:pt>
                <c:pt idx="8">
                  <c:v>-1.8809246269402995E-2</c:v>
                </c:pt>
                <c:pt idx="9">
                  <c:v>-5.6363246269402992E-2</c:v>
                </c:pt>
                <c:pt idx="10">
                  <c:v>-1.2018246269402991E-2</c:v>
                </c:pt>
                <c:pt idx="12">
                  <c:v>-0.120217246269403</c:v>
                </c:pt>
                <c:pt idx="13">
                  <c:v>-0.112638246269403</c:v>
                </c:pt>
                <c:pt idx="14">
                  <c:v>-0.10144824626940298</c:v>
                </c:pt>
              </c:numCache>
            </c:numRef>
          </c:xVal>
          <c:yVal>
            <c:numRef>
              <c:f>CID_Data!$P$119:$P$133</c:f>
              <c:numCache>
                <c:formatCode>0.000_)</c:formatCode>
                <c:ptCount val="15"/>
                <c:pt idx="0">
                  <c:v>-0.24770642201834864</c:v>
                </c:pt>
                <c:pt idx="1">
                  <c:v>-0.38372093023255816</c:v>
                </c:pt>
                <c:pt idx="2">
                  <c:v>-0.22222222222222221</c:v>
                </c:pt>
                <c:pt idx="3">
                  <c:v>1.003344481605351E-2</c:v>
                </c:pt>
                <c:pt idx="4">
                  <c:v>1.507537688442211E-2</c:v>
                </c:pt>
                <c:pt idx="5">
                  <c:v>-0.47899159663865548</c:v>
                </c:pt>
                <c:pt idx="6">
                  <c:v>-0.16981132075471697</c:v>
                </c:pt>
                <c:pt idx="8">
                  <c:v>-3.9473684210526314E-2</c:v>
                </c:pt>
                <c:pt idx="9">
                  <c:v>-0.21362229102167185</c:v>
                </c:pt>
                <c:pt idx="10">
                  <c:v>-5.8823529411764705E-2</c:v>
                </c:pt>
                <c:pt idx="11">
                  <c:v>0</c:v>
                </c:pt>
                <c:pt idx="12">
                  <c:v>-0.50692520775623273</c:v>
                </c:pt>
                <c:pt idx="13">
                  <c:v>-0.43589743589743596</c:v>
                </c:pt>
                <c:pt idx="14">
                  <c:v>-0.32937685459940647</c:v>
                </c:pt>
              </c:numCache>
            </c:numRef>
          </c:yVal>
          <c:smooth val="0"/>
        </c:ser>
        <c:ser>
          <c:idx val="0"/>
          <c:order val="1"/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'Fig 2.13 Ed2'!$Q$42:$Q$43</c:f>
              <c:numCache>
                <c:formatCode>General_)</c:formatCode>
                <c:ptCount val="2"/>
                <c:pt idx="0">
                  <c:v>0</c:v>
                </c:pt>
                <c:pt idx="1">
                  <c:v>-0.2</c:v>
                </c:pt>
              </c:numCache>
            </c:numRef>
          </c:xVal>
          <c:yVal>
            <c:numRef>
              <c:f>'Fig 2.13 Ed2'!$R$42:$R$43</c:f>
              <c:numCache>
                <c:formatCode>General_)</c:formatCode>
                <c:ptCount val="2"/>
                <c:pt idx="0">
                  <c:v>0</c:v>
                </c:pt>
                <c:pt idx="1">
                  <c:v>-0.72000000000000008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64000"/>
        <c:axId val="86465920"/>
      </c:scatterChart>
      <c:valAx>
        <c:axId val="86464000"/>
        <c:scaling>
          <c:orientation val="minMax"/>
          <c:max val="0"/>
          <c:min val="-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>
                    <a:latin typeface="Symbol" panose="05050102010706020507" pitchFamily="18" charset="2"/>
                  </a:rPr>
                  <a:t>y</a:t>
                </a:r>
                <a:r>
                  <a:rPr lang="en-US" sz="1100" b="0"/>
                  <a:t> at D</a:t>
                </a:r>
                <a:r>
                  <a:rPr lang="en-US" sz="1100" b="0" baseline="-25000"/>
                  <a:t>min</a:t>
                </a:r>
              </a:p>
            </c:rich>
          </c:tx>
          <c:layout>
            <c:manualLayout>
              <c:xMode val="edge"/>
              <c:yMode val="edge"/>
              <c:x val="0.45451881014873141"/>
              <c:y val="3.6802737541766321E-3"/>
            </c:manualLayout>
          </c:layout>
          <c:overlay val="0"/>
        </c:title>
        <c:numFmt formatCode="0.0" sourceLinked="0"/>
        <c:majorTickMark val="out"/>
        <c:minorTickMark val="out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465920"/>
        <c:crossesAt val="0"/>
        <c:crossBetween val="midCat"/>
        <c:majorUnit val="0.1"/>
        <c:minorUnit val="5.000000000000001E-2"/>
      </c:valAx>
      <c:valAx>
        <c:axId val="86465920"/>
        <c:scaling>
          <c:orientation val="minMax"/>
          <c:max val="0"/>
          <c:min val="-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D</a:t>
                </a:r>
                <a:r>
                  <a:rPr lang="en-US" sz="1100" b="0" baseline="-25000"/>
                  <a:t>min</a:t>
                </a:r>
              </a:p>
            </c:rich>
          </c:tx>
          <c:layout>
            <c:manualLayout>
              <c:xMode val="edge"/>
              <c:yMode val="edge"/>
              <c:x val="9.8195538057742789E-3"/>
              <c:y val="0.42166491987136423"/>
            </c:manualLayout>
          </c:layout>
          <c:overlay val="0"/>
        </c:title>
        <c:numFmt formatCode="#,##0.0" sourceLinked="0"/>
        <c:majorTickMark val="out"/>
        <c:minorTickMark val="out"/>
        <c:tickLblPos val="nextTo"/>
        <c:crossAx val="86464000"/>
        <c:crossesAt val="-0.30000000000000004"/>
        <c:crossBetween val="midCat"/>
        <c:majorUnit val="0.2"/>
        <c:minorUnit val="0.1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11351706036744"/>
          <c:y val="0.18067913385826773"/>
          <c:w val="0.77190813648293954"/>
          <c:h val="0.76792031204432776"/>
        </c:manualLayout>
      </c:layout>
      <c:scatterChart>
        <c:scatterStyle val="lineMarker"/>
        <c:varyColors val="0"/>
        <c:ser>
          <c:idx val="2"/>
          <c:order val="0"/>
          <c:tx>
            <c:v>Nerlerk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CID_Data!$AE$112:$AE$117</c:f>
              <c:numCache>
                <c:formatCode>0.000</c:formatCode>
                <c:ptCount val="6"/>
                <c:pt idx="0">
                  <c:v>-1.1444565045516848E-2</c:v>
                </c:pt>
                <c:pt idx="1">
                  <c:v>-0.12888656504551685</c:v>
                </c:pt>
                <c:pt idx="3">
                  <c:v>-4.8769565045516841E-2</c:v>
                </c:pt>
                <c:pt idx="4">
                  <c:v>-0.10047836504551685</c:v>
                </c:pt>
              </c:numCache>
            </c:numRef>
          </c:xVal>
          <c:yVal>
            <c:numRef>
              <c:f>CID_Data!$P$112:$P$116</c:f>
              <c:numCache>
                <c:formatCode>0.000_)</c:formatCode>
                <c:ptCount val="5"/>
                <c:pt idx="0">
                  <c:v>-0.13375796178343949</c:v>
                </c:pt>
                <c:pt idx="1">
                  <c:v>-0.59358288770053469</c:v>
                </c:pt>
                <c:pt idx="2">
                  <c:v>-7.792207792207792E-2</c:v>
                </c:pt>
                <c:pt idx="3">
                  <c:v>-0.3372781065088758</c:v>
                </c:pt>
                <c:pt idx="4">
                  <c:v>-0.5609756097560975</c:v>
                </c:pt>
              </c:numCache>
            </c:numRef>
          </c:yVal>
          <c:smooth val="0"/>
        </c:ser>
        <c:ser>
          <c:idx val="0"/>
          <c:order val="1"/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'Fig 2.13 Ed2'!$Q$48:$Q$49</c:f>
              <c:numCache>
                <c:formatCode>General_)</c:formatCode>
                <c:ptCount val="2"/>
                <c:pt idx="0">
                  <c:v>0</c:v>
                </c:pt>
                <c:pt idx="1">
                  <c:v>-0.2</c:v>
                </c:pt>
              </c:numCache>
            </c:numRef>
          </c:xVal>
          <c:yVal>
            <c:numRef>
              <c:f>'Fig 2.13 Ed2'!$R$48:$R$49</c:f>
              <c:numCache>
                <c:formatCode>General_)</c:formatCode>
                <c:ptCount val="2"/>
                <c:pt idx="0">
                  <c:v>0</c:v>
                </c:pt>
                <c:pt idx="1">
                  <c:v>-1.04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7600"/>
        <c:axId val="86379520"/>
      </c:scatterChart>
      <c:valAx>
        <c:axId val="86377600"/>
        <c:scaling>
          <c:orientation val="minMax"/>
          <c:max val="0"/>
          <c:min val="-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>
                    <a:latin typeface="Symbol" panose="05050102010706020507" pitchFamily="18" charset="2"/>
                  </a:rPr>
                  <a:t>y</a:t>
                </a:r>
                <a:r>
                  <a:rPr lang="en-US" sz="1100" b="0"/>
                  <a:t> at D</a:t>
                </a:r>
                <a:r>
                  <a:rPr lang="en-US" sz="1100" b="0" baseline="-25000"/>
                  <a:t>min</a:t>
                </a:r>
              </a:p>
            </c:rich>
          </c:tx>
          <c:layout>
            <c:manualLayout>
              <c:xMode val="edge"/>
              <c:yMode val="edge"/>
              <c:x val="0.45451881014873141"/>
              <c:y val="3.6802737541766321E-3"/>
            </c:manualLayout>
          </c:layout>
          <c:overlay val="0"/>
        </c:title>
        <c:numFmt formatCode="0.0" sourceLinked="0"/>
        <c:majorTickMark val="out"/>
        <c:minorTickMark val="out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379520"/>
        <c:crossesAt val="0"/>
        <c:crossBetween val="midCat"/>
        <c:majorUnit val="0.1"/>
        <c:minorUnit val="5.000000000000001E-2"/>
      </c:valAx>
      <c:valAx>
        <c:axId val="86379520"/>
        <c:scaling>
          <c:orientation val="minMax"/>
          <c:max val="0"/>
          <c:min val="-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D</a:t>
                </a:r>
                <a:r>
                  <a:rPr lang="en-US" sz="1100" b="0" baseline="-25000"/>
                  <a:t>min</a:t>
                </a:r>
              </a:p>
            </c:rich>
          </c:tx>
          <c:layout>
            <c:manualLayout>
              <c:xMode val="edge"/>
              <c:yMode val="edge"/>
              <c:x val="9.8195538057742789E-3"/>
              <c:y val="0.42166491987136423"/>
            </c:manualLayout>
          </c:layout>
          <c:overlay val="0"/>
        </c:title>
        <c:numFmt formatCode="#,##0.0" sourceLinked="0"/>
        <c:majorTickMark val="out"/>
        <c:minorTickMark val="out"/>
        <c:tickLblPos val="nextTo"/>
        <c:crossAx val="86377600"/>
        <c:crossesAt val="-0.30000000000000004"/>
        <c:crossBetween val="midCat"/>
        <c:majorUnit val="0.2"/>
        <c:minorUnit val="0.1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102378490172E-2"/>
          <c:y val="8.1355932203389825E-2"/>
          <c:w val="0.63288521199586345"/>
          <c:h val="0.78983050847457625"/>
        </c:manualLayout>
      </c:layout>
      <c:scatterChart>
        <c:scatterStyle val="lineMarker"/>
        <c:varyColors val="0"/>
        <c:ser>
          <c:idx val="2"/>
          <c:order val="0"/>
          <c:tx>
            <c:v>Erksak 330/0.7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CID_Data!$I$43:$I$57</c:f>
              <c:numCache>
                <c:formatCode>0.000_)</c:formatCode>
                <c:ptCount val="15"/>
                <c:pt idx="0">
                  <c:v>-6.9470030893974521E-2</c:v>
                </c:pt>
                <c:pt idx="1">
                  <c:v>-8.3877311238106933E-2</c:v>
                </c:pt>
                <c:pt idx="2">
                  <c:v>-6.4209241103690307E-2</c:v>
                </c:pt>
                <c:pt idx="3">
                  <c:v>-0.10420924110369034</c:v>
                </c:pt>
                <c:pt idx="4">
                  <c:v>-5.9467756078488088E-2</c:v>
                </c:pt>
                <c:pt idx="5">
                  <c:v>-5.0877311238107015E-2</c:v>
                </c:pt>
                <c:pt idx="6">
                  <c:v>-0.16046775607848807</c:v>
                </c:pt>
                <c:pt idx="7">
                  <c:v>-4.3663859731166821E-2</c:v>
                </c:pt>
                <c:pt idx="8">
                  <c:v>-8.4663859731166746E-2</c:v>
                </c:pt>
                <c:pt idx="9">
                  <c:v>-0.13266385973116679</c:v>
                </c:pt>
                <c:pt idx="10">
                  <c:v>5.3331929865583549E-2</c:v>
                </c:pt>
                <c:pt idx="11">
                  <c:v>5.2311503669107862E-2</c:v>
                </c:pt>
                <c:pt idx="12">
                  <c:v>4.3867148820668778E-2</c:v>
                </c:pt>
                <c:pt idx="13">
                  <c:v>7.5145529865583427E-2</c:v>
                </c:pt>
                <c:pt idx="14">
                  <c:v>6.7128729865583603E-2</c:v>
                </c:pt>
              </c:numCache>
            </c:numRef>
          </c:xVal>
          <c:yVal>
            <c:numRef>
              <c:f>CID_Data!$AJ$43:$AJ$57</c:f>
              <c:numCache>
                <c:formatCode>0.000</c:formatCode>
                <c:ptCount val="15"/>
                <c:pt idx="0">
                  <c:v>-7.792207792207792E-2</c:v>
                </c:pt>
                <c:pt idx="1">
                  <c:v>-0.10963455149501662</c:v>
                </c:pt>
                <c:pt idx="2">
                  <c:v>-6.3492063492063489E-2</c:v>
                </c:pt>
                <c:pt idx="3">
                  <c:v>-7.792207792207792E-2</c:v>
                </c:pt>
                <c:pt idx="4">
                  <c:v>-8.0276219249028918E-2</c:v>
                </c:pt>
                <c:pt idx="5">
                  <c:v>-7.792207792207792E-2</c:v>
                </c:pt>
                <c:pt idx="6">
                  <c:v>-0.14680347277032357</c:v>
                </c:pt>
                <c:pt idx="7">
                  <c:v>-5.3571428571428568E-2</c:v>
                </c:pt>
                <c:pt idx="8">
                  <c:v>-7.3170731707317069E-2</c:v>
                </c:pt>
                <c:pt idx="9">
                  <c:v>-0.12454212454212456</c:v>
                </c:pt>
                <c:pt idx="10">
                  <c:v>0</c:v>
                </c:pt>
                <c:pt idx="11">
                  <c:v>5.7526366251198459E-3</c:v>
                </c:pt>
                <c:pt idx="12">
                  <c:v>0</c:v>
                </c:pt>
                <c:pt idx="13">
                  <c:v>0</c:v>
                </c:pt>
                <c:pt idx="14">
                  <c:v>8.658008658008658E-3</c:v>
                </c:pt>
              </c:numCache>
            </c:numRef>
          </c:yVal>
          <c:smooth val="0"/>
        </c:ser>
        <c:ser>
          <c:idx val="0"/>
          <c:order val="1"/>
          <c:tx>
            <c:v>Erksak 355/3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CID_Data!$I$37:$I$41</c:f>
              <c:numCache>
                <c:formatCode>0.000_)</c:formatCode>
                <c:ptCount val="5"/>
                <c:pt idx="0">
                  <c:v>-0.111</c:v>
                </c:pt>
                <c:pt idx="1">
                  <c:v>-0.186</c:v>
                </c:pt>
                <c:pt idx="2">
                  <c:v>-1.2E-2</c:v>
                </c:pt>
                <c:pt idx="3">
                  <c:v>-9.1999999999999998E-2</c:v>
                </c:pt>
                <c:pt idx="4">
                  <c:v>-0.218</c:v>
                </c:pt>
              </c:numCache>
            </c:numRef>
          </c:xVal>
          <c:yVal>
            <c:numRef>
              <c:f>CID_Data!$AJ$37:$AJ$41</c:f>
              <c:numCache>
                <c:formatCode>0.000</c:formatCode>
                <c:ptCount val="5"/>
                <c:pt idx="0">
                  <c:v>-8.4942084942084953E-2</c:v>
                </c:pt>
                <c:pt idx="1">
                  <c:v>-0.14285714285714285</c:v>
                </c:pt>
                <c:pt idx="2">
                  <c:v>-5.6764427625354778E-3</c:v>
                </c:pt>
                <c:pt idx="3">
                  <c:v>-6.1034940291906245E-2</c:v>
                </c:pt>
                <c:pt idx="4">
                  <c:v>-0.16589861751152074</c:v>
                </c:pt>
              </c:numCache>
            </c:numRef>
          </c:yVal>
          <c:smooth val="0"/>
        </c:ser>
        <c:ser>
          <c:idx val="1"/>
          <c:order val="2"/>
          <c:tx>
            <c:v>Erksak 320/1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CID_Data!$I$31:$I$35</c:f>
              <c:numCache>
                <c:formatCode>0.000_)</c:formatCode>
                <c:ptCount val="5"/>
                <c:pt idx="0">
                  <c:v>-2.5000000000000001E-2</c:v>
                </c:pt>
                <c:pt idx="1">
                  <c:v>-0.04</c:v>
                </c:pt>
                <c:pt idx="2">
                  <c:v>-0.20399999999999999</c:v>
                </c:pt>
                <c:pt idx="3">
                  <c:v>-0.20100000000000001</c:v>
                </c:pt>
                <c:pt idx="4">
                  <c:v>-0.17</c:v>
                </c:pt>
              </c:numCache>
            </c:numRef>
          </c:xVal>
          <c:yVal>
            <c:numRef>
              <c:f>CID_Data!$AJ$31:$AJ$35</c:f>
              <c:numCache>
                <c:formatCode>0.000</c:formatCode>
                <c:ptCount val="5"/>
                <c:pt idx="0">
                  <c:v>-3.6647246758128173E-2</c:v>
                </c:pt>
                <c:pt idx="1">
                  <c:v>-4.2016806722689072E-2</c:v>
                </c:pt>
                <c:pt idx="2">
                  <c:v>-0.18758684576192686</c:v>
                </c:pt>
                <c:pt idx="3">
                  <c:v>-0.13670256835128419</c:v>
                </c:pt>
                <c:pt idx="4">
                  <c:v>-0.15911282545805205</c:v>
                </c:pt>
              </c:numCache>
            </c:numRef>
          </c:yVal>
          <c:smooth val="0"/>
        </c:ser>
        <c:ser>
          <c:idx val="3"/>
          <c:order val="3"/>
          <c:tx>
            <c:v>Isserk 210/2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CID_Data!$I$59:$I$63</c:f>
              <c:numCache>
                <c:formatCode>0.000_)</c:formatCode>
                <c:ptCount val="5"/>
                <c:pt idx="0">
                  <c:v>-0.10199999999999999</c:v>
                </c:pt>
                <c:pt idx="1">
                  <c:v>-2.3E-2</c:v>
                </c:pt>
                <c:pt idx="2">
                  <c:v>0.15</c:v>
                </c:pt>
                <c:pt idx="3">
                  <c:v>-0.05</c:v>
                </c:pt>
                <c:pt idx="4">
                  <c:v>-5.0999999999999997E-2</c:v>
                </c:pt>
              </c:numCache>
            </c:numRef>
          </c:xVal>
          <c:yVal>
            <c:numRef>
              <c:f>CID_Data!$AJ$59:$AJ$63</c:f>
              <c:numCache>
                <c:formatCode>0.000</c:formatCode>
                <c:ptCount val="5"/>
                <c:pt idx="0">
                  <c:v>-8.180131556754934E-2</c:v>
                </c:pt>
                <c:pt idx="1">
                  <c:v>-1.5603893986678467E-2</c:v>
                </c:pt>
                <c:pt idx="2">
                  <c:v>0</c:v>
                </c:pt>
                <c:pt idx="3">
                  <c:v>-3.4013605442176867E-2</c:v>
                </c:pt>
                <c:pt idx="4">
                  <c:v>-2.9229082937522834E-2</c:v>
                </c:pt>
              </c:numCache>
            </c:numRef>
          </c:yVal>
          <c:smooth val="0"/>
        </c:ser>
        <c:ser>
          <c:idx val="4"/>
          <c:order val="4"/>
          <c:tx>
            <c:v>Isserk 210/10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CID_Data!$I$71:$I$75</c:f>
              <c:numCache>
                <c:formatCode>0.000_)</c:formatCode>
                <c:ptCount val="5"/>
                <c:pt idx="0">
                  <c:v>1.6E-2</c:v>
                </c:pt>
                <c:pt idx="1">
                  <c:v>-2.3E-2</c:v>
                </c:pt>
                <c:pt idx="2">
                  <c:v>-3.1E-2</c:v>
                </c:pt>
                <c:pt idx="3">
                  <c:v>-0.08</c:v>
                </c:pt>
                <c:pt idx="4">
                  <c:v>-0.08</c:v>
                </c:pt>
              </c:numCache>
            </c:numRef>
          </c:xVal>
          <c:yVal>
            <c:numRef>
              <c:f>CID_Data!$AJ$71:$AJ$75</c:f>
              <c:numCache>
                <c:formatCode>0.000</c:formatCode>
                <c:ptCount val="5"/>
                <c:pt idx="0">
                  <c:v>0</c:v>
                </c:pt>
                <c:pt idx="1">
                  <c:v>-2.0186845687995867E-2</c:v>
                </c:pt>
                <c:pt idx="2">
                  <c:v>-2.3879758393032729E-2</c:v>
                </c:pt>
                <c:pt idx="3">
                  <c:v>-1.0869051557109778E-2</c:v>
                </c:pt>
                <c:pt idx="4">
                  <c:v>-3.3936125703128622E-2</c:v>
                </c:pt>
              </c:numCache>
            </c:numRef>
          </c:yVal>
          <c:smooth val="0"/>
        </c:ser>
        <c:ser>
          <c:idx val="5"/>
          <c:order val="5"/>
          <c:tx>
            <c:v>Isserk 210/5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CID_Data!$I$65:$I$69</c:f>
              <c:numCache>
                <c:formatCode>0.000_)</c:formatCode>
                <c:ptCount val="5"/>
                <c:pt idx="0">
                  <c:v>-1.2E-2</c:v>
                </c:pt>
                <c:pt idx="1">
                  <c:v>7.8E-2</c:v>
                </c:pt>
                <c:pt idx="2">
                  <c:v>-3.6999999999999998E-2</c:v>
                </c:pt>
                <c:pt idx="3">
                  <c:v>3.3000000000000002E-2</c:v>
                </c:pt>
                <c:pt idx="4">
                  <c:v>7.0000000000000007E-2</c:v>
                </c:pt>
              </c:numCache>
            </c:numRef>
          </c:xVal>
          <c:yVal>
            <c:numRef>
              <c:f>CID_Data!$AJ$65:$AJ$69</c:f>
              <c:numCache>
                <c:formatCode>General_)</c:formatCode>
                <c:ptCount val="5"/>
              </c:numCache>
            </c:numRef>
          </c:yVal>
          <c:smooth val="0"/>
        </c:ser>
        <c:ser>
          <c:idx val="6"/>
          <c:order val="6"/>
          <c:tx>
            <c:v>Nerlerk 270/1</c:v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CID_Data!$I$112:$I$116</c:f>
              <c:numCache>
                <c:formatCode>General_)</c:formatCode>
                <c:ptCount val="5"/>
                <c:pt idx="0">
                  <c:v>-3.2000000000000001E-2</c:v>
                </c:pt>
                <c:pt idx="1">
                  <c:v>-0.19500000000000001</c:v>
                </c:pt>
                <c:pt idx="2">
                  <c:v>-8.0000000000000002E-3</c:v>
                </c:pt>
                <c:pt idx="3">
                  <c:v>-7.5999999999999998E-2</c:v>
                </c:pt>
                <c:pt idx="4">
                  <c:v>-0.158</c:v>
                </c:pt>
              </c:numCache>
            </c:numRef>
          </c:xVal>
          <c:yVal>
            <c:numRef>
              <c:f>CID_Data!$AJ$112:$AJ$116</c:f>
              <c:numCache>
                <c:formatCode>0.000</c:formatCode>
                <c:ptCount val="5"/>
                <c:pt idx="0">
                  <c:v>-2.5722684958353746E-2</c:v>
                </c:pt>
                <c:pt idx="1">
                  <c:v>-0.11415055532702589</c:v>
                </c:pt>
                <c:pt idx="2">
                  <c:v>-1.4985014985014984E-2</c:v>
                </c:pt>
                <c:pt idx="3">
                  <c:v>-6.4861174328629964E-2</c:v>
                </c:pt>
                <c:pt idx="4">
                  <c:v>-0.10787992495309567</c:v>
                </c:pt>
              </c:numCache>
            </c:numRef>
          </c:yVal>
          <c:smooth val="0"/>
        </c:ser>
        <c:ser>
          <c:idx val="7"/>
          <c:order val="7"/>
          <c:tx>
            <c:v>Alaska 240/5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CID_Data!$I$119:$I$125</c:f>
              <c:numCache>
                <c:formatCode>0.000_)</c:formatCode>
                <c:ptCount val="7"/>
                <c:pt idx="0">
                  <c:v>-9.6000000000000002E-2</c:v>
                </c:pt>
                <c:pt idx="1">
                  <c:v>-0.14699999999999999</c:v>
                </c:pt>
                <c:pt idx="2">
                  <c:v>-9.4E-2</c:v>
                </c:pt>
                <c:pt idx="3">
                  <c:v>0.03</c:v>
                </c:pt>
                <c:pt idx="4">
                  <c:v>4.1000000000000002E-2</c:v>
                </c:pt>
                <c:pt idx="5">
                  <c:v>-0.186</c:v>
                </c:pt>
                <c:pt idx="6">
                  <c:v>-5.6000000000000001E-2</c:v>
                </c:pt>
              </c:numCache>
            </c:numRef>
          </c:xVal>
          <c:yVal>
            <c:numRef>
              <c:f>CID_Data!$AJ$119:$AJ$125</c:f>
              <c:numCache>
                <c:formatCode>0.000</c:formatCode>
                <c:ptCount val="7"/>
                <c:pt idx="1">
                  <c:v>-0.1065891472868217</c:v>
                </c:pt>
                <c:pt idx="2">
                  <c:v>-6.1728395061728392E-2</c:v>
                </c:pt>
                <c:pt idx="3">
                  <c:v>2.7870680044593085E-3</c:v>
                </c:pt>
                <c:pt idx="4">
                  <c:v>4.1876046901172526E-3</c:v>
                </c:pt>
                <c:pt idx="5">
                  <c:v>-0.13305322128851541</c:v>
                </c:pt>
                <c:pt idx="6">
                  <c:v>-4.7169811320754713E-2</c:v>
                </c:pt>
              </c:numCache>
            </c:numRef>
          </c:yVal>
          <c:smooth val="0"/>
        </c:ser>
        <c:ser>
          <c:idx val="8"/>
          <c:order val="8"/>
          <c:tx>
            <c:v>Alaska 240/10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CID_Data!$I$127:$I$133</c:f>
              <c:numCache>
                <c:formatCode>0.000_)</c:formatCode>
                <c:ptCount val="7"/>
                <c:pt idx="0">
                  <c:v>-0.02</c:v>
                </c:pt>
                <c:pt idx="1">
                  <c:v>-7.4999999999999997E-2</c:v>
                </c:pt>
                <c:pt idx="2">
                  <c:v>-2.1999999999999999E-2</c:v>
                </c:pt>
                <c:pt idx="3">
                  <c:v>0.03</c:v>
                </c:pt>
                <c:pt idx="4">
                  <c:v>-0.183</c:v>
                </c:pt>
                <c:pt idx="5">
                  <c:v>-0.16200000000000001</c:v>
                </c:pt>
                <c:pt idx="6">
                  <c:v>-0.14099999999999999</c:v>
                </c:pt>
              </c:numCache>
            </c:numRef>
          </c:xVal>
          <c:yVal>
            <c:numRef>
              <c:f>CID_Data!$AJ$127:$AJ$133</c:f>
              <c:numCache>
                <c:formatCode>0.000</c:formatCode>
                <c:ptCount val="7"/>
                <c:pt idx="0">
                  <c:v>-1.0964912280701754E-2</c:v>
                </c:pt>
                <c:pt idx="1">
                  <c:v>-5.9339525283797732E-2</c:v>
                </c:pt>
                <c:pt idx="2">
                  <c:v>-1.6339869281045753E-2</c:v>
                </c:pt>
                <c:pt idx="4">
                  <c:v>-0.14081255771006465</c:v>
                </c:pt>
                <c:pt idx="5">
                  <c:v>-0.12108262108262109</c:v>
                </c:pt>
                <c:pt idx="6">
                  <c:v>-9.1493570722057355E-2</c:v>
                </c:pt>
              </c:numCache>
            </c:numRef>
          </c:yVal>
          <c:smooth val="0"/>
        </c:ser>
        <c:ser>
          <c:idx val="9"/>
          <c:order val="9"/>
          <c:tx>
            <c:v>Castro B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CID_Data!$I$135:$I$146</c:f>
              <c:numCache>
                <c:formatCode>0.000_)</c:formatCode>
                <c:ptCount val="12"/>
                <c:pt idx="0">
                  <c:v>4.2999999999999997E-2</c:v>
                </c:pt>
                <c:pt idx="1">
                  <c:v>2.4E-2</c:v>
                </c:pt>
                <c:pt idx="2">
                  <c:v>7.0000000000000007E-2</c:v>
                </c:pt>
                <c:pt idx="3">
                  <c:v>7.2999999999999995E-2</c:v>
                </c:pt>
                <c:pt idx="4">
                  <c:v>5.8000000000000003E-2</c:v>
                </c:pt>
                <c:pt idx="5">
                  <c:v>-5.0000000000000001E-3</c:v>
                </c:pt>
                <c:pt idx="6">
                  <c:v>-0.19500000000000001</c:v>
                </c:pt>
                <c:pt idx="7">
                  <c:v>7.6999999999999999E-2</c:v>
                </c:pt>
                <c:pt idx="8">
                  <c:v>3.6999999999999998E-2</c:v>
                </c:pt>
                <c:pt idx="9">
                  <c:v>-0.17899999999999999</c:v>
                </c:pt>
                <c:pt idx="10">
                  <c:v>0.06</c:v>
                </c:pt>
                <c:pt idx="11">
                  <c:v>-0.154</c:v>
                </c:pt>
              </c:numCache>
            </c:numRef>
          </c:xVal>
          <c:yVal>
            <c:numRef>
              <c:f>CID_Data!$AJ$135:$AJ$146</c:f>
              <c:numCache>
                <c:formatCode>General_)</c:formatCode>
                <c:ptCount val="12"/>
              </c:numCache>
            </c:numRef>
          </c:yVal>
          <c:smooth val="0"/>
        </c:ser>
        <c:ser>
          <c:idx val="10"/>
          <c:order val="10"/>
          <c:tx>
            <c:v>Castro C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CID_Data!$I$148:$I$151</c:f>
              <c:numCache>
                <c:formatCode>0.000_)</c:formatCode>
                <c:ptCount val="4"/>
                <c:pt idx="0">
                  <c:v>-0.01</c:v>
                </c:pt>
                <c:pt idx="1">
                  <c:v>-0.26400000000000001</c:v>
                </c:pt>
                <c:pt idx="2">
                  <c:v>-8.0000000000000002E-3</c:v>
                </c:pt>
                <c:pt idx="3">
                  <c:v>-0.251</c:v>
                </c:pt>
              </c:numCache>
            </c:numRef>
          </c:xVal>
          <c:yVal>
            <c:numRef>
              <c:f>CID_Data!$AJ$148:$AJ$151</c:f>
              <c:numCache>
                <c:formatCode>0.000</c:formatCode>
                <c:ptCount val="4"/>
                <c:pt idx="0">
                  <c:v>-9.2059295628363711E-3</c:v>
                </c:pt>
                <c:pt idx="1">
                  <c:v>-0.26584317937701396</c:v>
                </c:pt>
                <c:pt idx="2">
                  <c:v>0</c:v>
                </c:pt>
                <c:pt idx="3">
                  <c:v>-0.1582792207792208</c:v>
                </c:pt>
              </c:numCache>
            </c:numRef>
          </c:yVal>
          <c:smooth val="0"/>
        </c:ser>
        <c:ser>
          <c:idx val="11"/>
          <c:order val="11"/>
          <c:tx>
            <c:v>Hilton Mines</c:v>
          </c:tx>
          <c:spPr>
            <a:ln w="28575">
              <a:noFill/>
            </a:ln>
          </c:spPr>
          <c:marker>
            <c:symbol val="x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CID_Data!$I$153:$I$158</c:f>
              <c:numCache>
                <c:formatCode>0.000_)</c:formatCode>
                <c:ptCount val="6"/>
                <c:pt idx="0">
                  <c:v>-0.16900000000000001</c:v>
                </c:pt>
                <c:pt idx="1">
                  <c:v>-0.217</c:v>
                </c:pt>
                <c:pt idx="2">
                  <c:v>-5.1999999999999998E-2</c:v>
                </c:pt>
                <c:pt idx="3">
                  <c:v>-0.17699999999999999</c:v>
                </c:pt>
                <c:pt idx="4">
                  <c:v>-9.9000000000000005E-2</c:v>
                </c:pt>
                <c:pt idx="5">
                  <c:v>3.2000000000000001E-2</c:v>
                </c:pt>
              </c:numCache>
            </c:numRef>
          </c:xVal>
          <c:yVal>
            <c:numRef>
              <c:f>CID_Data!$AJ$153:$AJ$158</c:f>
              <c:numCache>
                <c:formatCode>0.000</c:formatCode>
                <c:ptCount val="6"/>
                <c:pt idx="0">
                  <c:v>-9.638554216867469E-2</c:v>
                </c:pt>
                <c:pt idx="1">
                  <c:v>-0.12536443148688045</c:v>
                </c:pt>
                <c:pt idx="2">
                  <c:v>-1.9607843137254902E-2</c:v>
                </c:pt>
                <c:pt idx="3">
                  <c:v>-9.0909090909090898E-2</c:v>
                </c:pt>
                <c:pt idx="4">
                  <c:v>-4.1533546325878599E-2</c:v>
                </c:pt>
                <c:pt idx="5">
                  <c:v>7.5268817204301078E-2</c:v>
                </c:pt>
              </c:numCache>
            </c:numRef>
          </c:yVal>
          <c:smooth val="0"/>
        </c:ser>
        <c:ser>
          <c:idx val="12"/>
          <c:order val="12"/>
          <c:tx>
            <c:v>Leighton Buzz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CID_Data!$I$178:$I$183</c:f>
              <c:numCache>
                <c:formatCode>General_)</c:formatCode>
                <c:ptCount val="6"/>
                <c:pt idx="0">
                  <c:v>-9.5000000000000001E-2</c:v>
                </c:pt>
                <c:pt idx="1">
                  <c:v>-0.161</c:v>
                </c:pt>
                <c:pt idx="2">
                  <c:v>2.5000000000000001E-2</c:v>
                </c:pt>
                <c:pt idx="3">
                  <c:v>-0.23100000000000001</c:v>
                </c:pt>
                <c:pt idx="4">
                  <c:v>-8.0000000000000002E-3</c:v>
                </c:pt>
                <c:pt idx="5">
                  <c:v>-5.7000000000000002E-2</c:v>
                </c:pt>
              </c:numCache>
            </c:numRef>
          </c:xVal>
          <c:yVal>
            <c:numRef>
              <c:f>CID_Data!$AJ$178:$AJ$183</c:f>
              <c:numCache>
                <c:formatCode>0.000</c:formatCode>
                <c:ptCount val="6"/>
                <c:pt idx="0">
                  <c:v>-7.9905297425273747E-2</c:v>
                </c:pt>
                <c:pt idx="1">
                  <c:v>-0.13107743794738311</c:v>
                </c:pt>
                <c:pt idx="2">
                  <c:v>0</c:v>
                </c:pt>
                <c:pt idx="3">
                  <c:v>-0.15451341827053403</c:v>
                </c:pt>
                <c:pt idx="4">
                  <c:v>-1.8975332068311195E-2</c:v>
                </c:pt>
                <c:pt idx="5">
                  <c:v>-2.3603461841070018E-2</c:v>
                </c:pt>
              </c:numCache>
            </c:numRef>
          </c:yVal>
          <c:smooth val="0"/>
        </c:ser>
        <c:ser>
          <c:idx val="13"/>
          <c:order val="13"/>
          <c:tx>
            <c:v>Monterey #0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CID_Data!$I$201:$I$206</c:f>
              <c:numCache>
                <c:formatCode>0.000_)</c:formatCode>
                <c:ptCount val="6"/>
                <c:pt idx="0">
                  <c:v>-0.08</c:v>
                </c:pt>
                <c:pt idx="1">
                  <c:v>-7.3999999999999996E-2</c:v>
                </c:pt>
                <c:pt idx="2">
                  <c:v>-6.5000000000000002E-2</c:v>
                </c:pt>
                <c:pt idx="3">
                  <c:v>-0.29299999999999998</c:v>
                </c:pt>
                <c:pt idx="4">
                  <c:v>-0.28399999999999997</c:v>
                </c:pt>
                <c:pt idx="5">
                  <c:v>-0.26800000000000002</c:v>
                </c:pt>
              </c:numCache>
            </c:numRef>
          </c:xVal>
          <c:yVal>
            <c:numRef>
              <c:f>CID_Data!$AJ$201:$AJ$206</c:f>
              <c:numCache>
                <c:formatCode>0.000</c:formatCode>
                <c:ptCount val="6"/>
                <c:pt idx="0">
                  <c:v>-8.230452674897118E-2</c:v>
                </c:pt>
                <c:pt idx="1">
                  <c:v>-6.617903169627308E-2</c:v>
                </c:pt>
                <c:pt idx="2">
                  <c:v>-6.2893081761006275E-2</c:v>
                </c:pt>
                <c:pt idx="3">
                  <c:v>-0.30595813204508854</c:v>
                </c:pt>
                <c:pt idx="4">
                  <c:v>-0.27777777777777773</c:v>
                </c:pt>
                <c:pt idx="5">
                  <c:v>-0.26936026936026936</c:v>
                </c:pt>
              </c:numCache>
            </c:numRef>
          </c:yVal>
          <c:smooth val="0"/>
        </c:ser>
        <c:ser>
          <c:idx val="14"/>
          <c:order val="14"/>
          <c:tx>
            <c:v>Ottawa 530/0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CID_Data!$I$208:$I$213</c:f>
              <c:numCache>
                <c:formatCode>0.000_)</c:formatCode>
                <c:ptCount val="6"/>
                <c:pt idx="0">
                  <c:v>4.9000000000000002E-2</c:v>
                </c:pt>
                <c:pt idx="1">
                  <c:v>-1.9E-2</c:v>
                </c:pt>
                <c:pt idx="2">
                  <c:v>-0.08</c:v>
                </c:pt>
                <c:pt idx="3">
                  <c:v>-0.17199999999999999</c:v>
                </c:pt>
                <c:pt idx="4">
                  <c:v>-0.154</c:v>
                </c:pt>
                <c:pt idx="5">
                  <c:v>-0.17</c:v>
                </c:pt>
              </c:numCache>
            </c:numRef>
          </c:xVal>
          <c:yVal>
            <c:numRef>
              <c:f>CID_Data!$AJ$208:$AJ$213</c:f>
              <c:numCache>
                <c:formatCode>0.000</c:formatCode>
                <c:ptCount val="6"/>
                <c:pt idx="0">
                  <c:v>0</c:v>
                </c:pt>
                <c:pt idx="1">
                  <c:v>-2.5000000000000001E-2</c:v>
                </c:pt>
                <c:pt idx="2">
                  <c:v>-8.1521739130434784E-2</c:v>
                </c:pt>
                <c:pt idx="3">
                  <c:v>-0.12896825396825395</c:v>
                </c:pt>
                <c:pt idx="4">
                  <c:v>-0.1276525198938992</c:v>
                </c:pt>
                <c:pt idx="5">
                  <c:v>-0.11960916442048518</c:v>
                </c:pt>
              </c:numCache>
            </c:numRef>
          </c:yVal>
          <c:smooth val="0"/>
        </c:ser>
        <c:ser>
          <c:idx val="15"/>
          <c:order val="15"/>
          <c:tx>
            <c:v>Reid Bedford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CID_Data!$I$215:$I$219</c:f>
              <c:numCache>
                <c:formatCode>0.000_)</c:formatCode>
                <c:ptCount val="5"/>
                <c:pt idx="0">
                  <c:v>-9.9000000000000005E-2</c:v>
                </c:pt>
                <c:pt idx="1">
                  <c:v>-3.4000000000000002E-2</c:v>
                </c:pt>
                <c:pt idx="2">
                  <c:v>-0.13</c:v>
                </c:pt>
                <c:pt idx="3">
                  <c:v>-0.158</c:v>
                </c:pt>
                <c:pt idx="4">
                  <c:v>-0.219</c:v>
                </c:pt>
              </c:numCache>
            </c:numRef>
          </c:xVal>
          <c:yVal>
            <c:numRef>
              <c:f>CID_Data!$AJ$215:$AJ$219</c:f>
              <c:numCache>
                <c:formatCode>0.000</c:formatCode>
                <c:ptCount val="5"/>
                <c:pt idx="0">
                  <c:v>-5.393919581562602E-2</c:v>
                </c:pt>
                <c:pt idx="1">
                  <c:v>-1.8001028630207444E-2</c:v>
                </c:pt>
                <c:pt idx="2">
                  <c:v>-0.10297482837528606</c:v>
                </c:pt>
                <c:pt idx="3">
                  <c:v>-0.13340137046216652</c:v>
                </c:pt>
                <c:pt idx="4">
                  <c:v>-0.16290726817042606</c:v>
                </c:pt>
              </c:numCache>
            </c:numRef>
          </c:yVal>
          <c:smooth val="0"/>
        </c:ser>
        <c:ser>
          <c:idx val="16"/>
          <c:order val="16"/>
          <c:tx>
            <c:v>Ticino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CID_Data!$I$221:$I$236</c:f>
              <c:numCache>
                <c:formatCode>0.000_)</c:formatCode>
                <c:ptCount val="16"/>
                <c:pt idx="0">
                  <c:v>-8.5999999999999993E-2</c:v>
                </c:pt>
                <c:pt idx="1">
                  <c:v>-5.0000000000000001E-3</c:v>
                </c:pt>
                <c:pt idx="2">
                  <c:v>-7.4999999999999997E-2</c:v>
                </c:pt>
                <c:pt idx="3">
                  <c:v>-0.14299999999999999</c:v>
                </c:pt>
                <c:pt idx="4">
                  <c:v>-0.221</c:v>
                </c:pt>
                <c:pt idx="6" formatCode="General_)">
                  <c:v>-0.22800000000000001</c:v>
                </c:pt>
                <c:pt idx="7" formatCode="General_)">
                  <c:v>-0.26400000000000001</c:v>
                </c:pt>
                <c:pt idx="8" formatCode="General_)">
                  <c:v>-3.9E-2</c:v>
                </c:pt>
                <c:pt idx="9" formatCode="General_)">
                  <c:v>-9.8000000000000004E-2</c:v>
                </c:pt>
                <c:pt idx="10" formatCode="General_)">
                  <c:v>-0.13700000000000001</c:v>
                </c:pt>
                <c:pt idx="12" formatCode="General_)">
                  <c:v>-0.105</c:v>
                </c:pt>
                <c:pt idx="13" formatCode="General_)">
                  <c:v>-8.3000000000000004E-2</c:v>
                </c:pt>
                <c:pt idx="14" formatCode="General_)">
                  <c:v>-0.245</c:v>
                </c:pt>
                <c:pt idx="15" formatCode="General_)">
                  <c:v>-0.159</c:v>
                </c:pt>
              </c:numCache>
            </c:numRef>
          </c:xVal>
          <c:yVal>
            <c:numRef>
              <c:f>CID_Data!$AJ$221:$AJ$236</c:f>
              <c:numCache>
                <c:formatCode>0.000</c:formatCode>
                <c:ptCount val="16"/>
                <c:pt idx="0">
                  <c:v>-3.0130565785068637E-2</c:v>
                </c:pt>
                <c:pt idx="1">
                  <c:v>0</c:v>
                </c:pt>
                <c:pt idx="2">
                  <c:v>-3.337041156840935E-2</c:v>
                </c:pt>
                <c:pt idx="3">
                  <c:v>-0.10530662812306422</c:v>
                </c:pt>
                <c:pt idx="4">
                  <c:v>-0.17953833000854946</c:v>
                </c:pt>
                <c:pt idx="6">
                  <c:v>-0.19571295433364394</c:v>
                </c:pt>
                <c:pt idx="7">
                  <c:v>-0.22839229735781458</c:v>
                </c:pt>
                <c:pt idx="8">
                  <c:v>-4.2965737578495103E-2</c:v>
                </c:pt>
                <c:pt idx="9">
                  <c:v>-5.5476993364516482E-2</c:v>
                </c:pt>
                <c:pt idx="10">
                  <c:v>-7.3662858972990297E-2</c:v>
                </c:pt>
                <c:pt idx="12">
                  <c:v>-7.3662858972990297E-2</c:v>
                </c:pt>
                <c:pt idx="13">
                  <c:v>-7.662835249042145E-2</c:v>
                </c:pt>
                <c:pt idx="14">
                  <c:v>-0.20909757887013947</c:v>
                </c:pt>
                <c:pt idx="15">
                  <c:v>-0.12704174228675139</c:v>
                </c:pt>
              </c:numCache>
            </c:numRef>
          </c:yVal>
          <c:smooth val="0"/>
        </c:ser>
        <c:ser>
          <c:idx val="17"/>
          <c:order val="17"/>
          <c:tx>
            <c:v>Toyoura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(CID_Data!$I$239:$I$246,CID_Data!$I$316:$I$322)</c:f>
              <c:numCache>
                <c:formatCode>0.000_)</c:formatCode>
                <c:ptCount val="15"/>
                <c:pt idx="0">
                  <c:v>-0.23300000000000001</c:v>
                </c:pt>
                <c:pt idx="1">
                  <c:v>-0.16500000000000001</c:v>
                </c:pt>
                <c:pt idx="2">
                  <c:v>-6.0999999999999999E-2</c:v>
                </c:pt>
                <c:pt idx="3">
                  <c:v>4.0000000000000001E-3</c:v>
                </c:pt>
                <c:pt idx="5">
                  <c:v>-3.6412450368561444E-2</c:v>
                </c:pt>
                <c:pt idx="6">
                  <c:v>-0.1034124503685615</c:v>
                </c:pt>
                <c:pt idx="7">
                  <c:v>-0.19741245036856148</c:v>
                </c:pt>
                <c:pt idx="8">
                  <c:v>-1.5412450368561537E-2</c:v>
                </c:pt>
                <c:pt idx="9">
                  <c:v>-0.11041245036856151</c:v>
                </c:pt>
                <c:pt idx="10">
                  <c:v>-0.20741245036856149</c:v>
                </c:pt>
                <c:pt idx="11">
                  <c:v>-7.1999999999999953E-2</c:v>
                </c:pt>
                <c:pt idx="12">
                  <c:v>-0.13544469334882858</c:v>
                </c:pt>
                <c:pt idx="13">
                  <c:v>-1.0412450368561532E-2</c:v>
                </c:pt>
                <c:pt idx="14">
                  <c:v>-0.1014124503685615</c:v>
                </c:pt>
              </c:numCache>
            </c:numRef>
          </c:xVal>
          <c:yVal>
            <c:numRef>
              <c:f>(CID_Data!$AJ$239:$AJ$246,CID_Data!$AJ$316:$AJ$322)</c:f>
              <c:numCache>
                <c:formatCode>0.000</c:formatCode>
                <c:ptCount val="15"/>
                <c:pt idx="0">
                  <c:v>-0.1748017957780113</c:v>
                </c:pt>
                <c:pt idx="1">
                  <c:v>-0.12704174228675139</c:v>
                </c:pt>
                <c:pt idx="2">
                  <c:v>-3.9787798408488062E-2</c:v>
                </c:pt>
                <c:pt idx="3">
                  <c:v>-1.4953101635778697E-2</c:v>
                </c:pt>
                <c:pt idx="5">
                  <c:v>-3.6764705882352942E-2</c:v>
                </c:pt>
                <c:pt idx="6">
                  <c:v>-8.6898395721925134E-2</c:v>
                </c:pt>
                <c:pt idx="7">
                  <c:v>-0.12383900928792572</c:v>
                </c:pt>
              </c:numCache>
            </c:numRef>
          </c:yVal>
          <c:smooth val="0"/>
        </c:ser>
        <c:ser>
          <c:idx val="18"/>
          <c:order val="18"/>
          <c:tx>
            <c:v>Oil Sands Tail</c:v>
          </c:tx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CID_Data!$I$248:$I$256</c:f>
              <c:numCache>
                <c:formatCode>0.000_)</c:formatCode>
                <c:ptCount val="9"/>
                <c:pt idx="0">
                  <c:v>-9.7999999999999976E-2</c:v>
                </c:pt>
                <c:pt idx="1">
                  <c:v>-1.9000000000000017E-2</c:v>
                </c:pt>
                <c:pt idx="2">
                  <c:v>-7.6987118443221925E-2</c:v>
                </c:pt>
                <c:pt idx="3">
                  <c:v>-2.3566949718158758E-2</c:v>
                </c:pt>
                <c:pt idx="4">
                  <c:v>-0.20199999999999996</c:v>
                </c:pt>
                <c:pt idx="5">
                  <c:v>1.4133899436317487E-2</c:v>
                </c:pt>
                <c:pt idx="6">
                  <c:v>-6.2999999999999945E-2</c:v>
                </c:pt>
                <c:pt idx="7">
                  <c:v>-0.19101288155677809</c:v>
                </c:pt>
                <c:pt idx="8">
                  <c:v>-1.1433050281841273E-2</c:v>
                </c:pt>
              </c:numCache>
            </c:numRef>
          </c:xVal>
          <c:yVal>
            <c:numRef>
              <c:f>CID_Data!$AJ$248:$AJ$256</c:f>
              <c:numCache>
                <c:formatCode>0.000</c:formatCode>
                <c:ptCount val="9"/>
                <c:pt idx="0">
                  <c:v>-7.3831009023790001E-2</c:v>
                </c:pt>
                <c:pt idx="1">
                  <c:v>-2.5237351279894245E-2</c:v>
                </c:pt>
                <c:pt idx="2">
                  <c:v>-6.0646900269541788E-2</c:v>
                </c:pt>
                <c:pt idx="3">
                  <c:v>-3.3713846335837232E-2</c:v>
                </c:pt>
                <c:pt idx="4">
                  <c:v>-0.14675052410901471</c:v>
                </c:pt>
                <c:pt idx="5">
                  <c:v>-2.3509554524082224E-2</c:v>
                </c:pt>
                <c:pt idx="6">
                  <c:v>-4.0306092645598465E-2</c:v>
                </c:pt>
                <c:pt idx="7">
                  <c:v>-0.13173768276793901</c:v>
                </c:pt>
                <c:pt idx="8">
                  <c:v>-3.3713846335837232E-2</c:v>
                </c:pt>
              </c:numCache>
            </c:numRef>
          </c:yVal>
          <c:smooth val="0"/>
        </c:ser>
        <c:ser>
          <c:idx val="19"/>
          <c:order val="19"/>
          <c:tx>
            <c:v>Chek Lap Kok</c:v>
          </c:tx>
          <c:spPr>
            <a:ln w="28575">
              <a:noFill/>
            </a:ln>
          </c:spPr>
          <c:marker>
            <c:symbol val="dot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CID_Data!$I$259:$I$279</c:f>
              <c:numCache>
                <c:formatCode>0.000_)</c:formatCode>
                <c:ptCount val="21"/>
                <c:pt idx="0">
                  <c:v>-0.10523923025582504</c:v>
                </c:pt>
                <c:pt idx="1">
                  <c:v>-8.4760769744174902E-2</c:v>
                </c:pt>
                <c:pt idx="2">
                  <c:v>-2.6202757794927534E-3</c:v>
                </c:pt>
                <c:pt idx="3">
                  <c:v>-3.123923025582509E-2</c:v>
                </c:pt>
                <c:pt idx="4">
                  <c:v>9.2392302558249595E-3</c:v>
                </c:pt>
                <c:pt idx="5">
                  <c:v>-0.14423923025582508</c:v>
                </c:pt>
                <c:pt idx="6">
                  <c:v>5.2760769744174874E-2</c:v>
                </c:pt>
                <c:pt idx="7">
                  <c:v>-0.20876076974417501</c:v>
                </c:pt>
                <c:pt idx="8">
                  <c:v>-6.2760769744174993E-2</c:v>
                </c:pt>
                <c:pt idx="9">
                  <c:v>-0.15176076974417496</c:v>
                </c:pt>
                <c:pt idx="11">
                  <c:v>6.637170264497172E-3</c:v>
                </c:pt>
                <c:pt idx="12">
                  <c:v>-0.13863717026449718</c:v>
                </c:pt>
                <c:pt idx="13">
                  <c:v>-7.7637170264497235E-2</c:v>
                </c:pt>
                <c:pt idx="14">
                  <c:v>-1.8637170264497183E-2</c:v>
                </c:pt>
                <c:pt idx="15">
                  <c:v>-0.13136282973550284</c:v>
                </c:pt>
                <c:pt idx="16">
                  <c:v>-6.7362829735502783E-2</c:v>
                </c:pt>
                <c:pt idx="17">
                  <c:v>-4.036282973550287E-2</c:v>
                </c:pt>
                <c:pt idx="18">
                  <c:v>-0.17636282973550288</c:v>
                </c:pt>
                <c:pt idx="19">
                  <c:v>8.3362829735502797E-2</c:v>
                </c:pt>
                <c:pt idx="20">
                  <c:v>3.963717026449709E-2</c:v>
                </c:pt>
              </c:numCache>
            </c:numRef>
          </c:xVal>
          <c:yVal>
            <c:numRef>
              <c:f>CID_Data!$AJ$259:$AJ$279</c:f>
              <c:numCache>
                <c:formatCode>0.000</c:formatCode>
                <c:ptCount val="21"/>
                <c:pt idx="0">
                  <c:v>-8.6956521739130432E-2</c:v>
                </c:pt>
                <c:pt idx="1">
                  <c:v>-3.6745406824146981E-2</c:v>
                </c:pt>
                <c:pt idx="2">
                  <c:v>-1.5200868621064064E-2</c:v>
                </c:pt>
                <c:pt idx="3">
                  <c:v>-3.4755134281200632E-2</c:v>
                </c:pt>
                <c:pt idx="4">
                  <c:v>-1.0067848544539288E-2</c:v>
                </c:pt>
                <c:pt idx="5">
                  <c:v>-0.13047363717605004</c:v>
                </c:pt>
                <c:pt idx="6">
                  <c:v>9.0090090090090089E-3</c:v>
                </c:pt>
                <c:pt idx="7">
                  <c:v>-0.17161716171617161</c:v>
                </c:pt>
                <c:pt idx="8">
                  <c:v>-2.9723991507430998E-2</c:v>
                </c:pt>
                <c:pt idx="9">
                  <c:v>-0.10956360259981431</c:v>
                </c:pt>
                <c:pt idx="11">
                  <c:v>-5.1121840386253907E-3</c:v>
                </c:pt>
                <c:pt idx="12">
                  <c:v>-0.11395540875309662</c:v>
                </c:pt>
                <c:pt idx="13">
                  <c:v>-5.3571428571428568E-2</c:v>
                </c:pt>
                <c:pt idx="14">
                  <c:v>-1.5431377133504792E-2</c:v>
                </c:pt>
                <c:pt idx="15">
                  <c:v>-7.3170731707317069E-2</c:v>
                </c:pt>
                <c:pt idx="16">
                  <c:v>-1.1556348945365716E-2</c:v>
                </c:pt>
                <c:pt idx="17">
                  <c:v>-2.4965325936199729E-2</c:v>
                </c:pt>
                <c:pt idx="18">
                  <c:v>-0.17142857142857143</c:v>
                </c:pt>
                <c:pt idx="19">
                  <c:v>1.4527845036319613E-2</c:v>
                </c:pt>
                <c:pt idx="20">
                  <c:v>1.1583011583011584E-2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47488"/>
        <c:axId val="86849792"/>
      </c:scatterChart>
      <c:valAx>
        <c:axId val="86847488"/>
        <c:scaling>
          <c:orientation val="minMax"/>
          <c:max val="0.05"/>
          <c:min val="-0.3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State Parameter,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y</a:t>
                </a:r>
                <a:r>
                  <a:rPr lang="en-US" sz="1400" b="0" i="1" u="none" strike="noStrike" baseline="-25000">
                    <a:solidFill>
                      <a:srgbClr val="000000"/>
                    </a:solidFill>
                    <a:latin typeface="Symbol"/>
                    <a:cs typeface="Arial"/>
                  </a:rPr>
                  <a:t>o</a:t>
                </a:r>
                <a:endParaRPr lang="en-US" sz="1400" b="0" i="1" u="none" strike="noStrike" baseline="-25000">
                  <a:solidFill>
                    <a:srgbClr val="000000"/>
                  </a:solidFill>
                  <a:latin typeface="Symbol"/>
                </a:endParaRPr>
              </a:p>
            </c:rich>
          </c:tx>
          <c:layout>
            <c:manualLayout>
              <c:xMode val="edge"/>
              <c:yMode val="edge"/>
              <c:x val="0.32368148914167527"/>
              <c:y val="0.930508474576271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849792"/>
        <c:crossesAt val="-0.30000000000000004"/>
        <c:crossBetween val="midCat"/>
        <c:majorUnit val="0.1"/>
        <c:minorUnit val="0.02"/>
      </c:valAx>
      <c:valAx>
        <c:axId val="86849792"/>
        <c:scaling>
          <c:orientation val="minMax"/>
          <c:max val="5.000000000000001E-2"/>
          <c:min val="-0.30000000000000004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min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 panose="05050102010706020507" pitchFamily="18" charset="2"/>
                    <a:cs typeface="Arial"/>
                  </a:rPr>
                  <a:t>c</a:t>
                </a:r>
                <a:endParaRPr lang="en-US" sz="1400" b="0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8.2744501764865606E-3"/>
              <c:y val="0.46233601738696689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847488"/>
        <c:crossesAt val="-0.3"/>
        <c:crossBetween val="midCat"/>
        <c:majorUnit val="0.1"/>
        <c:minorUnit val="0.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5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457083764219234"/>
          <c:y val="8.3050847457627114E-2"/>
          <c:w val="0.15305783328808037"/>
          <c:h val="0.783050847457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695966907962769E-2"/>
          <c:y val="5.7627118644067797E-2"/>
          <c:w val="0.86763185108583252"/>
          <c:h val="0.81525423728813562"/>
        </c:manualLayout>
      </c:layout>
      <c:scatterChart>
        <c:scatterStyle val="lineMarker"/>
        <c:varyColors val="0"/>
        <c:ser>
          <c:idx val="2"/>
          <c:order val="0"/>
          <c:tx>
            <c:v>Erksak 330/0.7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CID_Data!$I$43:$I$57</c:f>
              <c:numCache>
                <c:formatCode>0.000_)</c:formatCode>
                <c:ptCount val="15"/>
                <c:pt idx="0">
                  <c:v>-6.9470030893974521E-2</c:v>
                </c:pt>
                <c:pt idx="1">
                  <c:v>-8.3877311238106933E-2</c:v>
                </c:pt>
                <c:pt idx="2">
                  <c:v>-6.4209241103690307E-2</c:v>
                </c:pt>
                <c:pt idx="3">
                  <c:v>-0.10420924110369034</c:v>
                </c:pt>
                <c:pt idx="4">
                  <c:v>-5.9467756078488088E-2</c:v>
                </c:pt>
                <c:pt idx="5">
                  <c:v>-5.0877311238107015E-2</c:v>
                </c:pt>
                <c:pt idx="6">
                  <c:v>-0.16046775607848807</c:v>
                </c:pt>
                <c:pt idx="7">
                  <c:v>-4.3663859731166821E-2</c:v>
                </c:pt>
                <c:pt idx="8">
                  <c:v>-8.4663859731166746E-2</c:v>
                </c:pt>
                <c:pt idx="9">
                  <c:v>-0.13266385973116679</c:v>
                </c:pt>
                <c:pt idx="10">
                  <c:v>5.3331929865583549E-2</c:v>
                </c:pt>
                <c:pt idx="11">
                  <c:v>5.2311503669107862E-2</c:v>
                </c:pt>
                <c:pt idx="12">
                  <c:v>4.3867148820668778E-2</c:v>
                </c:pt>
                <c:pt idx="13">
                  <c:v>7.5145529865583427E-2</c:v>
                </c:pt>
                <c:pt idx="14">
                  <c:v>6.7128729865583603E-2</c:v>
                </c:pt>
              </c:numCache>
            </c:numRef>
          </c:xVal>
          <c:yVal>
            <c:numRef>
              <c:f>CID_Data!$L$43:$L$57</c:f>
              <c:numCache>
                <c:formatCode>0.0_)</c:formatCode>
                <c:ptCount val="15"/>
                <c:pt idx="0">
                  <c:v>36</c:v>
                </c:pt>
                <c:pt idx="1">
                  <c:v>36.299999999999997</c:v>
                </c:pt>
                <c:pt idx="2">
                  <c:v>35.4</c:v>
                </c:pt>
                <c:pt idx="3">
                  <c:v>37.1</c:v>
                </c:pt>
                <c:pt idx="4">
                  <c:v>33.9</c:v>
                </c:pt>
                <c:pt idx="5">
                  <c:v>35.799999999999997</c:v>
                </c:pt>
                <c:pt idx="6">
                  <c:v>39.299999999999997</c:v>
                </c:pt>
                <c:pt idx="8">
                  <c:v>35.299999999999997</c:v>
                </c:pt>
                <c:pt idx="9">
                  <c:v>37.6</c:v>
                </c:pt>
                <c:pt idx="10">
                  <c:v>28.6</c:v>
                </c:pt>
                <c:pt idx="11" formatCode="General_)">
                  <c:v>26.8</c:v>
                </c:pt>
                <c:pt idx="12" formatCode="General_)">
                  <c:v>28.9</c:v>
                </c:pt>
                <c:pt idx="13" formatCode="General_)">
                  <c:v>26.9</c:v>
                </c:pt>
                <c:pt idx="14" formatCode="General_)">
                  <c:v>26.9</c:v>
                </c:pt>
              </c:numCache>
            </c:numRef>
          </c:yVal>
          <c:smooth val="0"/>
        </c:ser>
        <c:ser>
          <c:idx val="0"/>
          <c:order val="1"/>
          <c:tx>
            <c:v>Erksak 355/3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CID_Data!$I$37:$I$41</c:f>
              <c:numCache>
                <c:formatCode>0.000_)</c:formatCode>
                <c:ptCount val="5"/>
                <c:pt idx="0">
                  <c:v>-0.111</c:v>
                </c:pt>
                <c:pt idx="1">
                  <c:v>-0.186</c:v>
                </c:pt>
                <c:pt idx="2">
                  <c:v>-1.2E-2</c:v>
                </c:pt>
                <c:pt idx="3">
                  <c:v>-9.1999999999999998E-2</c:v>
                </c:pt>
                <c:pt idx="4">
                  <c:v>-0.218</c:v>
                </c:pt>
              </c:numCache>
            </c:numRef>
          </c:xVal>
          <c:yVal>
            <c:numRef>
              <c:f>CID_Data!$L$37:$L$41</c:f>
              <c:numCache>
                <c:formatCode>0.0_)</c:formatCode>
                <c:ptCount val="5"/>
                <c:pt idx="0">
                  <c:v>35.6</c:v>
                </c:pt>
                <c:pt idx="1">
                  <c:v>39.1</c:v>
                </c:pt>
                <c:pt idx="2">
                  <c:v>29.7</c:v>
                </c:pt>
                <c:pt idx="3">
                  <c:v>33.6</c:v>
                </c:pt>
                <c:pt idx="4">
                  <c:v>41.7</c:v>
                </c:pt>
              </c:numCache>
            </c:numRef>
          </c:yVal>
          <c:smooth val="0"/>
        </c:ser>
        <c:ser>
          <c:idx val="1"/>
          <c:order val="2"/>
          <c:tx>
            <c:v>Erksak 320/1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CID_Data!$I$31:$I$35</c:f>
              <c:numCache>
                <c:formatCode>0.000_)</c:formatCode>
                <c:ptCount val="5"/>
                <c:pt idx="0">
                  <c:v>-2.5000000000000001E-2</c:v>
                </c:pt>
                <c:pt idx="1">
                  <c:v>-0.04</c:v>
                </c:pt>
                <c:pt idx="2">
                  <c:v>-0.20399999999999999</c:v>
                </c:pt>
                <c:pt idx="3">
                  <c:v>-0.20100000000000001</c:v>
                </c:pt>
                <c:pt idx="4">
                  <c:v>-0.17</c:v>
                </c:pt>
              </c:numCache>
            </c:numRef>
          </c:xVal>
          <c:yVal>
            <c:numRef>
              <c:f>CID_Data!$L$31:$L$35</c:f>
              <c:numCache>
                <c:formatCode>0.0_)</c:formatCode>
                <c:ptCount val="5"/>
                <c:pt idx="0">
                  <c:v>32.799999999999997</c:v>
                </c:pt>
                <c:pt idx="1">
                  <c:v>34.4</c:v>
                </c:pt>
                <c:pt idx="2">
                  <c:v>45.5</c:v>
                </c:pt>
                <c:pt idx="3">
                  <c:v>39.4</c:v>
                </c:pt>
                <c:pt idx="4">
                  <c:v>38.6</c:v>
                </c:pt>
              </c:numCache>
            </c:numRef>
          </c:yVal>
          <c:smooth val="0"/>
        </c:ser>
        <c:ser>
          <c:idx val="3"/>
          <c:order val="3"/>
          <c:tx>
            <c:v>Isserk 210/2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CID_Data!$I$59:$I$63</c:f>
              <c:numCache>
                <c:formatCode>0.000_)</c:formatCode>
                <c:ptCount val="5"/>
                <c:pt idx="0">
                  <c:v>-0.10199999999999999</c:v>
                </c:pt>
                <c:pt idx="1">
                  <c:v>-2.3E-2</c:v>
                </c:pt>
                <c:pt idx="2">
                  <c:v>0.15</c:v>
                </c:pt>
                <c:pt idx="3">
                  <c:v>-0.05</c:v>
                </c:pt>
                <c:pt idx="4">
                  <c:v>-5.0999999999999997E-2</c:v>
                </c:pt>
              </c:numCache>
            </c:numRef>
          </c:xVal>
          <c:yVal>
            <c:numRef>
              <c:f>CID_Data!$L$59:$L$63</c:f>
              <c:numCache>
                <c:formatCode>0.0_)</c:formatCode>
                <c:ptCount val="5"/>
                <c:pt idx="0">
                  <c:v>36</c:v>
                </c:pt>
                <c:pt idx="1">
                  <c:v>31.7</c:v>
                </c:pt>
                <c:pt idx="2">
                  <c:v>29.5</c:v>
                </c:pt>
                <c:pt idx="3">
                  <c:v>32.700000000000003</c:v>
                </c:pt>
                <c:pt idx="4">
                  <c:v>34</c:v>
                </c:pt>
              </c:numCache>
            </c:numRef>
          </c:yVal>
          <c:smooth val="0"/>
        </c:ser>
        <c:ser>
          <c:idx val="4"/>
          <c:order val="4"/>
          <c:tx>
            <c:v>Isserk 210/10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CID_Data!$I$71:$I$75</c:f>
              <c:numCache>
                <c:formatCode>0.000_)</c:formatCode>
                <c:ptCount val="5"/>
                <c:pt idx="0">
                  <c:v>1.6E-2</c:v>
                </c:pt>
                <c:pt idx="1">
                  <c:v>-2.3E-2</c:v>
                </c:pt>
                <c:pt idx="2">
                  <c:v>-3.1E-2</c:v>
                </c:pt>
                <c:pt idx="3">
                  <c:v>-0.08</c:v>
                </c:pt>
                <c:pt idx="4">
                  <c:v>-0.08</c:v>
                </c:pt>
              </c:numCache>
            </c:numRef>
          </c:xVal>
          <c:yVal>
            <c:numRef>
              <c:f>CID_Data!$L$71:$L$75</c:f>
              <c:numCache>
                <c:formatCode>0.0_)</c:formatCode>
                <c:ptCount val="5"/>
                <c:pt idx="0">
                  <c:v>31.5</c:v>
                </c:pt>
                <c:pt idx="1">
                  <c:v>32.1</c:v>
                </c:pt>
                <c:pt idx="2">
                  <c:v>31.7</c:v>
                </c:pt>
                <c:pt idx="3">
                  <c:v>31.6</c:v>
                </c:pt>
                <c:pt idx="4">
                  <c:v>32.6</c:v>
                </c:pt>
              </c:numCache>
            </c:numRef>
          </c:yVal>
          <c:smooth val="0"/>
        </c:ser>
        <c:ser>
          <c:idx val="5"/>
          <c:order val="5"/>
          <c:tx>
            <c:v>Isserk 210/5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CID_Data!$I$65:$I$69</c:f>
              <c:numCache>
                <c:formatCode>0.000_)</c:formatCode>
                <c:ptCount val="5"/>
                <c:pt idx="0">
                  <c:v>-1.2E-2</c:v>
                </c:pt>
                <c:pt idx="1">
                  <c:v>7.8E-2</c:v>
                </c:pt>
                <c:pt idx="2">
                  <c:v>-3.6999999999999998E-2</c:v>
                </c:pt>
                <c:pt idx="3">
                  <c:v>3.3000000000000002E-2</c:v>
                </c:pt>
                <c:pt idx="4">
                  <c:v>7.0000000000000007E-2</c:v>
                </c:pt>
              </c:numCache>
            </c:numRef>
          </c:xVal>
          <c:yVal>
            <c:numRef>
              <c:f>CID_Data!$L$65:$L$69</c:f>
              <c:numCache>
                <c:formatCode>0.0_)</c:formatCode>
                <c:ptCount val="5"/>
                <c:pt idx="0">
                  <c:v>33.700000000000003</c:v>
                </c:pt>
                <c:pt idx="1">
                  <c:v>31.3</c:v>
                </c:pt>
                <c:pt idx="2">
                  <c:v>34</c:v>
                </c:pt>
                <c:pt idx="3">
                  <c:v>31.8</c:v>
                </c:pt>
                <c:pt idx="4">
                  <c:v>30.6</c:v>
                </c:pt>
              </c:numCache>
            </c:numRef>
          </c:yVal>
          <c:smooth val="0"/>
        </c:ser>
        <c:ser>
          <c:idx val="7"/>
          <c:order val="6"/>
          <c:tx>
            <c:v>Alaska 240/5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CID_Data!$I$119:$I$125</c:f>
              <c:numCache>
                <c:formatCode>0.000_)</c:formatCode>
                <c:ptCount val="7"/>
                <c:pt idx="0">
                  <c:v>-9.6000000000000002E-2</c:v>
                </c:pt>
                <c:pt idx="1">
                  <c:v>-0.14699999999999999</c:v>
                </c:pt>
                <c:pt idx="2">
                  <c:v>-9.4E-2</c:v>
                </c:pt>
                <c:pt idx="3">
                  <c:v>0.03</c:v>
                </c:pt>
                <c:pt idx="4">
                  <c:v>4.1000000000000002E-2</c:v>
                </c:pt>
                <c:pt idx="5">
                  <c:v>-0.186</c:v>
                </c:pt>
                <c:pt idx="6">
                  <c:v>-5.6000000000000001E-2</c:v>
                </c:pt>
              </c:numCache>
            </c:numRef>
          </c:xVal>
          <c:yVal>
            <c:numRef>
              <c:f>CID_Data!$L$119:$L$125</c:f>
              <c:numCache>
                <c:formatCode>0.0_)</c:formatCode>
                <c:ptCount val="7"/>
                <c:pt idx="0">
                  <c:v>35.9</c:v>
                </c:pt>
                <c:pt idx="1">
                  <c:v>38.299999999999997</c:v>
                </c:pt>
                <c:pt idx="2">
                  <c:v>35.6</c:v>
                </c:pt>
                <c:pt idx="3">
                  <c:v>31.3</c:v>
                </c:pt>
                <c:pt idx="4">
                  <c:v>31.4</c:v>
                </c:pt>
                <c:pt idx="5">
                  <c:v>41</c:v>
                </c:pt>
                <c:pt idx="6">
                  <c:v>32.799999999999997</c:v>
                </c:pt>
              </c:numCache>
            </c:numRef>
          </c:yVal>
          <c:smooth val="0"/>
        </c:ser>
        <c:ser>
          <c:idx val="8"/>
          <c:order val="7"/>
          <c:tx>
            <c:v>Alaska 240/10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CID_Data!$I$127:$I$133</c:f>
              <c:numCache>
                <c:formatCode>0.000_)</c:formatCode>
                <c:ptCount val="7"/>
                <c:pt idx="0">
                  <c:v>-0.02</c:v>
                </c:pt>
                <c:pt idx="1">
                  <c:v>-7.4999999999999997E-2</c:v>
                </c:pt>
                <c:pt idx="2">
                  <c:v>-2.1999999999999999E-2</c:v>
                </c:pt>
                <c:pt idx="3">
                  <c:v>0.03</c:v>
                </c:pt>
                <c:pt idx="4">
                  <c:v>-0.183</c:v>
                </c:pt>
                <c:pt idx="5">
                  <c:v>-0.16200000000000001</c:v>
                </c:pt>
                <c:pt idx="6">
                  <c:v>-0.14099999999999999</c:v>
                </c:pt>
              </c:numCache>
            </c:numRef>
          </c:xVal>
          <c:yVal>
            <c:numRef>
              <c:f>CID_Data!$L$127:$L$133</c:f>
              <c:numCache>
                <c:formatCode>0.0_)</c:formatCode>
                <c:ptCount val="7"/>
                <c:pt idx="0">
                  <c:v>31.4</c:v>
                </c:pt>
                <c:pt idx="1">
                  <c:v>34.4</c:v>
                </c:pt>
                <c:pt idx="2">
                  <c:v>32.4</c:v>
                </c:pt>
                <c:pt idx="3">
                  <c:v>30.5</c:v>
                </c:pt>
                <c:pt idx="4">
                  <c:v>43.1</c:v>
                </c:pt>
                <c:pt idx="5">
                  <c:v>40</c:v>
                </c:pt>
                <c:pt idx="6">
                  <c:v>37.299999999999997</c:v>
                </c:pt>
              </c:numCache>
            </c:numRef>
          </c:yVal>
          <c:smooth val="0"/>
        </c:ser>
        <c:ser>
          <c:idx val="9"/>
          <c:order val="8"/>
          <c:tx>
            <c:v>Castro B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CID_Data!$I$135:$I$146</c:f>
              <c:numCache>
                <c:formatCode>0.000_)</c:formatCode>
                <c:ptCount val="12"/>
                <c:pt idx="0">
                  <c:v>4.2999999999999997E-2</c:v>
                </c:pt>
                <c:pt idx="1">
                  <c:v>2.4E-2</c:v>
                </c:pt>
                <c:pt idx="2">
                  <c:v>7.0000000000000007E-2</c:v>
                </c:pt>
                <c:pt idx="3">
                  <c:v>7.2999999999999995E-2</c:v>
                </c:pt>
                <c:pt idx="4">
                  <c:v>5.8000000000000003E-2</c:v>
                </c:pt>
                <c:pt idx="5">
                  <c:v>-5.0000000000000001E-3</c:v>
                </c:pt>
                <c:pt idx="6">
                  <c:v>-0.19500000000000001</c:v>
                </c:pt>
                <c:pt idx="7">
                  <c:v>7.6999999999999999E-2</c:v>
                </c:pt>
                <c:pt idx="8">
                  <c:v>3.6999999999999998E-2</c:v>
                </c:pt>
                <c:pt idx="9">
                  <c:v>-0.17899999999999999</c:v>
                </c:pt>
                <c:pt idx="10">
                  <c:v>0.06</c:v>
                </c:pt>
                <c:pt idx="11">
                  <c:v>-0.154</c:v>
                </c:pt>
              </c:numCache>
            </c:numRef>
          </c:xVal>
          <c:yVal>
            <c:numRef>
              <c:f>CID_Data!$L$135:$L$146</c:f>
              <c:numCache>
                <c:formatCode>0.0_)</c:formatCode>
                <c:ptCount val="12"/>
                <c:pt idx="0">
                  <c:v>30.6</c:v>
                </c:pt>
                <c:pt idx="1">
                  <c:v>31</c:v>
                </c:pt>
                <c:pt idx="2">
                  <c:v>30.8</c:v>
                </c:pt>
                <c:pt idx="3">
                  <c:v>31</c:v>
                </c:pt>
                <c:pt idx="4">
                  <c:v>31</c:v>
                </c:pt>
                <c:pt idx="5">
                  <c:v>31.6</c:v>
                </c:pt>
                <c:pt idx="6">
                  <c:v>40.700000000000003</c:v>
                </c:pt>
                <c:pt idx="7">
                  <c:v>29.4</c:v>
                </c:pt>
                <c:pt idx="8">
                  <c:v>30.2</c:v>
                </c:pt>
                <c:pt idx="9">
                  <c:v>40.200000000000003</c:v>
                </c:pt>
                <c:pt idx="10">
                  <c:v>29.5</c:v>
                </c:pt>
                <c:pt idx="11">
                  <c:v>38.5</c:v>
                </c:pt>
              </c:numCache>
            </c:numRef>
          </c:yVal>
          <c:smooth val="0"/>
        </c:ser>
        <c:ser>
          <c:idx val="10"/>
          <c:order val="9"/>
          <c:tx>
            <c:v>Castro C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CID_Data!$I$148:$I$151</c:f>
              <c:numCache>
                <c:formatCode>0.000_)</c:formatCode>
                <c:ptCount val="4"/>
                <c:pt idx="0">
                  <c:v>-0.01</c:v>
                </c:pt>
                <c:pt idx="1">
                  <c:v>-0.26400000000000001</c:v>
                </c:pt>
                <c:pt idx="2">
                  <c:v>-8.0000000000000002E-3</c:v>
                </c:pt>
                <c:pt idx="3">
                  <c:v>-0.251</c:v>
                </c:pt>
              </c:numCache>
            </c:numRef>
          </c:xVal>
          <c:yVal>
            <c:numRef>
              <c:f>CID_Data!$L$148:$L$151</c:f>
              <c:numCache>
                <c:formatCode>0.0_)</c:formatCode>
                <c:ptCount val="4"/>
                <c:pt idx="0">
                  <c:v>34.4</c:v>
                </c:pt>
                <c:pt idx="1">
                  <c:v>45.9</c:v>
                </c:pt>
                <c:pt idx="2">
                  <c:v>34.6</c:v>
                </c:pt>
                <c:pt idx="3">
                  <c:v>42.9</c:v>
                </c:pt>
              </c:numCache>
            </c:numRef>
          </c:yVal>
          <c:smooth val="0"/>
        </c:ser>
        <c:ser>
          <c:idx val="11"/>
          <c:order val="10"/>
          <c:tx>
            <c:v>Hilton Mines</c:v>
          </c:tx>
          <c:spPr>
            <a:ln w="28575">
              <a:noFill/>
            </a:ln>
          </c:spPr>
          <c:marker>
            <c:symbol val="x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CID_Data!$I$153:$I$158</c:f>
              <c:numCache>
                <c:formatCode>0.000_)</c:formatCode>
                <c:ptCount val="6"/>
                <c:pt idx="0">
                  <c:v>-0.16900000000000001</c:v>
                </c:pt>
                <c:pt idx="1">
                  <c:v>-0.217</c:v>
                </c:pt>
                <c:pt idx="2">
                  <c:v>-5.1999999999999998E-2</c:v>
                </c:pt>
                <c:pt idx="3">
                  <c:v>-0.17699999999999999</c:v>
                </c:pt>
                <c:pt idx="4">
                  <c:v>-9.9000000000000005E-2</c:v>
                </c:pt>
                <c:pt idx="5">
                  <c:v>3.2000000000000001E-2</c:v>
                </c:pt>
              </c:numCache>
            </c:numRef>
          </c:xVal>
          <c:yVal>
            <c:numRef>
              <c:f>CID_Data!$L$153:$L$158</c:f>
              <c:numCache>
                <c:formatCode>0.0_)</c:formatCode>
                <c:ptCount val="6"/>
                <c:pt idx="0">
                  <c:v>39.9</c:v>
                </c:pt>
                <c:pt idx="1">
                  <c:v>40.4</c:v>
                </c:pt>
                <c:pt idx="2">
                  <c:v>35.1</c:v>
                </c:pt>
                <c:pt idx="3">
                  <c:v>38.9</c:v>
                </c:pt>
                <c:pt idx="4">
                  <c:v>37.5</c:v>
                </c:pt>
                <c:pt idx="5">
                  <c:v>32.799999999999997</c:v>
                </c:pt>
              </c:numCache>
            </c:numRef>
          </c:yVal>
          <c:smooth val="0"/>
        </c:ser>
        <c:ser>
          <c:idx val="12"/>
          <c:order val="11"/>
          <c:tx>
            <c:v>Leighton Buzz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CID_Data!$I$178:$I$183</c:f>
              <c:numCache>
                <c:formatCode>General_)</c:formatCode>
                <c:ptCount val="6"/>
                <c:pt idx="0">
                  <c:v>-9.5000000000000001E-2</c:v>
                </c:pt>
                <c:pt idx="1">
                  <c:v>-0.161</c:v>
                </c:pt>
                <c:pt idx="2">
                  <c:v>2.5000000000000001E-2</c:v>
                </c:pt>
                <c:pt idx="3">
                  <c:v>-0.23100000000000001</c:v>
                </c:pt>
                <c:pt idx="4">
                  <c:v>-8.0000000000000002E-3</c:v>
                </c:pt>
                <c:pt idx="5">
                  <c:v>-5.7000000000000002E-2</c:v>
                </c:pt>
              </c:numCache>
            </c:numRef>
          </c:xVal>
          <c:yVal>
            <c:numRef>
              <c:f>CID_Data!$L$178:$L$183</c:f>
              <c:numCache>
                <c:formatCode>General_)</c:formatCode>
                <c:ptCount val="6"/>
                <c:pt idx="0">
                  <c:v>34.299999999999997</c:v>
                </c:pt>
                <c:pt idx="1">
                  <c:v>36.200000000000003</c:v>
                </c:pt>
                <c:pt idx="2">
                  <c:v>29.9</c:v>
                </c:pt>
                <c:pt idx="3">
                  <c:v>41.3</c:v>
                </c:pt>
                <c:pt idx="4">
                  <c:v>34.9</c:v>
                </c:pt>
                <c:pt idx="5">
                  <c:v>31.1</c:v>
                </c:pt>
              </c:numCache>
            </c:numRef>
          </c:yVal>
          <c:smooth val="0"/>
        </c:ser>
        <c:ser>
          <c:idx val="13"/>
          <c:order val="12"/>
          <c:tx>
            <c:v>Monterey #0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CID_Data!$I$201:$I$206</c:f>
              <c:numCache>
                <c:formatCode>0.000_)</c:formatCode>
                <c:ptCount val="6"/>
                <c:pt idx="0">
                  <c:v>-0.08</c:v>
                </c:pt>
                <c:pt idx="1">
                  <c:v>-7.3999999999999996E-2</c:v>
                </c:pt>
                <c:pt idx="2">
                  <c:v>-6.5000000000000002E-2</c:v>
                </c:pt>
                <c:pt idx="3">
                  <c:v>-0.29299999999999998</c:v>
                </c:pt>
                <c:pt idx="4">
                  <c:v>-0.28399999999999997</c:v>
                </c:pt>
                <c:pt idx="5">
                  <c:v>-0.26800000000000002</c:v>
                </c:pt>
              </c:numCache>
            </c:numRef>
          </c:xVal>
          <c:yVal>
            <c:numRef>
              <c:f>CID_Data!$L$201:$L$206</c:f>
              <c:numCache>
                <c:formatCode>0.0_)</c:formatCode>
                <c:ptCount val="6"/>
                <c:pt idx="0">
                  <c:v>34.799999999999997</c:v>
                </c:pt>
                <c:pt idx="1">
                  <c:v>34.4</c:v>
                </c:pt>
                <c:pt idx="2">
                  <c:v>34.700000000000003</c:v>
                </c:pt>
                <c:pt idx="3">
                  <c:v>46.5</c:v>
                </c:pt>
                <c:pt idx="4">
                  <c:v>44.3</c:v>
                </c:pt>
                <c:pt idx="5">
                  <c:v>44.8</c:v>
                </c:pt>
              </c:numCache>
            </c:numRef>
          </c:yVal>
          <c:smooth val="0"/>
        </c:ser>
        <c:ser>
          <c:idx val="14"/>
          <c:order val="13"/>
          <c:tx>
            <c:v>Ottawa 530/0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CID_Data!$I$208:$I$213</c:f>
              <c:numCache>
                <c:formatCode>0.000_)</c:formatCode>
                <c:ptCount val="6"/>
                <c:pt idx="0">
                  <c:v>4.9000000000000002E-2</c:v>
                </c:pt>
                <c:pt idx="1">
                  <c:v>-1.9E-2</c:v>
                </c:pt>
                <c:pt idx="2">
                  <c:v>-0.08</c:v>
                </c:pt>
                <c:pt idx="3">
                  <c:v>-0.17199999999999999</c:v>
                </c:pt>
                <c:pt idx="4">
                  <c:v>-0.154</c:v>
                </c:pt>
                <c:pt idx="5">
                  <c:v>-0.17</c:v>
                </c:pt>
              </c:numCache>
            </c:numRef>
          </c:xVal>
          <c:yVal>
            <c:numRef>
              <c:f>CID_Data!$L$208:$L$213</c:f>
              <c:numCache>
                <c:formatCode>0.0_)</c:formatCode>
                <c:ptCount val="6"/>
                <c:pt idx="0">
                  <c:v>28.7</c:v>
                </c:pt>
                <c:pt idx="1">
                  <c:v>30.1</c:v>
                </c:pt>
                <c:pt idx="2">
                  <c:v>34.200000000000003</c:v>
                </c:pt>
                <c:pt idx="3">
                  <c:v>40.299999999999997</c:v>
                </c:pt>
                <c:pt idx="4">
                  <c:v>37.700000000000003</c:v>
                </c:pt>
                <c:pt idx="5">
                  <c:v>38.6</c:v>
                </c:pt>
              </c:numCache>
            </c:numRef>
          </c:yVal>
          <c:smooth val="0"/>
        </c:ser>
        <c:ser>
          <c:idx val="15"/>
          <c:order val="14"/>
          <c:tx>
            <c:v>Reid Bedford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CID_Data!$I$215:$I$219</c:f>
              <c:numCache>
                <c:formatCode>0.000_)</c:formatCode>
                <c:ptCount val="5"/>
                <c:pt idx="0">
                  <c:v>-9.9000000000000005E-2</c:v>
                </c:pt>
                <c:pt idx="1">
                  <c:v>-3.4000000000000002E-2</c:v>
                </c:pt>
                <c:pt idx="2">
                  <c:v>-0.13</c:v>
                </c:pt>
                <c:pt idx="3">
                  <c:v>-0.158</c:v>
                </c:pt>
                <c:pt idx="4">
                  <c:v>-0.219</c:v>
                </c:pt>
              </c:numCache>
            </c:numRef>
          </c:xVal>
          <c:yVal>
            <c:numRef>
              <c:f>CID_Data!$L$215:$L$219</c:f>
              <c:numCache>
                <c:formatCode>0.0_)</c:formatCode>
                <c:ptCount val="5"/>
                <c:pt idx="0">
                  <c:v>34.700000000000003</c:v>
                </c:pt>
                <c:pt idx="1">
                  <c:v>33.200000000000003</c:v>
                </c:pt>
                <c:pt idx="2">
                  <c:v>36.799999999999997</c:v>
                </c:pt>
                <c:pt idx="3">
                  <c:v>41</c:v>
                </c:pt>
                <c:pt idx="4">
                  <c:v>41</c:v>
                </c:pt>
              </c:numCache>
            </c:numRef>
          </c:yVal>
          <c:smooth val="0"/>
        </c:ser>
        <c:ser>
          <c:idx val="16"/>
          <c:order val="15"/>
          <c:tx>
            <c:v>Ticino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CID_Data!$I$221:$I$236</c:f>
              <c:numCache>
                <c:formatCode>0.000_)</c:formatCode>
                <c:ptCount val="16"/>
                <c:pt idx="0">
                  <c:v>-8.5999999999999993E-2</c:v>
                </c:pt>
                <c:pt idx="1">
                  <c:v>-5.0000000000000001E-3</c:v>
                </c:pt>
                <c:pt idx="2">
                  <c:v>-7.4999999999999997E-2</c:v>
                </c:pt>
                <c:pt idx="3">
                  <c:v>-0.14299999999999999</c:v>
                </c:pt>
                <c:pt idx="4">
                  <c:v>-0.221</c:v>
                </c:pt>
                <c:pt idx="6" formatCode="General_)">
                  <c:v>-0.22800000000000001</c:v>
                </c:pt>
                <c:pt idx="7" formatCode="General_)">
                  <c:v>-0.26400000000000001</c:v>
                </c:pt>
                <c:pt idx="8" formatCode="General_)">
                  <c:v>-3.9E-2</c:v>
                </c:pt>
                <c:pt idx="9" formatCode="General_)">
                  <c:v>-9.8000000000000004E-2</c:v>
                </c:pt>
                <c:pt idx="10" formatCode="General_)">
                  <c:v>-0.13700000000000001</c:v>
                </c:pt>
                <c:pt idx="12" formatCode="General_)">
                  <c:v>-0.105</c:v>
                </c:pt>
                <c:pt idx="13" formatCode="General_)">
                  <c:v>-8.3000000000000004E-2</c:v>
                </c:pt>
                <c:pt idx="14" formatCode="General_)">
                  <c:v>-0.245</c:v>
                </c:pt>
                <c:pt idx="15" formatCode="General_)">
                  <c:v>-0.159</c:v>
                </c:pt>
              </c:numCache>
            </c:numRef>
          </c:xVal>
          <c:yVal>
            <c:numRef>
              <c:f>CID_Data!$L$221:$L$236</c:f>
              <c:numCache>
                <c:formatCode>0.0</c:formatCode>
                <c:ptCount val="16"/>
                <c:pt idx="0">
                  <c:v>33.799999999999997</c:v>
                </c:pt>
                <c:pt idx="1">
                  <c:v>30.8</c:v>
                </c:pt>
                <c:pt idx="2">
                  <c:v>33.700000000000003</c:v>
                </c:pt>
                <c:pt idx="3">
                  <c:v>36.1</c:v>
                </c:pt>
                <c:pt idx="4">
                  <c:v>40.1</c:v>
                </c:pt>
                <c:pt idx="6">
                  <c:v>41</c:v>
                </c:pt>
                <c:pt idx="7">
                  <c:v>43.4</c:v>
                </c:pt>
                <c:pt idx="8">
                  <c:v>34.700000000000003</c:v>
                </c:pt>
                <c:pt idx="9">
                  <c:v>36.299999999999997</c:v>
                </c:pt>
                <c:pt idx="10">
                  <c:v>35.9</c:v>
                </c:pt>
                <c:pt idx="12">
                  <c:v>36.299999999999997</c:v>
                </c:pt>
                <c:pt idx="13">
                  <c:v>36.5</c:v>
                </c:pt>
                <c:pt idx="14">
                  <c:v>43.2</c:v>
                </c:pt>
                <c:pt idx="15">
                  <c:v>38.299999999999997</c:v>
                </c:pt>
              </c:numCache>
            </c:numRef>
          </c:yVal>
          <c:smooth val="0"/>
        </c:ser>
        <c:ser>
          <c:idx val="6"/>
          <c:order val="16"/>
          <c:tx>
            <c:v>Toyoura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CID_Data!$I$239:$I$246</c:f>
              <c:numCache>
                <c:formatCode>0.000_)</c:formatCode>
                <c:ptCount val="8"/>
                <c:pt idx="0">
                  <c:v>-0.23300000000000001</c:v>
                </c:pt>
                <c:pt idx="1">
                  <c:v>-0.16500000000000001</c:v>
                </c:pt>
                <c:pt idx="2">
                  <c:v>-6.0999999999999999E-2</c:v>
                </c:pt>
                <c:pt idx="3">
                  <c:v>4.0000000000000001E-3</c:v>
                </c:pt>
                <c:pt idx="5">
                  <c:v>-3.6412450368561444E-2</c:v>
                </c:pt>
                <c:pt idx="6">
                  <c:v>-0.1034124503685615</c:v>
                </c:pt>
                <c:pt idx="7">
                  <c:v>-0.19741245036856148</c:v>
                </c:pt>
              </c:numCache>
            </c:numRef>
          </c:xVal>
          <c:yVal>
            <c:numRef>
              <c:f>CID_Data!$L$239:$L$246</c:f>
              <c:numCache>
                <c:formatCode>0.0_)</c:formatCode>
                <c:ptCount val="8"/>
                <c:pt idx="0">
                  <c:v>36.700000000000003</c:v>
                </c:pt>
                <c:pt idx="1">
                  <c:v>37.6</c:v>
                </c:pt>
                <c:pt idx="2">
                  <c:v>33</c:v>
                </c:pt>
                <c:pt idx="3">
                  <c:v>31.6</c:v>
                </c:pt>
                <c:pt idx="4">
                  <c:v>27</c:v>
                </c:pt>
                <c:pt idx="5">
                  <c:v>34.200000000000003</c:v>
                </c:pt>
                <c:pt idx="6">
                  <c:v>37.9</c:v>
                </c:pt>
                <c:pt idx="7">
                  <c:v>41.5</c:v>
                </c:pt>
              </c:numCache>
            </c:numRef>
          </c:yVal>
          <c:smooth val="0"/>
        </c:ser>
        <c:ser>
          <c:idx val="18"/>
          <c:order val="17"/>
          <c:tx>
            <c:v>Oil Sands Tail</c:v>
          </c:tx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CID_Data!$I$248:$I$256</c:f>
              <c:numCache>
                <c:formatCode>0.000_)</c:formatCode>
                <c:ptCount val="9"/>
                <c:pt idx="0">
                  <c:v>-9.7999999999999976E-2</c:v>
                </c:pt>
                <c:pt idx="1">
                  <c:v>-1.9000000000000017E-2</c:v>
                </c:pt>
                <c:pt idx="2">
                  <c:v>-7.6987118443221925E-2</c:v>
                </c:pt>
                <c:pt idx="3">
                  <c:v>-2.3566949718158758E-2</c:v>
                </c:pt>
                <c:pt idx="4">
                  <c:v>-0.20199999999999996</c:v>
                </c:pt>
                <c:pt idx="5">
                  <c:v>1.4133899436317487E-2</c:v>
                </c:pt>
                <c:pt idx="6">
                  <c:v>-6.2999999999999945E-2</c:v>
                </c:pt>
                <c:pt idx="7">
                  <c:v>-0.19101288155677809</c:v>
                </c:pt>
                <c:pt idx="8">
                  <c:v>-1.1433050281841273E-2</c:v>
                </c:pt>
              </c:numCache>
            </c:numRef>
          </c:xVal>
          <c:yVal>
            <c:numRef>
              <c:f>CID_Data!$L$248:$L$256</c:f>
              <c:numCache>
                <c:formatCode>0.0_)</c:formatCode>
                <c:ptCount val="9"/>
                <c:pt idx="0">
                  <c:v>37.700000000000003</c:v>
                </c:pt>
                <c:pt idx="1">
                  <c:v>36</c:v>
                </c:pt>
                <c:pt idx="2">
                  <c:v>37.4</c:v>
                </c:pt>
                <c:pt idx="3">
                  <c:v>35.4</c:v>
                </c:pt>
                <c:pt idx="4">
                  <c:v>44.2</c:v>
                </c:pt>
                <c:pt idx="5">
                  <c:v>34.1</c:v>
                </c:pt>
                <c:pt idx="6">
                  <c:v>39</c:v>
                </c:pt>
                <c:pt idx="7">
                  <c:v>44.8</c:v>
                </c:pt>
                <c:pt idx="8">
                  <c:v>36.1</c:v>
                </c:pt>
              </c:numCache>
            </c:numRef>
          </c:yVal>
          <c:smooth val="0"/>
        </c:ser>
        <c:ser>
          <c:idx val="17"/>
          <c:order val="18"/>
          <c:tx>
            <c:v>Toyoura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CID_Data!$I$316:$I$322</c:f>
              <c:numCache>
                <c:formatCode>0.000_)</c:formatCode>
                <c:ptCount val="7"/>
                <c:pt idx="0">
                  <c:v>-1.5412450368561537E-2</c:v>
                </c:pt>
                <c:pt idx="1">
                  <c:v>-0.11041245036856151</c:v>
                </c:pt>
                <c:pt idx="2">
                  <c:v>-0.20741245036856149</c:v>
                </c:pt>
                <c:pt idx="3">
                  <c:v>-7.1999999999999953E-2</c:v>
                </c:pt>
                <c:pt idx="4">
                  <c:v>-0.13544469334882858</c:v>
                </c:pt>
                <c:pt idx="5">
                  <c:v>-1.0412450368561532E-2</c:v>
                </c:pt>
                <c:pt idx="6">
                  <c:v>-0.1014124503685615</c:v>
                </c:pt>
              </c:numCache>
            </c:numRef>
          </c:xVal>
          <c:yVal>
            <c:numRef>
              <c:f>CID_Data!$L$316:$L$322</c:f>
              <c:numCache>
                <c:formatCode>0.0</c:formatCode>
                <c:ptCount val="7"/>
                <c:pt idx="0">
                  <c:v>34.799999999999997</c:v>
                </c:pt>
                <c:pt idx="1">
                  <c:v>38</c:v>
                </c:pt>
                <c:pt idx="2">
                  <c:v>41.9</c:v>
                </c:pt>
                <c:pt idx="3">
                  <c:v>36.6</c:v>
                </c:pt>
                <c:pt idx="4">
                  <c:v>36.799999999999997</c:v>
                </c:pt>
                <c:pt idx="5">
                  <c:v>32</c:v>
                </c:pt>
                <c:pt idx="6">
                  <c:v>37</c:v>
                </c:pt>
              </c:numCache>
            </c:numRef>
          </c:yVal>
          <c:smooth val="0"/>
        </c:ser>
        <c:ser>
          <c:idx val="19"/>
          <c:order val="19"/>
          <c:tx>
            <c:v>Best fit line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'Lines for 2-9&amp;13'!$B$5:$B$7</c:f>
              <c:numCache>
                <c:formatCode>General_)</c:formatCode>
                <c:ptCount val="3"/>
                <c:pt idx="0">
                  <c:v>0.08</c:v>
                </c:pt>
                <c:pt idx="1">
                  <c:v>7.0000000000000001E-3</c:v>
                </c:pt>
                <c:pt idx="2">
                  <c:v>-0.28999999999999998</c:v>
                </c:pt>
              </c:numCache>
            </c:numRef>
          </c:xVal>
          <c:yVal>
            <c:numRef>
              <c:f>'Lines for 2-9&amp;13'!$C$5:$C$7</c:f>
              <c:numCache>
                <c:formatCode>General_)</c:formatCode>
                <c:ptCount val="3"/>
                <c:pt idx="0">
                  <c:v>31.5</c:v>
                </c:pt>
                <c:pt idx="1">
                  <c:v>31.5</c:v>
                </c:pt>
                <c:pt idx="2">
                  <c:v>45.5</c:v>
                </c:pt>
              </c:numCache>
            </c:numRef>
          </c:yVal>
          <c:smooth val="0"/>
        </c:ser>
        <c:ser>
          <c:idx val="20"/>
          <c:order val="20"/>
          <c:tx>
            <c:v>Tatsuoka</c:v>
          </c:tx>
          <c:spPr>
            <a:ln w="25400">
              <a:solidFill>
                <a:srgbClr val="996633"/>
              </a:solidFill>
              <a:prstDash val="lgDash"/>
            </a:ln>
          </c:spPr>
          <c:marker>
            <c:symbol val="none"/>
          </c:marker>
          <c:xVal>
            <c:numRef>
              <c:f>'Lines for 2-9&amp;13'!$B$10:$B$14</c:f>
              <c:numCache>
                <c:formatCode>General_)</c:formatCode>
                <c:ptCount val="5"/>
                <c:pt idx="0">
                  <c:v>-0.29499999999999998</c:v>
                </c:pt>
                <c:pt idx="1">
                  <c:v>-0.13</c:v>
                </c:pt>
                <c:pt idx="3">
                  <c:v>-0.29499999999999998</c:v>
                </c:pt>
                <c:pt idx="4">
                  <c:v>-0.115</c:v>
                </c:pt>
              </c:numCache>
            </c:numRef>
          </c:xVal>
          <c:yVal>
            <c:numRef>
              <c:f>'Lines for 2-9&amp;13'!$C$10:$C$14</c:f>
              <c:numCache>
                <c:formatCode>General_)</c:formatCode>
                <c:ptCount val="5"/>
                <c:pt idx="0">
                  <c:v>39.299999999999997</c:v>
                </c:pt>
                <c:pt idx="1">
                  <c:v>34</c:v>
                </c:pt>
                <c:pt idx="3">
                  <c:v>47.5</c:v>
                </c:pt>
                <c:pt idx="4">
                  <c:v>38.5</c:v>
                </c:pt>
              </c:numCache>
            </c:numRef>
          </c:yVal>
          <c:smooth val="0"/>
        </c:ser>
        <c:ser>
          <c:idx val="21"/>
          <c:order val="21"/>
          <c:tx>
            <c:v>Oda</c:v>
          </c:tx>
          <c:spPr>
            <a:ln w="25400">
              <a:solidFill>
                <a:srgbClr val="996666"/>
              </a:solidFill>
              <a:prstDash val="solid"/>
            </a:ln>
          </c:spPr>
          <c:marker>
            <c:symbol val="none"/>
          </c:marker>
          <c:xVal>
            <c:numRef>
              <c:f>'Lines for 2-9&amp;13'!$B$17:$B$21</c:f>
              <c:numCache>
                <c:formatCode>General_)</c:formatCode>
                <c:ptCount val="5"/>
                <c:pt idx="0">
                  <c:v>-0.25</c:v>
                </c:pt>
                <c:pt idx="1">
                  <c:v>-0.08</c:v>
                </c:pt>
                <c:pt idx="3">
                  <c:v>-0.18</c:v>
                </c:pt>
                <c:pt idx="4">
                  <c:v>0.01</c:v>
                </c:pt>
              </c:numCache>
            </c:numRef>
          </c:xVal>
          <c:yVal>
            <c:numRef>
              <c:f>'Lines for 2-9&amp;13'!$C$17:$C$21</c:f>
              <c:numCache>
                <c:formatCode>General_)</c:formatCode>
                <c:ptCount val="5"/>
                <c:pt idx="0">
                  <c:v>43</c:v>
                </c:pt>
                <c:pt idx="1">
                  <c:v>35.200000000000003</c:v>
                </c:pt>
                <c:pt idx="3">
                  <c:v>42.5</c:v>
                </c:pt>
                <c:pt idx="4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14016"/>
        <c:axId val="87020288"/>
      </c:scatterChart>
      <c:valAx>
        <c:axId val="87014016"/>
        <c:scaling>
          <c:orientation val="minMax"/>
          <c:max val="0.1"/>
          <c:min val="-0.3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State parameter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y</a:t>
                </a:r>
                <a:r>
                  <a:rPr lang="en-US" sz="1400" b="0" i="1" u="none" strike="noStrike" baseline="-25000">
                    <a:solidFill>
                      <a:srgbClr val="000000"/>
                    </a:solidFill>
                    <a:latin typeface="Symbol"/>
                    <a:cs typeface="Arial"/>
                  </a:rPr>
                  <a:t>o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 </a:t>
                </a:r>
                <a:endParaRPr lang="en-US" sz="1400" b="0" i="0" u="none" strike="noStrike" baseline="0">
                  <a:solidFill>
                    <a:srgbClr val="000000"/>
                  </a:solidFill>
                  <a:latin typeface="Symbol"/>
                </a:endParaRPr>
              </a:p>
            </c:rich>
          </c:tx>
          <c:layout>
            <c:manualLayout>
              <c:xMode val="edge"/>
              <c:yMode val="edge"/>
              <c:x val="0.43019648397104449"/>
              <c:y val="0.938983050847457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020288"/>
        <c:crossesAt val="26"/>
        <c:crossBetween val="midCat"/>
        <c:majorUnit val="0.1"/>
        <c:minorUnit val="0.05"/>
      </c:valAx>
      <c:valAx>
        <c:axId val="87020288"/>
        <c:scaling>
          <c:orientation val="minMax"/>
          <c:max val="50"/>
          <c:min val="26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Friction angle,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f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'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tc</a:t>
                </a:r>
              </a:p>
            </c:rich>
          </c:tx>
          <c:layout>
            <c:manualLayout>
              <c:xMode val="edge"/>
              <c:yMode val="edge"/>
              <c:x val="4.1365046535677356E-3"/>
              <c:y val="0.33050847457627119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014016"/>
        <c:crossesAt val="-0.3"/>
        <c:crossBetween val="midCat"/>
        <c:majorUnit val="4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5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ayout>
        <c:manualLayout>
          <c:xMode val="edge"/>
          <c:yMode val="edge"/>
          <c:x val="0.64839710444674248"/>
          <c:y val="7.796610169491526E-2"/>
          <c:w val="0.28852119958634953"/>
          <c:h val="0.393220338983050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102378490172E-2"/>
          <c:y val="0.15593220338983052"/>
          <c:w val="0.64632885211995861"/>
          <c:h val="0.71525423728813564"/>
        </c:manualLayout>
      </c:layout>
      <c:scatterChart>
        <c:scatterStyle val="lineMarker"/>
        <c:varyColors val="0"/>
        <c:ser>
          <c:idx val="2"/>
          <c:order val="0"/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'Lines for 2-9&amp;13'!$F$23:$F$24</c:f>
              <c:numCache>
                <c:formatCode>General_)</c:formatCode>
                <c:ptCount val="2"/>
                <c:pt idx="0">
                  <c:v>-0.4</c:v>
                </c:pt>
                <c:pt idx="1">
                  <c:v>0</c:v>
                </c:pt>
              </c:numCache>
            </c:numRef>
          </c:xVal>
          <c:yVal>
            <c:numRef>
              <c:f>'Lines for 2-9&amp;13'!$G$23:$G$24</c:f>
              <c:numCache>
                <c:formatCode>General_)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1"/>
          <c:spPr>
            <a:ln w="28575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  <a:ln>
                <a:noFill/>
                <a:prstDash val="solid"/>
              </a:ln>
            </c:spPr>
          </c:marker>
          <c:trendline>
            <c:spPr>
              <a:ln w="25400"/>
            </c:spPr>
            <c:trendlineType val="linear"/>
            <c:intercept val="0"/>
            <c:dispRSqr val="0"/>
            <c:dispEq val="0"/>
          </c:trendline>
          <c:xVal>
            <c:numRef>
              <c:f>CID_Data!$AE$9:$AE$322</c:f>
              <c:numCache>
                <c:formatCode>0.000</c:formatCode>
                <c:ptCount val="314"/>
                <c:pt idx="0">
                  <c:v>-8.6770299993753477E-2</c:v>
                </c:pt>
                <c:pt idx="1">
                  <c:v>-7.6704999993753464E-2</c:v>
                </c:pt>
                <c:pt idx="2">
                  <c:v>-0.13613279999375347</c:v>
                </c:pt>
                <c:pt idx="4">
                  <c:v>-1.9955715348768853E-2</c:v>
                </c:pt>
                <c:pt idx="5">
                  <c:v>-5.4611915348768844E-2</c:v>
                </c:pt>
                <c:pt idx="6">
                  <c:v>-9.0764615348768854E-2</c:v>
                </c:pt>
                <c:pt idx="8">
                  <c:v>-5.1123895730469618E-2</c:v>
                </c:pt>
                <c:pt idx="9">
                  <c:v>-0.1152009957304696</c:v>
                </c:pt>
                <c:pt idx="13">
                  <c:v>-3.7977332998767564E-2</c:v>
                </c:pt>
                <c:pt idx="14">
                  <c:v>-8.0608932998767563E-2</c:v>
                </c:pt>
                <c:pt idx="15">
                  <c:v>-0.13830833299876755</c:v>
                </c:pt>
                <c:pt idx="17">
                  <c:v>-0.11049511325784922</c:v>
                </c:pt>
                <c:pt idx="18">
                  <c:v>-3.2043843257849217E-2</c:v>
                </c:pt>
                <c:pt idx="19">
                  <c:v>-0.16840548325784921</c:v>
                </c:pt>
                <c:pt idx="20">
                  <c:v>-0.24434828325784924</c:v>
                </c:pt>
                <c:pt idx="22">
                  <c:v>-1.3726616955865314E-2</c:v>
                </c:pt>
                <c:pt idx="23">
                  <c:v>-3.0629116955865315E-2</c:v>
                </c:pt>
                <c:pt idx="24">
                  <c:v>-0.18103741695586531</c:v>
                </c:pt>
                <c:pt idx="25">
                  <c:v>-0.16904261695586534</c:v>
                </c:pt>
                <c:pt idx="26">
                  <c:v>-0.13444261695586535</c:v>
                </c:pt>
                <c:pt idx="28">
                  <c:v>-7.651111689102591E-2</c:v>
                </c:pt>
                <c:pt idx="29">
                  <c:v>-0.14171111689102589</c:v>
                </c:pt>
                <c:pt idx="30">
                  <c:v>-1.0563116891025912E-2</c:v>
                </c:pt>
                <c:pt idx="31">
                  <c:v>-6.8998116891025918E-2</c:v>
                </c:pt>
                <c:pt idx="32">
                  <c:v>-0.1663411168910259</c:v>
                </c:pt>
                <c:pt idx="34">
                  <c:v>-5.6215359397040213E-2</c:v>
                </c:pt>
                <c:pt idx="35">
                  <c:v>-3.9608639741172617E-2</c:v>
                </c:pt>
                <c:pt idx="36">
                  <c:v>-2.6684569606755991E-2</c:v>
                </c:pt>
                <c:pt idx="37">
                  <c:v>-7.2309569606756025E-2</c:v>
                </c:pt>
                <c:pt idx="38">
                  <c:v>-4.8880184581553777E-2</c:v>
                </c:pt>
                <c:pt idx="39">
                  <c:v>-1.44326397411727E-2</c:v>
                </c:pt>
                <c:pt idx="40">
                  <c:v>-0.15023108458155376</c:v>
                </c:pt>
                <c:pt idx="41">
                  <c:v>-6.006118823423251E-2</c:v>
                </c:pt>
                <c:pt idx="42">
                  <c:v>-0.10214418823423244</c:v>
                </c:pt>
                <c:pt idx="43">
                  <c:v>-0.15425118823423251</c:v>
                </c:pt>
                <c:pt idx="45">
                  <c:v>-1.1326284980722134E-2</c:v>
                </c:pt>
                <c:pt idx="50">
                  <c:v>-7.4260230550147424E-2</c:v>
                </c:pt>
                <c:pt idx="51">
                  <c:v>-1.5803730550147436E-2</c:v>
                </c:pt>
                <c:pt idx="53">
                  <c:v>-3.7720230550147435E-2</c:v>
                </c:pt>
                <c:pt idx="54">
                  <c:v>-3.8865430550147441E-2</c:v>
                </c:pt>
                <c:pt idx="58">
                  <c:v>-5.6505063144084728E-3</c:v>
                </c:pt>
                <c:pt idx="62">
                  <c:v>-2.0636370967908046E-4</c:v>
                </c:pt>
                <c:pt idx="63">
                  <c:v>-2.132417228938488E-2</c:v>
                </c:pt>
                <c:pt idx="64">
                  <c:v>-1.6851475967035179E-2</c:v>
                </c:pt>
                <c:pt idx="66">
                  <c:v>-3.6793288725214923E-2</c:v>
                </c:pt>
                <c:pt idx="68">
                  <c:v>-8.3786329676211288E-2</c:v>
                </c:pt>
                <c:pt idx="70">
                  <c:v>-5.6915329676211296E-2</c:v>
                </c:pt>
                <c:pt idx="71">
                  <c:v>-1.9566329676211292E-2</c:v>
                </c:pt>
                <c:pt idx="72">
                  <c:v>-4.90373296762113E-2</c:v>
                </c:pt>
                <c:pt idx="73">
                  <c:v>-1.7124329676211289E-2</c:v>
                </c:pt>
                <c:pt idx="75">
                  <c:v>-5.5176329676211305E-2</c:v>
                </c:pt>
                <c:pt idx="77">
                  <c:v>5.1153025864749679E-2</c:v>
                </c:pt>
                <c:pt idx="78">
                  <c:v>2.8076594455003434E-2</c:v>
                </c:pt>
                <c:pt idx="81">
                  <c:v>-2.5816277953264355E-2</c:v>
                </c:pt>
                <c:pt idx="82">
                  <c:v>9.3459934718888027E-3</c:v>
                </c:pt>
                <c:pt idx="85">
                  <c:v>-6.4103295627311319E-3</c:v>
                </c:pt>
                <c:pt idx="88">
                  <c:v>2.2660535800743786E-2</c:v>
                </c:pt>
                <c:pt idx="91">
                  <c:v>-4.1565424656783562E-2</c:v>
                </c:pt>
                <c:pt idx="92">
                  <c:v>-4.4874246567835688E-3</c:v>
                </c:pt>
                <c:pt idx="97">
                  <c:v>-0.10291481639062236</c:v>
                </c:pt>
                <c:pt idx="98">
                  <c:v>-2.1822816390622366E-2</c:v>
                </c:pt>
                <c:pt idx="99">
                  <c:v>-1.5706816390622366E-2</c:v>
                </c:pt>
                <c:pt idx="101">
                  <c:v>-6.4338816390622361E-2</c:v>
                </c:pt>
                <c:pt idx="103">
                  <c:v>-1.1444565045516848E-2</c:v>
                </c:pt>
                <c:pt idx="104">
                  <c:v>-0.12888656504551685</c:v>
                </c:pt>
                <c:pt idx="106">
                  <c:v>-4.8769565045516841E-2</c:v>
                </c:pt>
                <c:pt idx="107">
                  <c:v>-0.10047836504551685</c:v>
                </c:pt>
                <c:pt idx="110">
                  <c:v>-6.1556896054778029E-2</c:v>
                </c:pt>
                <c:pt idx="111">
                  <c:v>-0.11678289605477801</c:v>
                </c:pt>
                <c:pt idx="112">
                  <c:v>-7.3479896054778018E-2</c:v>
                </c:pt>
                <c:pt idx="114">
                  <c:v>-1.0116896054778023E-2</c:v>
                </c:pt>
                <c:pt idx="115">
                  <c:v>-0.14939389605477801</c:v>
                </c:pt>
                <c:pt idx="116">
                  <c:v>-4.5817896054778026E-2</c:v>
                </c:pt>
                <c:pt idx="118">
                  <c:v>-1.8809246269402995E-2</c:v>
                </c:pt>
                <c:pt idx="119">
                  <c:v>-5.6363246269402992E-2</c:v>
                </c:pt>
                <c:pt idx="120">
                  <c:v>-1.2018246269402991E-2</c:v>
                </c:pt>
                <c:pt idx="122">
                  <c:v>-0.120217246269403</c:v>
                </c:pt>
                <c:pt idx="123">
                  <c:v>-0.112638246269403</c:v>
                </c:pt>
                <c:pt idx="124">
                  <c:v>-0.10144824626940298</c:v>
                </c:pt>
                <c:pt idx="132">
                  <c:v>-0.15836445238502428</c:v>
                </c:pt>
                <c:pt idx="135">
                  <c:v>-0.13806245238502429</c:v>
                </c:pt>
                <c:pt idx="136">
                  <c:v>0</c:v>
                </c:pt>
                <c:pt idx="137">
                  <c:v>-0.12498045238502431</c:v>
                </c:pt>
                <c:pt idx="139">
                  <c:v>-7.4828938262981679E-3</c:v>
                </c:pt>
                <c:pt idx="140">
                  <c:v>-0.19792289382629819</c:v>
                </c:pt>
                <c:pt idx="141">
                  <c:v>-4.4861893826298169E-2</c:v>
                </c:pt>
                <c:pt idx="142">
                  <c:v>-0.21471089382629815</c:v>
                </c:pt>
                <c:pt idx="144">
                  <c:v>-9.8916551634186847E-2</c:v>
                </c:pt>
                <c:pt idx="145">
                  <c:v>-0.12192055163418684</c:v>
                </c:pt>
                <c:pt idx="146">
                  <c:v>-2.2538051634186828E-2</c:v>
                </c:pt>
                <c:pt idx="147">
                  <c:v>-0.11975655163418683</c:v>
                </c:pt>
                <c:pt idx="148">
                  <c:v>-5.6309551634186834E-2</c:v>
                </c:pt>
                <c:pt idx="149">
                  <c:v>-6.8024551634186831E-2</c:v>
                </c:pt>
                <c:pt idx="151">
                  <c:v>-0.27582386741894377</c:v>
                </c:pt>
                <c:pt idx="152">
                  <c:v>-0.22408086741894381</c:v>
                </c:pt>
                <c:pt idx="153">
                  <c:v>-0.23259286741894381</c:v>
                </c:pt>
                <c:pt idx="154">
                  <c:v>-0.20575686741894383</c:v>
                </c:pt>
                <c:pt idx="155">
                  <c:v>-0.20160286741894382</c:v>
                </c:pt>
                <c:pt idx="156">
                  <c:v>-0.22457886741894381</c:v>
                </c:pt>
                <c:pt idx="157">
                  <c:v>-0.13230886741894385</c:v>
                </c:pt>
                <c:pt idx="158">
                  <c:v>-0.12265386741894382</c:v>
                </c:pt>
                <c:pt idx="159">
                  <c:v>-0.12304486741894383</c:v>
                </c:pt>
                <c:pt idx="160">
                  <c:v>-0.1363928674189438</c:v>
                </c:pt>
                <c:pt idx="161">
                  <c:v>-0.23893186741894379</c:v>
                </c:pt>
                <c:pt idx="162">
                  <c:v>-0.1645368674189438</c:v>
                </c:pt>
                <c:pt idx="163">
                  <c:v>-0.10502486741894382</c:v>
                </c:pt>
                <c:pt idx="164">
                  <c:v>-0.22129186741894377</c:v>
                </c:pt>
                <c:pt idx="165">
                  <c:v>-0.22725086741894382</c:v>
                </c:pt>
                <c:pt idx="166">
                  <c:v>-0.18323186741894382</c:v>
                </c:pt>
                <c:pt idx="167">
                  <c:v>-0.17794386741894383</c:v>
                </c:pt>
                <c:pt idx="169">
                  <c:v>-6.4416824055933228E-2</c:v>
                </c:pt>
                <c:pt idx="170">
                  <c:v>-0.12561882405593322</c:v>
                </c:pt>
                <c:pt idx="171">
                  <c:v>-5.8938240559332292E-3</c:v>
                </c:pt>
                <c:pt idx="172">
                  <c:v>-0.15884182405593325</c:v>
                </c:pt>
                <c:pt idx="173">
                  <c:v>-3.1508240559332337E-3</c:v>
                </c:pt>
                <c:pt idx="174">
                  <c:v>-4.9867824055933235E-2</c:v>
                </c:pt>
                <c:pt idx="192">
                  <c:v>-8.1170784705235088E-2</c:v>
                </c:pt>
                <c:pt idx="193">
                  <c:v>-7.4790311145543686E-2</c:v>
                </c:pt>
                <c:pt idx="194">
                  <c:v>-6.5957292651754429E-2</c:v>
                </c:pt>
                <c:pt idx="195">
                  <c:v>-0.28937310295651919</c:v>
                </c:pt>
                <c:pt idx="196">
                  <c:v>-0.28088589653199481</c:v>
                </c:pt>
                <c:pt idx="197">
                  <c:v>-0.26592767853324906</c:v>
                </c:pt>
                <c:pt idx="200">
                  <c:v>-5.7064263775476621E-3</c:v>
                </c:pt>
                <c:pt idx="201">
                  <c:v>-5.821142637754767E-2</c:v>
                </c:pt>
                <c:pt idx="202">
                  <c:v>-0.13093942637754763</c:v>
                </c:pt>
                <c:pt idx="203">
                  <c:v>-0.12519642637754766</c:v>
                </c:pt>
                <c:pt idx="204">
                  <c:v>-0.13368142637754765</c:v>
                </c:pt>
                <c:pt idx="206">
                  <c:v>-7.083856263391386E-2</c:v>
                </c:pt>
                <c:pt idx="207">
                  <c:v>-1.8179562633913848E-2</c:v>
                </c:pt>
                <c:pt idx="208">
                  <c:v>-7.9579562633913858E-2</c:v>
                </c:pt>
                <c:pt idx="209">
                  <c:v>-0.12870756263391384</c:v>
                </c:pt>
                <c:pt idx="210">
                  <c:v>-0.17304756263391385</c:v>
                </c:pt>
                <c:pt idx="212">
                  <c:v>-7.1210891613560381E-2</c:v>
                </c:pt>
                <c:pt idx="213">
                  <c:v>-2.5299891613560388E-2</c:v>
                </c:pt>
                <c:pt idx="214">
                  <c:v>-6.1981891613560387E-2</c:v>
                </c:pt>
                <c:pt idx="215">
                  <c:v>-0.10769989161356039</c:v>
                </c:pt>
                <c:pt idx="216">
                  <c:v>-0.17161589161356039</c:v>
                </c:pt>
                <c:pt idx="218">
                  <c:v>-0.17781554714322095</c:v>
                </c:pt>
                <c:pt idx="219">
                  <c:v>-0.20019854714322094</c:v>
                </c:pt>
                <c:pt idx="220">
                  <c:v>-4.2755547143220926E-2</c:v>
                </c:pt>
                <c:pt idx="221">
                  <c:v>-7.7533547143220943E-2</c:v>
                </c:pt>
                <c:pt idx="222">
                  <c:v>-0.11682604714322095</c:v>
                </c:pt>
                <c:pt idx="224">
                  <c:v>-7.4225688940678908E-2</c:v>
                </c:pt>
                <c:pt idx="225">
                  <c:v>-6.0564688940678915E-2</c:v>
                </c:pt>
                <c:pt idx="226">
                  <c:v>-0.20057668894067893</c:v>
                </c:pt>
                <c:pt idx="227">
                  <c:v>-0.11701068894067893</c:v>
                </c:pt>
                <c:pt idx="230">
                  <c:v>-0.16859281737372958</c:v>
                </c:pt>
                <c:pt idx="231">
                  <c:v>-0.13326181737372958</c:v>
                </c:pt>
                <c:pt idx="232">
                  <c:v>-4.3267017373729552E-2</c:v>
                </c:pt>
                <c:pt idx="236">
                  <c:v>-6.2797720481592934E-2</c:v>
                </c:pt>
                <c:pt idx="237">
                  <c:v>-0.13482572048159291</c:v>
                </c:pt>
                <c:pt idx="239">
                  <c:v>-6.1879689067814825E-2</c:v>
                </c:pt>
                <c:pt idx="240">
                  <c:v>-7.5268906781487E-4</c:v>
                </c:pt>
                <c:pt idx="241">
                  <c:v>-4.7474807511036776E-2</c:v>
                </c:pt>
                <c:pt idx="243">
                  <c:v>-0.15337568906781479</c:v>
                </c:pt>
                <c:pt idx="245">
                  <c:v>-3.3127689067814797E-2</c:v>
                </c:pt>
                <c:pt idx="246">
                  <c:v>-0.13522657062459292</c:v>
                </c:pt>
                <c:pt idx="250">
                  <c:v>-6.4432199567384996E-2</c:v>
                </c:pt>
                <c:pt idx="251">
                  <c:v>-7.1441945533217477E-2</c:v>
                </c:pt>
                <c:pt idx="252">
                  <c:v>6.9169600627512207E-3</c:v>
                </c:pt>
                <c:pt idx="253">
                  <c:v>-9.4857635700374976E-3</c:v>
                </c:pt>
                <c:pt idx="254">
                  <c:v>1.6343761291193415E-2</c:v>
                </c:pt>
                <c:pt idx="255">
                  <c:v>-0.10961594840991518</c:v>
                </c:pt>
                <c:pt idx="256">
                  <c:v>1.7916810770400859E-2</c:v>
                </c:pt>
                <c:pt idx="257">
                  <c:v>-0.17595993820084249</c:v>
                </c:pt>
                <c:pt idx="258">
                  <c:v>-3.3569853124549076E-2</c:v>
                </c:pt>
                <c:pt idx="259">
                  <c:v>-0.10276534211760369</c:v>
                </c:pt>
                <c:pt idx="261">
                  <c:v>-1.8779687549072444E-2</c:v>
                </c:pt>
                <c:pt idx="262">
                  <c:v>-0.10379528819807993</c:v>
                </c:pt>
                <c:pt idx="263">
                  <c:v>-5.0234811539787039E-2</c:v>
                </c:pt>
                <c:pt idx="264">
                  <c:v>-3.2692155776512632E-2</c:v>
                </c:pt>
                <c:pt idx="265">
                  <c:v>-9.3764036105213666E-2</c:v>
                </c:pt>
                <c:pt idx="266">
                  <c:v>-5.4405340042871453E-2</c:v>
                </c:pt>
                <c:pt idx="267">
                  <c:v>-2.1550050677217825E-2</c:v>
                </c:pt>
                <c:pt idx="268">
                  <c:v>-0.1311187840982061</c:v>
                </c:pt>
                <c:pt idx="269">
                  <c:v>4.0213223832427869E-2</c:v>
                </c:pt>
                <c:pt idx="270">
                  <c:v>1.1704163356725972E-2</c:v>
                </c:pt>
              </c:numCache>
            </c:numRef>
          </c:xVal>
          <c:yVal>
            <c:numRef>
              <c:f>CID_Data!$P$9:$P$322</c:f>
              <c:numCache>
                <c:formatCode>0.000_)</c:formatCode>
                <c:ptCount val="314"/>
                <c:pt idx="0">
                  <c:v>-0.27272727272727298</c:v>
                </c:pt>
                <c:pt idx="1">
                  <c:v>-0.24770642201834864</c:v>
                </c:pt>
                <c:pt idx="2">
                  <c:v>-0.42120343839541546</c:v>
                </c:pt>
                <c:pt idx="4">
                  <c:v>5.6027164685908327E-2</c:v>
                </c:pt>
                <c:pt idx="5">
                  <c:v>-8.7378640776699046E-2</c:v>
                </c:pt>
                <c:pt idx="6">
                  <c:v>-0.30538922155688625</c:v>
                </c:pt>
                <c:pt idx="8">
                  <c:v>-9.6774193548387108E-2</c:v>
                </c:pt>
                <c:pt idx="9">
                  <c:v>-0.28915662650602408</c:v>
                </c:pt>
                <c:pt idx="10">
                  <c:v>0</c:v>
                </c:pt>
                <c:pt idx="11">
                  <c:v>0</c:v>
                </c:pt>
                <c:pt idx="13">
                  <c:v>-0.19713484895671132</c:v>
                </c:pt>
                <c:pt idx="14">
                  <c:v>-0.36611062335381911</c:v>
                </c:pt>
                <c:pt idx="15">
                  <c:v>-0.54567766566675768</c:v>
                </c:pt>
                <c:pt idx="17">
                  <c:v>-0.24770642201834864</c:v>
                </c:pt>
                <c:pt idx="18">
                  <c:v>-8.7378640776699046E-2</c:v>
                </c:pt>
                <c:pt idx="19">
                  <c:v>-0.41379310344827586</c:v>
                </c:pt>
                <c:pt idx="20">
                  <c:v>-0.51381215469613251</c:v>
                </c:pt>
                <c:pt idx="22">
                  <c:v>-0.12460063897763579</c:v>
                </c:pt>
                <c:pt idx="23">
                  <c:v>-0.14285714285714285</c:v>
                </c:pt>
                <c:pt idx="24">
                  <c:v>-0.63779527559055127</c:v>
                </c:pt>
                <c:pt idx="25">
                  <c:v>-0.46478873239436624</c:v>
                </c:pt>
                <c:pt idx="26">
                  <c:v>-0.54098360655737698</c:v>
                </c:pt>
                <c:pt idx="28">
                  <c:v>-0.29729729729729731</c:v>
                </c:pt>
                <c:pt idx="29">
                  <c:v>-0.5</c:v>
                </c:pt>
                <c:pt idx="30">
                  <c:v>-1.9867549668874173E-2</c:v>
                </c:pt>
                <c:pt idx="31">
                  <c:v>-0.21362229102167185</c:v>
                </c:pt>
                <c:pt idx="32">
                  <c:v>-0.58064516129032262</c:v>
                </c:pt>
                <c:pt idx="34">
                  <c:v>-0.27272727272727271</c:v>
                </c:pt>
                <c:pt idx="35">
                  <c:v>-0.38372093023255816</c:v>
                </c:pt>
                <c:pt idx="36">
                  <c:v>-0.22222222222222221</c:v>
                </c:pt>
                <c:pt idx="37">
                  <c:v>-0.27272727272727271</c:v>
                </c:pt>
                <c:pt idx="38">
                  <c:v>-0.2809667673716012</c:v>
                </c:pt>
                <c:pt idx="39">
                  <c:v>-0.27272727272727271</c:v>
                </c:pt>
                <c:pt idx="40">
                  <c:v>-0.51381215469613251</c:v>
                </c:pt>
                <c:pt idx="41">
                  <c:v>-0.1875</c:v>
                </c:pt>
                <c:pt idx="42">
                  <c:v>-0.25609756097560976</c:v>
                </c:pt>
                <c:pt idx="43">
                  <c:v>-0.43589743589743596</c:v>
                </c:pt>
                <c:pt idx="44">
                  <c:v>0</c:v>
                </c:pt>
                <c:pt idx="45">
                  <c:v>2.0134228187919462E-2</c:v>
                </c:pt>
                <c:pt idx="46">
                  <c:v>0</c:v>
                </c:pt>
                <c:pt idx="47">
                  <c:v>0</c:v>
                </c:pt>
                <c:pt idx="48">
                  <c:v>3.03030303030303E-2</c:v>
                </c:pt>
                <c:pt idx="50">
                  <c:v>-0.34356552538370727</c:v>
                </c:pt>
                <c:pt idx="51">
                  <c:v>-6.5536354744049563E-2</c:v>
                </c:pt>
                <c:pt idx="52">
                  <c:v>0</c:v>
                </c:pt>
                <c:pt idx="53">
                  <c:v>-0.14285714285714285</c:v>
                </c:pt>
                <c:pt idx="54">
                  <c:v>-0.12276214833759591</c:v>
                </c:pt>
                <c:pt idx="56">
                  <c:v>-0.12918660287081341</c:v>
                </c:pt>
                <c:pt idx="57">
                  <c:v>0</c:v>
                </c:pt>
                <c:pt idx="58">
                  <c:v>-0.1653543307086614</c:v>
                </c:pt>
                <c:pt idx="59">
                  <c:v>-2.9702970297029705E-2</c:v>
                </c:pt>
                <c:pt idx="60">
                  <c:v>-1.9867549668874173E-2</c:v>
                </c:pt>
                <c:pt idx="62">
                  <c:v>0</c:v>
                </c:pt>
                <c:pt idx="63">
                  <c:v>-4.2392375944791325E-2</c:v>
                </c:pt>
                <c:pt idx="64">
                  <c:v>-5.0147492625368731E-2</c:v>
                </c:pt>
                <c:pt idx="65">
                  <c:v>-2.2825008269930534E-2</c:v>
                </c:pt>
                <c:pt idx="66">
                  <c:v>-7.1265863976570115E-2</c:v>
                </c:pt>
                <c:pt idx="68">
                  <c:v>-0.39130434782608697</c:v>
                </c:pt>
                <c:pt idx="69">
                  <c:v>-3.9473684210526314E-2</c:v>
                </c:pt>
                <c:pt idx="70">
                  <c:v>-0.19626168224299065</c:v>
                </c:pt>
                <c:pt idx="71">
                  <c:v>-0.1875</c:v>
                </c:pt>
                <c:pt idx="72">
                  <c:v>-0.19626168224299065</c:v>
                </c:pt>
                <c:pt idx="73">
                  <c:v>-0.13375796178343949</c:v>
                </c:pt>
                <c:pt idx="74">
                  <c:v>-8.7378640776699046E-2</c:v>
                </c:pt>
                <c:pt idx="75">
                  <c:v>-0.2809667673716012</c:v>
                </c:pt>
                <c:pt idx="77">
                  <c:v>-0.17868338557993732</c:v>
                </c:pt>
                <c:pt idx="78">
                  <c:v>-4.9180327868852472E-2</c:v>
                </c:pt>
                <c:pt idx="79">
                  <c:v>0</c:v>
                </c:pt>
                <c:pt idx="80">
                  <c:v>0</c:v>
                </c:pt>
                <c:pt idx="81">
                  <c:v>-3.9473684210526314E-2</c:v>
                </c:pt>
                <c:pt idx="82">
                  <c:v>-0.14285714285714285</c:v>
                </c:pt>
                <c:pt idx="83">
                  <c:v>0</c:v>
                </c:pt>
                <c:pt idx="84">
                  <c:v>0</c:v>
                </c:pt>
                <c:pt idx="85">
                  <c:v>-0.16981132075471697</c:v>
                </c:pt>
                <c:pt idx="86">
                  <c:v>0</c:v>
                </c:pt>
                <c:pt idx="87">
                  <c:v>0</c:v>
                </c:pt>
                <c:pt idx="88">
                  <c:v>-0.21362229102167185</c:v>
                </c:pt>
                <c:pt idx="90">
                  <c:v>3.03030303030303E-2</c:v>
                </c:pt>
                <c:pt idx="91">
                  <c:v>-0.35294117647058831</c:v>
                </c:pt>
                <c:pt idx="92">
                  <c:v>-6.840390879478829E-2</c:v>
                </c:pt>
                <c:pt idx="93">
                  <c:v>-0.12460063897763579</c:v>
                </c:pt>
                <c:pt idx="94">
                  <c:v>-7.792207792207792E-2</c:v>
                </c:pt>
                <c:pt idx="95">
                  <c:v>-0.21362229102167185</c:v>
                </c:pt>
                <c:pt idx="97">
                  <c:v>-0.42120343839541546</c:v>
                </c:pt>
                <c:pt idx="98">
                  <c:v>-0.12460063897763579</c:v>
                </c:pt>
                <c:pt idx="99">
                  <c:v>-4.9916805324459234E-3</c:v>
                </c:pt>
                <c:pt idx="100">
                  <c:v>0</c:v>
                </c:pt>
                <c:pt idx="101">
                  <c:v>-0.16981132075471697</c:v>
                </c:pt>
                <c:pt idx="103">
                  <c:v>-0.13375796178343949</c:v>
                </c:pt>
                <c:pt idx="104">
                  <c:v>-0.59358288770053469</c:v>
                </c:pt>
                <c:pt idx="105">
                  <c:v>-7.792207792207792E-2</c:v>
                </c:pt>
                <c:pt idx="106">
                  <c:v>-0.3372781065088758</c:v>
                </c:pt>
                <c:pt idx="107">
                  <c:v>-0.5609756097560975</c:v>
                </c:pt>
                <c:pt idx="110">
                  <c:v>-0.24770642201834864</c:v>
                </c:pt>
                <c:pt idx="111">
                  <c:v>-0.38372093023255816</c:v>
                </c:pt>
                <c:pt idx="112">
                  <c:v>-0.22222222222222221</c:v>
                </c:pt>
                <c:pt idx="113">
                  <c:v>1.003344481605351E-2</c:v>
                </c:pt>
                <c:pt idx="114">
                  <c:v>1.507537688442211E-2</c:v>
                </c:pt>
                <c:pt idx="115">
                  <c:v>-0.47899159663865548</c:v>
                </c:pt>
                <c:pt idx="116">
                  <c:v>-0.16981132075471697</c:v>
                </c:pt>
                <c:pt idx="118">
                  <c:v>-3.9473684210526314E-2</c:v>
                </c:pt>
                <c:pt idx="119">
                  <c:v>-0.21362229102167185</c:v>
                </c:pt>
                <c:pt idx="120">
                  <c:v>-5.8823529411764705E-2</c:v>
                </c:pt>
                <c:pt idx="121">
                  <c:v>0</c:v>
                </c:pt>
                <c:pt idx="122">
                  <c:v>-0.50692520775623273</c:v>
                </c:pt>
                <c:pt idx="123">
                  <c:v>-0.43589743589743596</c:v>
                </c:pt>
                <c:pt idx="124">
                  <c:v>-0.32937685459940647</c:v>
                </c:pt>
                <c:pt idx="131">
                  <c:v>-3.459637561779242E-2</c:v>
                </c:pt>
                <c:pt idx="132">
                  <c:v>-0.65013054830287198</c:v>
                </c:pt>
                <c:pt idx="133">
                  <c:v>0</c:v>
                </c:pt>
                <c:pt idx="134">
                  <c:v>0</c:v>
                </c:pt>
                <c:pt idx="135">
                  <c:v>-0.54768392370572216</c:v>
                </c:pt>
                <c:pt idx="136">
                  <c:v>0</c:v>
                </c:pt>
                <c:pt idx="137">
                  <c:v>-0.49093950376359075</c:v>
                </c:pt>
                <c:pt idx="139">
                  <c:v>-2.5776602775941838E-2</c:v>
                </c:pt>
                <c:pt idx="140">
                  <c:v>-0.744360902255639</c:v>
                </c:pt>
                <c:pt idx="141">
                  <c:v>0</c:v>
                </c:pt>
                <c:pt idx="142">
                  <c:v>-0.44318181818181818</c:v>
                </c:pt>
                <c:pt idx="144">
                  <c:v>-0.28915662650602408</c:v>
                </c:pt>
                <c:pt idx="145">
                  <c:v>-0.37609329446064138</c:v>
                </c:pt>
                <c:pt idx="146">
                  <c:v>-5.8823529411764705E-2</c:v>
                </c:pt>
                <c:pt idx="147">
                  <c:v>-0.27272727272727271</c:v>
                </c:pt>
                <c:pt idx="148">
                  <c:v>-0.12460063897763579</c:v>
                </c:pt>
                <c:pt idx="149">
                  <c:v>0.22580645161290322</c:v>
                </c:pt>
                <c:pt idx="151">
                  <c:v>0</c:v>
                </c:pt>
                <c:pt idx="152">
                  <c:v>-0.78869778869778862</c:v>
                </c:pt>
                <c:pt idx="153">
                  <c:v>-0.61273209549071617</c:v>
                </c:pt>
                <c:pt idx="154">
                  <c:v>-0.67441860465116277</c:v>
                </c:pt>
                <c:pt idx="155">
                  <c:v>-0.66233766233766223</c:v>
                </c:pt>
                <c:pt idx="156">
                  <c:v>-0.62532981530343013</c:v>
                </c:pt>
                <c:pt idx="157">
                  <c:v>-0.52747252747252749</c:v>
                </c:pt>
                <c:pt idx="158">
                  <c:v>-0.45042492917847027</c:v>
                </c:pt>
                <c:pt idx="159">
                  <c:v>-0.41379310344827586</c:v>
                </c:pt>
                <c:pt idx="160">
                  <c:v>-0.56756756756756743</c:v>
                </c:pt>
                <c:pt idx="161">
                  <c:v>-0.83653846153846145</c:v>
                </c:pt>
                <c:pt idx="162">
                  <c:v>-0.63157894736842113</c:v>
                </c:pt>
                <c:pt idx="163">
                  <c:v>-0.42857142857142855</c:v>
                </c:pt>
                <c:pt idx="164">
                  <c:v>-0.81021897810218979</c:v>
                </c:pt>
                <c:pt idx="165">
                  <c:v>-0.79951100244498796</c:v>
                </c:pt>
                <c:pt idx="166">
                  <c:v>-0.66839378238341973</c:v>
                </c:pt>
                <c:pt idx="167">
                  <c:v>-0.6</c:v>
                </c:pt>
                <c:pt idx="169">
                  <c:v>-0.24770642201834864</c:v>
                </c:pt>
                <c:pt idx="170">
                  <c:v>-0.40634005763688763</c:v>
                </c:pt>
                <c:pt idx="171">
                  <c:v>0</c:v>
                </c:pt>
                <c:pt idx="172">
                  <c:v>-0.47899159663865548</c:v>
                </c:pt>
                <c:pt idx="173">
                  <c:v>-5.8823529411764705E-2</c:v>
                </c:pt>
                <c:pt idx="174">
                  <c:v>-7.3170731707317055E-2</c:v>
                </c:pt>
                <c:pt idx="192">
                  <c:v>-0.22222222222222221</c:v>
                </c:pt>
                <c:pt idx="193">
                  <c:v>-0.17868338557993732</c:v>
                </c:pt>
                <c:pt idx="194">
                  <c:v>-0.16981132075471697</c:v>
                </c:pt>
                <c:pt idx="195">
                  <c:v>-0.82608695652173914</c:v>
                </c:pt>
                <c:pt idx="196">
                  <c:v>-0.75</c:v>
                </c:pt>
                <c:pt idx="197">
                  <c:v>-0.72727272727272729</c:v>
                </c:pt>
                <c:pt idx="199">
                  <c:v>0</c:v>
                </c:pt>
                <c:pt idx="200">
                  <c:v>-0.12</c:v>
                </c:pt>
                <c:pt idx="201">
                  <c:v>-0.39130434782608697</c:v>
                </c:pt>
                <c:pt idx="202">
                  <c:v>-0.61904761904761896</c:v>
                </c:pt>
                <c:pt idx="203">
                  <c:v>-0.61273209549071617</c:v>
                </c:pt>
                <c:pt idx="204">
                  <c:v>-0.57412398921832886</c:v>
                </c:pt>
                <c:pt idx="206">
                  <c:v>-0.20496894409937888</c:v>
                </c:pt>
                <c:pt idx="207">
                  <c:v>-6.840390879478829E-2</c:v>
                </c:pt>
                <c:pt idx="208">
                  <c:v>-0.39130434782608697</c:v>
                </c:pt>
                <c:pt idx="209">
                  <c:v>-0.50692520775623273</c:v>
                </c:pt>
                <c:pt idx="210">
                  <c:v>-0.61904761904761896</c:v>
                </c:pt>
                <c:pt idx="212">
                  <c:v>-8.7378640776699046E-2</c:v>
                </c:pt>
                <c:pt idx="213">
                  <c:v>0</c:v>
                </c:pt>
                <c:pt idx="214">
                  <c:v>-9.6774193548387108E-2</c:v>
                </c:pt>
                <c:pt idx="215">
                  <c:v>-0.30538922155688625</c:v>
                </c:pt>
                <c:pt idx="216">
                  <c:v>-0.52066115702479343</c:v>
                </c:pt>
                <c:pt idx="218">
                  <c:v>-0.56756756756756743</c:v>
                </c:pt>
                <c:pt idx="219">
                  <c:v>-0.66233766233766223</c:v>
                </c:pt>
                <c:pt idx="220">
                  <c:v>-0.12460063897763579</c:v>
                </c:pt>
                <c:pt idx="221">
                  <c:v>-0.16088328075709779</c:v>
                </c:pt>
                <c:pt idx="222">
                  <c:v>-0.21362229102167185</c:v>
                </c:pt>
                <c:pt idx="224">
                  <c:v>-0.21362229102167185</c:v>
                </c:pt>
                <c:pt idx="225">
                  <c:v>-0.22222222222222221</c:v>
                </c:pt>
                <c:pt idx="226">
                  <c:v>-0.60638297872340441</c:v>
                </c:pt>
                <c:pt idx="227">
                  <c:v>-0.36842105263157898</c:v>
                </c:pt>
                <c:pt idx="230">
                  <c:v>-0.50692520775623273</c:v>
                </c:pt>
                <c:pt idx="231">
                  <c:v>-0.36842105263157898</c:v>
                </c:pt>
                <c:pt idx="232">
                  <c:v>-0.11538461538461538</c:v>
                </c:pt>
                <c:pt idx="233">
                  <c:v>-4.3363994743758218E-2</c:v>
                </c:pt>
                <c:pt idx="235">
                  <c:v>-0.1875</c:v>
                </c:pt>
                <c:pt idx="236">
                  <c:v>-0.44318181818181818</c:v>
                </c:pt>
                <c:pt idx="237">
                  <c:v>-0.63157894736842113</c:v>
                </c:pt>
                <c:pt idx="239">
                  <c:v>-0.39130434782608697</c:v>
                </c:pt>
                <c:pt idx="240">
                  <c:v>-0.13375796178343949</c:v>
                </c:pt>
                <c:pt idx="241">
                  <c:v>-0.32142857142857145</c:v>
                </c:pt>
                <c:pt idx="242">
                  <c:v>-0.17868338557993732</c:v>
                </c:pt>
                <c:pt idx="243">
                  <c:v>-0.7777777777777779</c:v>
                </c:pt>
                <c:pt idx="244">
                  <c:v>-0.12460063897763579</c:v>
                </c:pt>
                <c:pt idx="245">
                  <c:v>-0.21362229102167185</c:v>
                </c:pt>
                <c:pt idx="246">
                  <c:v>-0.69820971867007675</c:v>
                </c:pt>
                <c:pt idx="247">
                  <c:v>-0.17868338557993732</c:v>
                </c:pt>
                <c:pt idx="250">
                  <c:v>-0.39130434782608697</c:v>
                </c:pt>
                <c:pt idx="251">
                  <c:v>-0.1653543307086614</c:v>
                </c:pt>
                <c:pt idx="252">
                  <c:v>-6.840390879478829E-2</c:v>
                </c:pt>
                <c:pt idx="253">
                  <c:v>-0.15639810426540285</c:v>
                </c:pt>
                <c:pt idx="254">
                  <c:v>-4.5305318450426797E-2</c:v>
                </c:pt>
                <c:pt idx="255">
                  <c:v>-0.58713136729222515</c:v>
                </c:pt>
                <c:pt idx="256">
                  <c:v>4.0540540540540543E-2</c:v>
                </c:pt>
                <c:pt idx="257">
                  <c:v>-0.7722772277227723</c:v>
                </c:pt>
                <c:pt idx="258">
                  <c:v>-0.13375796178343949</c:v>
                </c:pt>
                <c:pt idx="259">
                  <c:v>-0.4930362116991644</c:v>
                </c:pt>
                <c:pt idx="261">
                  <c:v>-1.7892644135188866E-2</c:v>
                </c:pt>
                <c:pt idx="262">
                  <c:v>-0.39884393063583817</c:v>
                </c:pt>
                <c:pt idx="263">
                  <c:v>-0.1875</c:v>
                </c:pt>
                <c:pt idx="264">
                  <c:v>-5.4009819967266774E-2</c:v>
                </c:pt>
                <c:pt idx="265">
                  <c:v>-0.25609756097560976</c:v>
                </c:pt>
                <c:pt idx="266">
                  <c:v>-4.0447221308780007E-2</c:v>
                </c:pt>
                <c:pt idx="267">
                  <c:v>-8.7378640776699046E-2</c:v>
                </c:pt>
                <c:pt idx="268">
                  <c:v>-0.6</c:v>
                </c:pt>
                <c:pt idx="269">
                  <c:v>5.0847457627118647E-2</c:v>
                </c:pt>
                <c:pt idx="270">
                  <c:v>4.0540540540540543E-2</c:v>
                </c:pt>
                <c:pt idx="296">
                  <c:v>-0.26443768996960482</c:v>
                </c:pt>
                <c:pt idx="297">
                  <c:v>-0.24770642201834864</c:v>
                </c:pt>
                <c:pt idx="298">
                  <c:v>-0.29729729729729731</c:v>
                </c:pt>
                <c:pt idx="299">
                  <c:v>-0.27272727272727271</c:v>
                </c:pt>
                <c:pt idx="300">
                  <c:v>-0.32142857142857145</c:v>
                </c:pt>
                <c:pt idx="302">
                  <c:v>-0.56756756756756743</c:v>
                </c:pt>
                <c:pt idx="303">
                  <c:v>-0.5</c:v>
                </c:pt>
                <c:pt idx="304">
                  <c:v>-0.54098360655737698</c:v>
                </c:pt>
                <c:pt idx="305">
                  <c:v>-0.47899159663865548</c:v>
                </c:pt>
                <c:pt idx="307">
                  <c:v>-0.16088328075709779</c:v>
                </c:pt>
                <c:pt idx="308">
                  <c:v>-0.53424657534246578</c:v>
                </c:pt>
                <c:pt idx="309">
                  <c:v>-0.70408163265306134</c:v>
                </c:pt>
                <c:pt idx="310">
                  <c:v>-0.42120343839541546</c:v>
                </c:pt>
                <c:pt idx="311">
                  <c:v>-0.46478873239436624</c:v>
                </c:pt>
                <c:pt idx="312">
                  <c:v>-0.1875</c:v>
                </c:pt>
                <c:pt idx="313">
                  <c:v>-0.42857142857142855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10112"/>
        <c:axId val="91690112"/>
      </c:scatterChart>
      <c:valAx>
        <c:axId val="91610112"/>
        <c:scaling>
          <c:orientation val="minMax"/>
          <c:max val="0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 panose="05050102010706020507" pitchFamily="18" charset="2"/>
                    <a:cs typeface="Arial"/>
                  </a:rPr>
                  <a:t>y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 at peak dilation rate</a:t>
                </a:r>
                <a:endParaRPr lang="en-US" sz="1400" b="0" i="0" u="none" strike="noStrike" baseline="-25000">
                  <a:solidFill>
                    <a:srgbClr val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0.27026923703502581"/>
              <c:y val="0.9322034773933801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690112"/>
        <c:crossesAt val="-1.2"/>
        <c:crossBetween val="midCat"/>
        <c:majorUnit val="0.1"/>
        <c:minorUnit val="0.05"/>
      </c:valAx>
      <c:valAx>
        <c:axId val="91690112"/>
        <c:scaling>
          <c:orientation val="minMax"/>
          <c:max val="0.2"/>
          <c:min val="-1.2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Peak dilation rate, D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min</a:t>
                </a:r>
              </a:p>
            </c:rich>
          </c:tx>
          <c:layout>
            <c:manualLayout>
              <c:xMode val="edge"/>
              <c:yMode val="edge"/>
              <c:x val="4.1365046535677356E-3"/>
              <c:y val="0.357627118644067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_)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610112"/>
        <c:crossesAt val="-0.4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25336091003107E-2"/>
          <c:y val="8.1355932203389825E-2"/>
          <c:w val="0.64736297828335054"/>
          <c:h val="0.78983050847457625"/>
        </c:manualLayout>
      </c:layout>
      <c:scatterChart>
        <c:scatterStyle val="lineMarker"/>
        <c:varyColors val="0"/>
        <c:ser>
          <c:idx val="2"/>
          <c:order val="0"/>
          <c:tx>
            <c:v>Erksak 330/0.7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CID_Data!$I$43:$I$57</c:f>
              <c:numCache>
                <c:formatCode>0.000_)</c:formatCode>
                <c:ptCount val="15"/>
                <c:pt idx="0">
                  <c:v>-6.9470030893974521E-2</c:v>
                </c:pt>
                <c:pt idx="1">
                  <c:v>-8.3877311238106933E-2</c:v>
                </c:pt>
                <c:pt idx="2">
                  <c:v>-6.4209241103690307E-2</c:v>
                </c:pt>
                <c:pt idx="3">
                  <c:v>-0.10420924110369034</c:v>
                </c:pt>
                <c:pt idx="4">
                  <c:v>-5.9467756078488088E-2</c:v>
                </c:pt>
                <c:pt idx="5">
                  <c:v>-5.0877311238107015E-2</c:v>
                </c:pt>
                <c:pt idx="6">
                  <c:v>-0.16046775607848807</c:v>
                </c:pt>
                <c:pt idx="7">
                  <c:v>-4.3663859731166821E-2</c:v>
                </c:pt>
                <c:pt idx="8">
                  <c:v>-8.4663859731166746E-2</c:v>
                </c:pt>
                <c:pt idx="9">
                  <c:v>-0.13266385973116679</c:v>
                </c:pt>
                <c:pt idx="10">
                  <c:v>5.3331929865583549E-2</c:v>
                </c:pt>
                <c:pt idx="11">
                  <c:v>5.2311503669107862E-2</c:v>
                </c:pt>
                <c:pt idx="12">
                  <c:v>4.3867148820668778E-2</c:v>
                </c:pt>
                <c:pt idx="13">
                  <c:v>7.5145529865583427E-2</c:v>
                </c:pt>
                <c:pt idx="14">
                  <c:v>6.7128729865583603E-2</c:v>
                </c:pt>
              </c:numCache>
            </c:numRef>
          </c:xVal>
          <c:yVal>
            <c:numRef>
              <c:f>CID_Data!$L$43:$L$57</c:f>
              <c:numCache>
                <c:formatCode>0.0_)</c:formatCode>
                <c:ptCount val="15"/>
                <c:pt idx="0">
                  <c:v>36</c:v>
                </c:pt>
                <c:pt idx="1">
                  <c:v>36.299999999999997</c:v>
                </c:pt>
                <c:pt idx="2">
                  <c:v>35.4</c:v>
                </c:pt>
                <c:pt idx="3">
                  <c:v>37.1</c:v>
                </c:pt>
                <c:pt idx="4">
                  <c:v>33.9</c:v>
                </c:pt>
                <c:pt idx="5">
                  <c:v>35.799999999999997</c:v>
                </c:pt>
                <c:pt idx="6">
                  <c:v>39.299999999999997</c:v>
                </c:pt>
                <c:pt idx="8">
                  <c:v>35.299999999999997</c:v>
                </c:pt>
                <c:pt idx="9">
                  <c:v>37.6</c:v>
                </c:pt>
                <c:pt idx="10">
                  <c:v>28.6</c:v>
                </c:pt>
                <c:pt idx="11" formatCode="General_)">
                  <c:v>26.8</c:v>
                </c:pt>
                <c:pt idx="12" formatCode="General_)">
                  <c:v>28.9</c:v>
                </c:pt>
                <c:pt idx="13" formatCode="General_)">
                  <c:v>26.9</c:v>
                </c:pt>
                <c:pt idx="14" formatCode="General_)">
                  <c:v>26.9</c:v>
                </c:pt>
              </c:numCache>
            </c:numRef>
          </c:yVal>
          <c:smooth val="0"/>
        </c:ser>
        <c:ser>
          <c:idx val="0"/>
          <c:order val="1"/>
          <c:tx>
            <c:v>Erksak 355/3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CID_Data!$I$37:$I$41</c:f>
              <c:numCache>
                <c:formatCode>0.000_)</c:formatCode>
                <c:ptCount val="5"/>
                <c:pt idx="0">
                  <c:v>-0.111</c:v>
                </c:pt>
                <c:pt idx="1">
                  <c:v>-0.186</c:v>
                </c:pt>
                <c:pt idx="2">
                  <c:v>-1.2E-2</c:v>
                </c:pt>
                <c:pt idx="3">
                  <c:v>-9.1999999999999998E-2</c:v>
                </c:pt>
                <c:pt idx="4">
                  <c:v>-0.218</c:v>
                </c:pt>
              </c:numCache>
            </c:numRef>
          </c:xVal>
          <c:yVal>
            <c:numRef>
              <c:f>CID_Data!$L$37:$L$41</c:f>
              <c:numCache>
                <c:formatCode>0.0_)</c:formatCode>
                <c:ptCount val="5"/>
                <c:pt idx="0">
                  <c:v>35.6</c:v>
                </c:pt>
                <c:pt idx="1">
                  <c:v>39.1</c:v>
                </c:pt>
                <c:pt idx="2">
                  <c:v>29.7</c:v>
                </c:pt>
                <c:pt idx="3">
                  <c:v>33.6</c:v>
                </c:pt>
                <c:pt idx="4">
                  <c:v>41.7</c:v>
                </c:pt>
              </c:numCache>
            </c:numRef>
          </c:yVal>
          <c:smooth val="0"/>
        </c:ser>
        <c:ser>
          <c:idx val="1"/>
          <c:order val="2"/>
          <c:tx>
            <c:v>Erksak 320/1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CID_Data!$I$31:$I$35</c:f>
              <c:numCache>
                <c:formatCode>0.000_)</c:formatCode>
                <c:ptCount val="5"/>
                <c:pt idx="0">
                  <c:v>-2.5000000000000001E-2</c:v>
                </c:pt>
                <c:pt idx="1">
                  <c:v>-0.04</c:v>
                </c:pt>
                <c:pt idx="2">
                  <c:v>-0.20399999999999999</c:v>
                </c:pt>
                <c:pt idx="3">
                  <c:v>-0.20100000000000001</c:v>
                </c:pt>
                <c:pt idx="4">
                  <c:v>-0.17</c:v>
                </c:pt>
              </c:numCache>
            </c:numRef>
          </c:xVal>
          <c:yVal>
            <c:numRef>
              <c:f>CID_Data!$L$31:$L$35</c:f>
              <c:numCache>
                <c:formatCode>0.0_)</c:formatCode>
                <c:ptCount val="5"/>
                <c:pt idx="0">
                  <c:v>32.799999999999997</c:v>
                </c:pt>
                <c:pt idx="1">
                  <c:v>34.4</c:v>
                </c:pt>
                <c:pt idx="2">
                  <c:v>45.5</c:v>
                </c:pt>
                <c:pt idx="3">
                  <c:v>39.4</c:v>
                </c:pt>
                <c:pt idx="4">
                  <c:v>38.6</c:v>
                </c:pt>
              </c:numCache>
            </c:numRef>
          </c:yVal>
          <c:smooth val="0"/>
        </c:ser>
        <c:ser>
          <c:idx val="3"/>
          <c:order val="3"/>
          <c:tx>
            <c:v>Isserk 210/2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CID_Data!$I$59:$I$63</c:f>
              <c:numCache>
                <c:formatCode>0.000_)</c:formatCode>
                <c:ptCount val="5"/>
                <c:pt idx="0">
                  <c:v>-0.10199999999999999</c:v>
                </c:pt>
                <c:pt idx="1">
                  <c:v>-2.3E-2</c:v>
                </c:pt>
                <c:pt idx="2">
                  <c:v>0.15</c:v>
                </c:pt>
                <c:pt idx="3">
                  <c:v>-0.05</c:v>
                </c:pt>
                <c:pt idx="4">
                  <c:v>-5.0999999999999997E-2</c:v>
                </c:pt>
              </c:numCache>
            </c:numRef>
          </c:xVal>
          <c:yVal>
            <c:numRef>
              <c:f>CID_Data!$L$59:$L$63</c:f>
              <c:numCache>
                <c:formatCode>0.0_)</c:formatCode>
                <c:ptCount val="5"/>
                <c:pt idx="0">
                  <c:v>36</c:v>
                </c:pt>
                <c:pt idx="1">
                  <c:v>31.7</c:v>
                </c:pt>
                <c:pt idx="2">
                  <c:v>29.5</c:v>
                </c:pt>
                <c:pt idx="3">
                  <c:v>32.700000000000003</c:v>
                </c:pt>
                <c:pt idx="4">
                  <c:v>34</c:v>
                </c:pt>
              </c:numCache>
            </c:numRef>
          </c:yVal>
          <c:smooth val="0"/>
        </c:ser>
        <c:ser>
          <c:idx val="4"/>
          <c:order val="4"/>
          <c:tx>
            <c:v>Isserk 210/10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CID_Data!$K$71:$K$75</c:f>
              <c:numCache>
                <c:formatCode>0.00_)</c:formatCode>
                <c:ptCount val="5"/>
                <c:pt idx="0">
                  <c:v>0</c:v>
                </c:pt>
                <c:pt idx="1">
                  <c:v>4.2999999999999997E-2</c:v>
                </c:pt>
                <c:pt idx="2">
                  <c:v>5.0999999999999997E-2</c:v>
                </c:pt>
                <c:pt idx="3">
                  <c:v>2.3E-2</c:v>
                </c:pt>
                <c:pt idx="4">
                  <c:v>7.2999999999999995E-2</c:v>
                </c:pt>
              </c:numCache>
            </c:numRef>
          </c:xVal>
          <c:yVal>
            <c:numRef>
              <c:f>CID_Data!$L$71:$L$75</c:f>
              <c:numCache>
                <c:formatCode>0.0_)</c:formatCode>
                <c:ptCount val="5"/>
                <c:pt idx="0">
                  <c:v>31.5</c:v>
                </c:pt>
                <c:pt idx="1">
                  <c:v>32.1</c:v>
                </c:pt>
                <c:pt idx="2">
                  <c:v>31.7</c:v>
                </c:pt>
                <c:pt idx="3">
                  <c:v>31.6</c:v>
                </c:pt>
                <c:pt idx="4">
                  <c:v>32.6</c:v>
                </c:pt>
              </c:numCache>
            </c:numRef>
          </c:yVal>
          <c:smooth val="0"/>
        </c:ser>
        <c:ser>
          <c:idx val="5"/>
          <c:order val="5"/>
          <c:tx>
            <c:v>Isserk 210/5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CID_Data!$I$65:$I$69</c:f>
              <c:numCache>
                <c:formatCode>0.000_)</c:formatCode>
                <c:ptCount val="5"/>
                <c:pt idx="0">
                  <c:v>-1.2E-2</c:v>
                </c:pt>
                <c:pt idx="1">
                  <c:v>7.8E-2</c:v>
                </c:pt>
                <c:pt idx="2">
                  <c:v>-3.6999999999999998E-2</c:v>
                </c:pt>
                <c:pt idx="3">
                  <c:v>3.3000000000000002E-2</c:v>
                </c:pt>
                <c:pt idx="4">
                  <c:v>7.0000000000000007E-2</c:v>
                </c:pt>
              </c:numCache>
            </c:numRef>
          </c:xVal>
          <c:yVal>
            <c:numRef>
              <c:f>CID_Data!$L$65:$L$69</c:f>
              <c:numCache>
                <c:formatCode>0.0_)</c:formatCode>
                <c:ptCount val="5"/>
                <c:pt idx="0">
                  <c:v>33.700000000000003</c:v>
                </c:pt>
                <c:pt idx="1">
                  <c:v>31.3</c:v>
                </c:pt>
                <c:pt idx="2">
                  <c:v>34</c:v>
                </c:pt>
                <c:pt idx="3">
                  <c:v>31.8</c:v>
                </c:pt>
                <c:pt idx="4">
                  <c:v>30.6</c:v>
                </c:pt>
              </c:numCache>
            </c:numRef>
          </c:yVal>
          <c:smooth val="0"/>
        </c:ser>
        <c:ser>
          <c:idx val="6"/>
          <c:order val="6"/>
          <c:tx>
            <c:v>Nerlerk 270/1</c:v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CID_Data!$I$112:$I$116</c:f>
              <c:numCache>
                <c:formatCode>General_)</c:formatCode>
                <c:ptCount val="5"/>
                <c:pt idx="0">
                  <c:v>-3.2000000000000001E-2</c:v>
                </c:pt>
                <c:pt idx="1">
                  <c:v>-0.19500000000000001</c:v>
                </c:pt>
                <c:pt idx="2">
                  <c:v>-8.0000000000000002E-3</c:v>
                </c:pt>
                <c:pt idx="3">
                  <c:v>-7.5999999999999998E-2</c:v>
                </c:pt>
                <c:pt idx="4">
                  <c:v>-0.158</c:v>
                </c:pt>
              </c:numCache>
            </c:numRef>
          </c:xVal>
          <c:yVal>
            <c:numRef>
              <c:f>CID_Data!$L$112:$L$116</c:f>
              <c:numCache>
                <c:formatCode>General_)</c:formatCode>
                <c:ptCount val="5"/>
                <c:pt idx="0">
                  <c:v>33.299999999999997</c:v>
                </c:pt>
                <c:pt idx="1">
                  <c:v>42.2</c:v>
                </c:pt>
                <c:pt idx="2">
                  <c:v>33.299999999999997</c:v>
                </c:pt>
                <c:pt idx="3">
                  <c:v>36.1</c:v>
                </c:pt>
                <c:pt idx="4">
                  <c:v>40.200000000000003</c:v>
                </c:pt>
              </c:numCache>
            </c:numRef>
          </c:yVal>
          <c:smooth val="0"/>
        </c:ser>
        <c:ser>
          <c:idx val="7"/>
          <c:order val="7"/>
          <c:tx>
            <c:v>Alaska 240/5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CID_Data!$I$119:$I$125</c:f>
              <c:numCache>
                <c:formatCode>0.000_)</c:formatCode>
                <c:ptCount val="7"/>
                <c:pt idx="0">
                  <c:v>-9.6000000000000002E-2</c:v>
                </c:pt>
                <c:pt idx="1">
                  <c:v>-0.14699999999999999</c:v>
                </c:pt>
                <c:pt idx="2">
                  <c:v>-9.4E-2</c:v>
                </c:pt>
                <c:pt idx="3">
                  <c:v>0.03</c:v>
                </c:pt>
                <c:pt idx="4">
                  <c:v>4.1000000000000002E-2</c:v>
                </c:pt>
                <c:pt idx="5">
                  <c:v>-0.186</c:v>
                </c:pt>
                <c:pt idx="6">
                  <c:v>-5.6000000000000001E-2</c:v>
                </c:pt>
              </c:numCache>
            </c:numRef>
          </c:xVal>
          <c:yVal>
            <c:numRef>
              <c:f>CID_Data!$L$119:$L$125</c:f>
              <c:numCache>
                <c:formatCode>0.0_)</c:formatCode>
                <c:ptCount val="7"/>
                <c:pt idx="0">
                  <c:v>35.9</c:v>
                </c:pt>
                <c:pt idx="1">
                  <c:v>38.299999999999997</c:v>
                </c:pt>
                <c:pt idx="2">
                  <c:v>35.6</c:v>
                </c:pt>
                <c:pt idx="3">
                  <c:v>31.3</c:v>
                </c:pt>
                <c:pt idx="4">
                  <c:v>31.4</c:v>
                </c:pt>
                <c:pt idx="5">
                  <c:v>41</c:v>
                </c:pt>
                <c:pt idx="6">
                  <c:v>32.799999999999997</c:v>
                </c:pt>
              </c:numCache>
            </c:numRef>
          </c:yVal>
          <c:smooth val="0"/>
        </c:ser>
        <c:ser>
          <c:idx val="8"/>
          <c:order val="8"/>
          <c:tx>
            <c:v>Alaska 240/10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CID_Data!$I$127:$I$133</c:f>
              <c:numCache>
                <c:formatCode>0.000_)</c:formatCode>
                <c:ptCount val="7"/>
                <c:pt idx="0">
                  <c:v>-0.02</c:v>
                </c:pt>
                <c:pt idx="1">
                  <c:v>-7.4999999999999997E-2</c:v>
                </c:pt>
                <c:pt idx="2">
                  <c:v>-2.1999999999999999E-2</c:v>
                </c:pt>
                <c:pt idx="3">
                  <c:v>0.03</c:v>
                </c:pt>
                <c:pt idx="4">
                  <c:v>-0.183</c:v>
                </c:pt>
                <c:pt idx="5">
                  <c:v>-0.16200000000000001</c:v>
                </c:pt>
                <c:pt idx="6">
                  <c:v>-0.14099999999999999</c:v>
                </c:pt>
              </c:numCache>
            </c:numRef>
          </c:xVal>
          <c:yVal>
            <c:numRef>
              <c:f>CID_Data!$L$127:$L$133</c:f>
              <c:numCache>
                <c:formatCode>0.0_)</c:formatCode>
                <c:ptCount val="7"/>
                <c:pt idx="0">
                  <c:v>31.4</c:v>
                </c:pt>
                <c:pt idx="1">
                  <c:v>34.4</c:v>
                </c:pt>
                <c:pt idx="2">
                  <c:v>32.4</c:v>
                </c:pt>
                <c:pt idx="3">
                  <c:v>30.5</c:v>
                </c:pt>
                <c:pt idx="4">
                  <c:v>43.1</c:v>
                </c:pt>
                <c:pt idx="5">
                  <c:v>40</c:v>
                </c:pt>
                <c:pt idx="6">
                  <c:v>37.299999999999997</c:v>
                </c:pt>
              </c:numCache>
            </c:numRef>
          </c:yVal>
          <c:smooth val="0"/>
        </c:ser>
        <c:ser>
          <c:idx val="9"/>
          <c:order val="9"/>
          <c:tx>
            <c:v>Castro B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CID_Data!$I$135:$I$146</c:f>
              <c:numCache>
                <c:formatCode>0.000_)</c:formatCode>
                <c:ptCount val="12"/>
                <c:pt idx="0">
                  <c:v>4.2999999999999997E-2</c:v>
                </c:pt>
                <c:pt idx="1">
                  <c:v>2.4E-2</c:v>
                </c:pt>
                <c:pt idx="2">
                  <c:v>7.0000000000000007E-2</c:v>
                </c:pt>
                <c:pt idx="3">
                  <c:v>7.2999999999999995E-2</c:v>
                </c:pt>
                <c:pt idx="4">
                  <c:v>5.8000000000000003E-2</c:v>
                </c:pt>
                <c:pt idx="5">
                  <c:v>-5.0000000000000001E-3</c:v>
                </c:pt>
                <c:pt idx="6">
                  <c:v>-0.19500000000000001</c:v>
                </c:pt>
                <c:pt idx="7">
                  <c:v>7.6999999999999999E-2</c:v>
                </c:pt>
                <c:pt idx="8">
                  <c:v>3.6999999999999998E-2</c:v>
                </c:pt>
                <c:pt idx="9">
                  <c:v>-0.17899999999999999</c:v>
                </c:pt>
                <c:pt idx="10">
                  <c:v>0.06</c:v>
                </c:pt>
                <c:pt idx="11">
                  <c:v>-0.154</c:v>
                </c:pt>
              </c:numCache>
            </c:numRef>
          </c:xVal>
          <c:yVal>
            <c:numRef>
              <c:f>CID_Data!$L$135:$L$146</c:f>
              <c:numCache>
                <c:formatCode>0.0_)</c:formatCode>
                <c:ptCount val="12"/>
                <c:pt idx="0">
                  <c:v>30.6</c:v>
                </c:pt>
                <c:pt idx="1">
                  <c:v>31</c:v>
                </c:pt>
                <c:pt idx="2">
                  <c:v>30.8</c:v>
                </c:pt>
                <c:pt idx="3">
                  <c:v>31</c:v>
                </c:pt>
                <c:pt idx="4">
                  <c:v>31</c:v>
                </c:pt>
                <c:pt idx="5">
                  <c:v>31.6</c:v>
                </c:pt>
                <c:pt idx="6">
                  <c:v>40.700000000000003</c:v>
                </c:pt>
                <c:pt idx="7">
                  <c:v>29.4</c:v>
                </c:pt>
                <c:pt idx="8">
                  <c:v>30.2</c:v>
                </c:pt>
                <c:pt idx="9">
                  <c:v>40.200000000000003</c:v>
                </c:pt>
                <c:pt idx="10">
                  <c:v>29.5</c:v>
                </c:pt>
                <c:pt idx="11">
                  <c:v>38.5</c:v>
                </c:pt>
              </c:numCache>
            </c:numRef>
          </c:yVal>
          <c:smooth val="0"/>
        </c:ser>
        <c:ser>
          <c:idx val="10"/>
          <c:order val="10"/>
          <c:tx>
            <c:v>Castro C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CID_Data!$I$148:$I$151</c:f>
              <c:numCache>
                <c:formatCode>0.000_)</c:formatCode>
                <c:ptCount val="4"/>
                <c:pt idx="0">
                  <c:v>-0.01</c:v>
                </c:pt>
                <c:pt idx="1">
                  <c:v>-0.26400000000000001</c:v>
                </c:pt>
                <c:pt idx="2">
                  <c:v>-8.0000000000000002E-3</c:v>
                </c:pt>
                <c:pt idx="3">
                  <c:v>-0.251</c:v>
                </c:pt>
              </c:numCache>
            </c:numRef>
          </c:xVal>
          <c:yVal>
            <c:numRef>
              <c:f>CID_Data!$L$148:$L$151</c:f>
              <c:numCache>
                <c:formatCode>0.0_)</c:formatCode>
                <c:ptCount val="4"/>
                <c:pt idx="0">
                  <c:v>34.4</c:v>
                </c:pt>
                <c:pt idx="1">
                  <c:v>45.9</c:v>
                </c:pt>
                <c:pt idx="2">
                  <c:v>34.6</c:v>
                </c:pt>
                <c:pt idx="3">
                  <c:v>42.9</c:v>
                </c:pt>
              </c:numCache>
            </c:numRef>
          </c:yVal>
          <c:smooth val="0"/>
        </c:ser>
        <c:ser>
          <c:idx val="11"/>
          <c:order val="11"/>
          <c:tx>
            <c:v>Hilton Mines</c:v>
          </c:tx>
          <c:spPr>
            <a:ln w="28575">
              <a:noFill/>
            </a:ln>
          </c:spPr>
          <c:marker>
            <c:symbol val="x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CID_Data!$I$153:$I$158</c:f>
              <c:numCache>
                <c:formatCode>0.000_)</c:formatCode>
                <c:ptCount val="6"/>
                <c:pt idx="0">
                  <c:v>-0.16900000000000001</c:v>
                </c:pt>
                <c:pt idx="1">
                  <c:v>-0.217</c:v>
                </c:pt>
                <c:pt idx="2">
                  <c:v>-5.1999999999999998E-2</c:v>
                </c:pt>
                <c:pt idx="3">
                  <c:v>-0.17699999999999999</c:v>
                </c:pt>
                <c:pt idx="4">
                  <c:v>-9.9000000000000005E-2</c:v>
                </c:pt>
                <c:pt idx="5">
                  <c:v>3.2000000000000001E-2</c:v>
                </c:pt>
              </c:numCache>
            </c:numRef>
          </c:xVal>
          <c:yVal>
            <c:numRef>
              <c:f>CID_Data!$L$153:$L$158</c:f>
              <c:numCache>
                <c:formatCode>0.0_)</c:formatCode>
                <c:ptCount val="6"/>
                <c:pt idx="0">
                  <c:v>39.9</c:v>
                </c:pt>
                <c:pt idx="1">
                  <c:v>40.4</c:v>
                </c:pt>
                <c:pt idx="2">
                  <c:v>35.1</c:v>
                </c:pt>
                <c:pt idx="3">
                  <c:v>38.9</c:v>
                </c:pt>
                <c:pt idx="4">
                  <c:v>37.5</c:v>
                </c:pt>
                <c:pt idx="5">
                  <c:v>32.799999999999997</c:v>
                </c:pt>
              </c:numCache>
            </c:numRef>
          </c:yVal>
          <c:smooth val="0"/>
        </c:ser>
        <c:ser>
          <c:idx val="12"/>
          <c:order val="12"/>
          <c:tx>
            <c:v>Leighton Buzz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CID_Data!$I$178:$I$183</c:f>
              <c:numCache>
                <c:formatCode>General_)</c:formatCode>
                <c:ptCount val="6"/>
                <c:pt idx="0">
                  <c:v>-9.5000000000000001E-2</c:v>
                </c:pt>
                <c:pt idx="1">
                  <c:v>-0.161</c:v>
                </c:pt>
                <c:pt idx="2">
                  <c:v>2.5000000000000001E-2</c:v>
                </c:pt>
                <c:pt idx="3">
                  <c:v>-0.23100000000000001</c:v>
                </c:pt>
                <c:pt idx="4">
                  <c:v>-8.0000000000000002E-3</c:v>
                </c:pt>
                <c:pt idx="5">
                  <c:v>-5.7000000000000002E-2</c:v>
                </c:pt>
              </c:numCache>
            </c:numRef>
          </c:xVal>
          <c:yVal>
            <c:numRef>
              <c:f>CID_Data!$L$178:$L$183</c:f>
              <c:numCache>
                <c:formatCode>General_)</c:formatCode>
                <c:ptCount val="6"/>
                <c:pt idx="0">
                  <c:v>34.299999999999997</c:v>
                </c:pt>
                <c:pt idx="1">
                  <c:v>36.200000000000003</c:v>
                </c:pt>
                <c:pt idx="2">
                  <c:v>29.9</c:v>
                </c:pt>
                <c:pt idx="3">
                  <c:v>41.3</c:v>
                </c:pt>
                <c:pt idx="4">
                  <c:v>34.9</c:v>
                </c:pt>
                <c:pt idx="5">
                  <c:v>31.1</c:v>
                </c:pt>
              </c:numCache>
            </c:numRef>
          </c:yVal>
          <c:smooth val="0"/>
        </c:ser>
        <c:ser>
          <c:idx val="13"/>
          <c:order val="13"/>
          <c:tx>
            <c:v>Monterey #0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CID_Data!$I$201:$I$206</c:f>
              <c:numCache>
                <c:formatCode>0.000_)</c:formatCode>
                <c:ptCount val="6"/>
                <c:pt idx="0">
                  <c:v>-0.08</c:v>
                </c:pt>
                <c:pt idx="1">
                  <c:v>-7.3999999999999996E-2</c:v>
                </c:pt>
                <c:pt idx="2">
                  <c:v>-6.5000000000000002E-2</c:v>
                </c:pt>
                <c:pt idx="3">
                  <c:v>-0.29299999999999998</c:v>
                </c:pt>
                <c:pt idx="4">
                  <c:v>-0.28399999999999997</c:v>
                </c:pt>
                <c:pt idx="5">
                  <c:v>-0.26800000000000002</c:v>
                </c:pt>
              </c:numCache>
            </c:numRef>
          </c:xVal>
          <c:yVal>
            <c:numRef>
              <c:f>CID_Data!$L$201:$L$206</c:f>
              <c:numCache>
                <c:formatCode>0.0_)</c:formatCode>
                <c:ptCount val="6"/>
                <c:pt idx="0">
                  <c:v>34.799999999999997</c:v>
                </c:pt>
                <c:pt idx="1">
                  <c:v>34.4</c:v>
                </c:pt>
                <c:pt idx="2">
                  <c:v>34.700000000000003</c:v>
                </c:pt>
                <c:pt idx="3">
                  <c:v>46.5</c:v>
                </c:pt>
                <c:pt idx="4">
                  <c:v>44.3</c:v>
                </c:pt>
                <c:pt idx="5">
                  <c:v>44.8</c:v>
                </c:pt>
              </c:numCache>
            </c:numRef>
          </c:yVal>
          <c:smooth val="0"/>
        </c:ser>
        <c:ser>
          <c:idx val="14"/>
          <c:order val="14"/>
          <c:tx>
            <c:v>Ottawa 530/0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CID_Data!$I$208:$I$213</c:f>
              <c:numCache>
                <c:formatCode>0.000_)</c:formatCode>
                <c:ptCount val="6"/>
                <c:pt idx="0">
                  <c:v>4.9000000000000002E-2</c:v>
                </c:pt>
                <c:pt idx="1">
                  <c:v>-1.9E-2</c:v>
                </c:pt>
                <c:pt idx="2">
                  <c:v>-0.08</c:v>
                </c:pt>
                <c:pt idx="3">
                  <c:v>-0.17199999999999999</c:v>
                </c:pt>
                <c:pt idx="4">
                  <c:v>-0.154</c:v>
                </c:pt>
                <c:pt idx="5">
                  <c:v>-0.17</c:v>
                </c:pt>
              </c:numCache>
            </c:numRef>
          </c:xVal>
          <c:yVal>
            <c:numRef>
              <c:f>CID_Data!$L$208:$L$213</c:f>
              <c:numCache>
                <c:formatCode>0.0_)</c:formatCode>
                <c:ptCount val="6"/>
                <c:pt idx="0">
                  <c:v>28.7</c:v>
                </c:pt>
                <c:pt idx="1">
                  <c:v>30.1</c:v>
                </c:pt>
                <c:pt idx="2">
                  <c:v>34.200000000000003</c:v>
                </c:pt>
                <c:pt idx="3">
                  <c:v>40.299999999999997</c:v>
                </c:pt>
                <c:pt idx="4">
                  <c:v>37.700000000000003</c:v>
                </c:pt>
                <c:pt idx="5">
                  <c:v>38.6</c:v>
                </c:pt>
              </c:numCache>
            </c:numRef>
          </c:yVal>
          <c:smooth val="0"/>
        </c:ser>
        <c:ser>
          <c:idx val="15"/>
          <c:order val="15"/>
          <c:tx>
            <c:v>Reid Bedford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CID_Data!$I$215:$I$219</c:f>
              <c:numCache>
                <c:formatCode>0.000_)</c:formatCode>
                <c:ptCount val="5"/>
                <c:pt idx="0">
                  <c:v>-9.9000000000000005E-2</c:v>
                </c:pt>
                <c:pt idx="1">
                  <c:v>-3.4000000000000002E-2</c:v>
                </c:pt>
                <c:pt idx="2">
                  <c:v>-0.13</c:v>
                </c:pt>
                <c:pt idx="3">
                  <c:v>-0.158</c:v>
                </c:pt>
                <c:pt idx="4">
                  <c:v>-0.219</c:v>
                </c:pt>
              </c:numCache>
            </c:numRef>
          </c:xVal>
          <c:yVal>
            <c:numRef>
              <c:f>CID_Data!$L$215:$L$219</c:f>
              <c:numCache>
                <c:formatCode>0.0_)</c:formatCode>
                <c:ptCount val="5"/>
                <c:pt idx="0">
                  <c:v>34.700000000000003</c:v>
                </c:pt>
                <c:pt idx="1">
                  <c:v>33.200000000000003</c:v>
                </c:pt>
                <c:pt idx="2">
                  <c:v>36.799999999999997</c:v>
                </c:pt>
                <c:pt idx="3">
                  <c:v>41</c:v>
                </c:pt>
                <c:pt idx="4">
                  <c:v>41</c:v>
                </c:pt>
              </c:numCache>
            </c:numRef>
          </c:yVal>
          <c:smooth val="0"/>
        </c:ser>
        <c:ser>
          <c:idx val="16"/>
          <c:order val="16"/>
          <c:tx>
            <c:v>Ticino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CID_Data!$I$221:$I$236</c:f>
              <c:numCache>
                <c:formatCode>0.000_)</c:formatCode>
                <c:ptCount val="16"/>
                <c:pt idx="0">
                  <c:v>-8.5999999999999993E-2</c:v>
                </c:pt>
                <c:pt idx="1">
                  <c:v>-5.0000000000000001E-3</c:v>
                </c:pt>
                <c:pt idx="2">
                  <c:v>-7.4999999999999997E-2</c:v>
                </c:pt>
                <c:pt idx="3">
                  <c:v>-0.14299999999999999</c:v>
                </c:pt>
                <c:pt idx="4">
                  <c:v>-0.221</c:v>
                </c:pt>
                <c:pt idx="6" formatCode="General_)">
                  <c:v>-0.22800000000000001</c:v>
                </c:pt>
                <c:pt idx="7" formatCode="General_)">
                  <c:v>-0.26400000000000001</c:v>
                </c:pt>
                <c:pt idx="8" formatCode="General_)">
                  <c:v>-3.9E-2</c:v>
                </c:pt>
                <c:pt idx="9" formatCode="General_)">
                  <c:v>-9.8000000000000004E-2</c:v>
                </c:pt>
                <c:pt idx="10" formatCode="General_)">
                  <c:v>-0.13700000000000001</c:v>
                </c:pt>
                <c:pt idx="12" formatCode="General_)">
                  <c:v>-0.105</c:v>
                </c:pt>
                <c:pt idx="13" formatCode="General_)">
                  <c:v>-8.3000000000000004E-2</c:v>
                </c:pt>
                <c:pt idx="14" formatCode="General_)">
                  <c:v>-0.245</c:v>
                </c:pt>
                <c:pt idx="15" formatCode="General_)">
                  <c:v>-0.159</c:v>
                </c:pt>
              </c:numCache>
            </c:numRef>
          </c:xVal>
          <c:yVal>
            <c:numRef>
              <c:f>CID_Data!$L$221:$L$236</c:f>
              <c:numCache>
                <c:formatCode>0.0</c:formatCode>
                <c:ptCount val="16"/>
                <c:pt idx="0">
                  <c:v>33.799999999999997</c:v>
                </c:pt>
                <c:pt idx="1">
                  <c:v>30.8</c:v>
                </c:pt>
                <c:pt idx="2">
                  <c:v>33.700000000000003</c:v>
                </c:pt>
                <c:pt idx="3">
                  <c:v>36.1</c:v>
                </c:pt>
                <c:pt idx="4">
                  <c:v>40.1</c:v>
                </c:pt>
                <c:pt idx="6">
                  <c:v>41</c:v>
                </c:pt>
                <c:pt idx="7">
                  <c:v>43.4</c:v>
                </c:pt>
                <c:pt idx="8">
                  <c:v>34.700000000000003</c:v>
                </c:pt>
                <c:pt idx="9">
                  <c:v>36.299999999999997</c:v>
                </c:pt>
                <c:pt idx="10">
                  <c:v>35.9</c:v>
                </c:pt>
                <c:pt idx="12">
                  <c:v>36.299999999999997</c:v>
                </c:pt>
                <c:pt idx="13">
                  <c:v>36.5</c:v>
                </c:pt>
                <c:pt idx="14">
                  <c:v>43.2</c:v>
                </c:pt>
                <c:pt idx="15">
                  <c:v>38.299999999999997</c:v>
                </c:pt>
              </c:numCache>
            </c:numRef>
          </c:yVal>
          <c:smooth val="0"/>
        </c:ser>
        <c:ser>
          <c:idx val="17"/>
          <c:order val="17"/>
          <c:tx>
            <c:v>Toyoura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(CID_Data!$I$239:$I$246,CID_Data!$I$316:$I$322)</c:f>
              <c:numCache>
                <c:formatCode>0.000_)</c:formatCode>
                <c:ptCount val="15"/>
                <c:pt idx="0">
                  <c:v>-0.23300000000000001</c:v>
                </c:pt>
                <c:pt idx="1">
                  <c:v>-0.16500000000000001</c:v>
                </c:pt>
                <c:pt idx="2">
                  <c:v>-6.0999999999999999E-2</c:v>
                </c:pt>
                <c:pt idx="3">
                  <c:v>4.0000000000000001E-3</c:v>
                </c:pt>
                <c:pt idx="5">
                  <c:v>-3.6412450368561444E-2</c:v>
                </c:pt>
                <c:pt idx="6">
                  <c:v>-0.1034124503685615</c:v>
                </c:pt>
                <c:pt idx="7">
                  <c:v>-0.19741245036856148</c:v>
                </c:pt>
                <c:pt idx="8">
                  <c:v>-1.5412450368561537E-2</c:v>
                </c:pt>
                <c:pt idx="9">
                  <c:v>-0.11041245036856151</c:v>
                </c:pt>
                <c:pt idx="10">
                  <c:v>-0.20741245036856149</c:v>
                </c:pt>
                <c:pt idx="11">
                  <c:v>-7.1999999999999953E-2</c:v>
                </c:pt>
                <c:pt idx="12">
                  <c:v>-0.13544469334882858</c:v>
                </c:pt>
                <c:pt idx="13">
                  <c:v>-1.0412450368561532E-2</c:v>
                </c:pt>
                <c:pt idx="14">
                  <c:v>-0.1014124503685615</c:v>
                </c:pt>
              </c:numCache>
            </c:numRef>
          </c:xVal>
          <c:yVal>
            <c:numRef>
              <c:f>(CID_Data!$L$239:$L$246,CID_Data!$L$316:$L$322)</c:f>
              <c:numCache>
                <c:formatCode>0.0_)</c:formatCode>
                <c:ptCount val="15"/>
                <c:pt idx="0">
                  <c:v>36.700000000000003</c:v>
                </c:pt>
                <c:pt idx="1">
                  <c:v>37.6</c:v>
                </c:pt>
                <c:pt idx="2">
                  <c:v>33</c:v>
                </c:pt>
                <c:pt idx="3">
                  <c:v>31.6</c:v>
                </c:pt>
                <c:pt idx="4">
                  <c:v>27</c:v>
                </c:pt>
                <c:pt idx="5">
                  <c:v>34.200000000000003</c:v>
                </c:pt>
                <c:pt idx="6">
                  <c:v>37.9</c:v>
                </c:pt>
                <c:pt idx="7">
                  <c:v>41.5</c:v>
                </c:pt>
                <c:pt idx="8" formatCode="0.0">
                  <c:v>34.799999999999997</c:v>
                </c:pt>
                <c:pt idx="9" formatCode="0.0">
                  <c:v>38</c:v>
                </c:pt>
                <c:pt idx="10" formatCode="0.0">
                  <c:v>41.9</c:v>
                </c:pt>
                <c:pt idx="11" formatCode="0.0">
                  <c:v>36.6</c:v>
                </c:pt>
                <c:pt idx="12" formatCode="0.0">
                  <c:v>36.799999999999997</c:v>
                </c:pt>
                <c:pt idx="13" formatCode="0.0">
                  <c:v>32</c:v>
                </c:pt>
                <c:pt idx="14" formatCode="0.0">
                  <c:v>37</c:v>
                </c:pt>
              </c:numCache>
            </c:numRef>
          </c:yVal>
          <c:smooth val="0"/>
        </c:ser>
        <c:ser>
          <c:idx val="18"/>
          <c:order val="18"/>
          <c:tx>
            <c:v>Oil Sands Tail</c:v>
          </c:tx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CID_Data!$I$248:$I$256</c:f>
              <c:numCache>
                <c:formatCode>0.000_)</c:formatCode>
                <c:ptCount val="9"/>
                <c:pt idx="0">
                  <c:v>-9.7999999999999976E-2</c:v>
                </c:pt>
                <c:pt idx="1">
                  <c:v>-1.9000000000000017E-2</c:v>
                </c:pt>
                <c:pt idx="2">
                  <c:v>-7.6987118443221925E-2</c:v>
                </c:pt>
                <c:pt idx="3">
                  <c:v>-2.3566949718158758E-2</c:v>
                </c:pt>
                <c:pt idx="4">
                  <c:v>-0.20199999999999996</c:v>
                </c:pt>
                <c:pt idx="5">
                  <c:v>1.4133899436317487E-2</c:v>
                </c:pt>
                <c:pt idx="6">
                  <c:v>-6.2999999999999945E-2</c:v>
                </c:pt>
                <c:pt idx="7">
                  <c:v>-0.19101288155677809</c:v>
                </c:pt>
                <c:pt idx="8">
                  <c:v>-1.1433050281841273E-2</c:v>
                </c:pt>
              </c:numCache>
            </c:numRef>
          </c:xVal>
          <c:yVal>
            <c:numRef>
              <c:f>CID_Data!$L$248:$L$256</c:f>
              <c:numCache>
                <c:formatCode>0.0_)</c:formatCode>
                <c:ptCount val="9"/>
                <c:pt idx="0">
                  <c:v>37.700000000000003</c:v>
                </c:pt>
                <c:pt idx="1">
                  <c:v>36</c:v>
                </c:pt>
                <c:pt idx="2">
                  <c:v>37.4</c:v>
                </c:pt>
                <c:pt idx="3">
                  <c:v>35.4</c:v>
                </c:pt>
                <c:pt idx="4">
                  <c:v>44.2</c:v>
                </c:pt>
                <c:pt idx="5">
                  <c:v>34.1</c:v>
                </c:pt>
                <c:pt idx="6">
                  <c:v>39</c:v>
                </c:pt>
                <c:pt idx="7">
                  <c:v>44.8</c:v>
                </c:pt>
                <c:pt idx="8">
                  <c:v>36.1</c:v>
                </c:pt>
              </c:numCache>
            </c:numRef>
          </c:yVal>
          <c:smooth val="0"/>
        </c:ser>
        <c:ser>
          <c:idx val="19"/>
          <c:order val="19"/>
          <c:tx>
            <c:v>Chek Lap Kok</c:v>
          </c:tx>
          <c:spPr>
            <a:ln w="28575">
              <a:noFill/>
            </a:ln>
          </c:spPr>
          <c:marker>
            <c:symbol val="dot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CID_Data!$I$259:$I$279</c:f>
              <c:numCache>
                <c:formatCode>0.000_)</c:formatCode>
                <c:ptCount val="21"/>
                <c:pt idx="0">
                  <c:v>-0.10523923025582504</c:v>
                </c:pt>
                <c:pt idx="1">
                  <c:v>-8.4760769744174902E-2</c:v>
                </c:pt>
                <c:pt idx="2">
                  <c:v>-2.6202757794927534E-3</c:v>
                </c:pt>
                <c:pt idx="3">
                  <c:v>-3.123923025582509E-2</c:v>
                </c:pt>
                <c:pt idx="4">
                  <c:v>9.2392302558249595E-3</c:v>
                </c:pt>
                <c:pt idx="5">
                  <c:v>-0.14423923025582508</c:v>
                </c:pt>
                <c:pt idx="6">
                  <c:v>5.2760769744174874E-2</c:v>
                </c:pt>
                <c:pt idx="7">
                  <c:v>-0.20876076974417501</c:v>
                </c:pt>
                <c:pt idx="8">
                  <c:v>-6.2760769744174993E-2</c:v>
                </c:pt>
                <c:pt idx="9">
                  <c:v>-0.15176076974417496</c:v>
                </c:pt>
                <c:pt idx="11">
                  <c:v>6.637170264497172E-3</c:v>
                </c:pt>
                <c:pt idx="12">
                  <c:v>-0.13863717026449718</c:v>
                </c:pt>
                <c:pt idx="13">
                  <c:v>-7.7637170264497235E-2</c:v>
                </c:pt>
                <c:pt idx="14">
                  <c:v>-1.8637170264497183E-2</c:v>
                </c:pt>
                <c:pt idx="15">
                  <c:v>-0.13136282973550284</c:v>
                </c:pt>
                <c:pt idx="16">
                  <c:v>-6.7362829735502783E-2</c:v>
                </c:pt>
                <c:pt idx="17">
                  <c:v>-4.036282973550287E-2</c:v>
                </c:pt>
                <c:pt idx="18">
                  <c:v>-0.17636282973550288</c:v>
                </c:pt>
                <c:pt idx="19">
                  <c:v>8.3362829735502797E-2</c:v>
                </c:pt>
                <c:pt idx="20">
                  <c:v>3.963717026449709E-2</c:v>
                </c:pt>
              </c:numCache>
            </c:numRef>
          </c:xVal>
          <c:yVal>
            <c:numRef>
              <c:f>CID_Data!$L$259:$L$279</c:f>
              <c:numCache>
                <c:formatCode>0.0_)</c:formatCode>
                <c:ptCount val="21"/>
                <c:pt idx="0">
                  <c:v>40.700000000000003</c:v>
                </c:pt>
                <c:pt idx="1">
                  <c:v>37.1</c:v>
                </c:pt>
                <c:pt idx="2">
                  <c:v>32.799999999999997</c:v>
                </c:pt>
                <c:pt idx="3">
                  <c:v>33.4</c:v>
                </c:pt>
                <c:pt idx="4">
                  <c:v>28.5</c:v>
                </c:pt>
                <c:pt idx="5">
                  <c:v>44.5</c:v>
                </c:pt>
                <c:pt idx="6">
                  <c:v>32.1</c:v>
                </c:pt>
                <c:pt idx="7">
                  <c:v>45.9</c:v>
                </c:pt>
                <c:pt idx="8">
                  <c:v>37</c:v>
                </c:pt>
                <c:pt idx="9">
                  <c:v>42.4</c:v>
                </c:pt>
                <c:pt idx="11">
                  <c:v>34.9</c:v>
                </c:pt>
                <c:pt idx="12">
                  <c:v>42.2</c:v>
                </c:pt>
                <c:pt idx="13">
                  <c:v>38.4</c:v>
                </c:pt>
                <c:pt idx="14">
                  <c:v>35.5</c:v>
                </c:pt>
                <c:pt idx="15">
                  <c:v>39.6</c:v>
                </c:pt>
                <c:pt idx="16">
                  <c:v>36.299999999999997</c:v>
                </c:pt>
                <c:pt idx="17">
                  <c:v>33.700000000000003</c:v>
                </c:pt>
                <c:pt idx="18">
                  <c:v>44.5</c:v>
                </c:pt>
                <c:pt idx="19">
                  <c:v>33.1</c:v>
                </c:pt>
                <c:pt idx="20">
                  <c:v>33.6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8864"/>
        <c:axId val="86251392"/>
      </c:scatterChart>
      <c:valAx>
        <c:axId val="85908864"/>
        <c:scaling>
          <c:orientation val="minMax"/>
          <c:max val="0.05"/>
          <c:min val="-0.3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State Parameter,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y</a:t>
                </a:r>
                <a:r>
                  <a:rPr lang="en-US" sz="1400" b="0" i="1" u="none" strike="noStrike" baseline="-25000">
                    <a:solidFill>
                      <a:srgbClr val="000000"/>
                    </a:solidFill>
                    <a:latin typeface="Symbol"/>
                    <a:cs typeface="Arial"/>
                  </a:rPr>
                  <a:t>o</a:t>
                </a:r>
                <a:endParaRPr lang="en-US" sz="1400" b="0" i="1" u="none" strike="noStrike" baseline="-25000">
                  <a:solidFill>
                    <a:srgbClr val="000000"/>
                  </a:solidFill>
                  <a:latin typeface="Symbol"/>
                </a:endParaRPr>
              </a:p>
            </c:rich>
          </c:tx>
          <c:layout>
            <c:manualLayout>
              <c:xMode val="edge"/>
              <c:yMode val="edge"/>
              <c:x val="0.31644260599793173"/>
              <c:y val="0.930508474576271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51392"/>
        <c:crossesAt val="28"/>
        <c:crossBetween val="midCat"/>
        <c:majorUnit val="0.1"/>
        <c:minorUnit val="0.02"/>
      </c:valAx>
      <c:valAx>
        <c:axId val="86251392"/>
        <c:scaling>
          <c:orientation val="minMax"/>
          <c:max val="48"/>
          <c:min val="28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Friction Angle, 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f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'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tc</a:t>
                </a:r>
              </a:p>
            </c:rich>
          </c:tx>
          <c:layout>
            <c:manualLayout>
              <c:xMode val="edge"/>
              <c:yMode val="edge"/>
              <c:x val="9.6537605213141454E-3"/>
              <c:y val="0.3441905084262657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908864"/>
        <c:crossesAt val="-0.3"/>
        <c:crossBetween val="midCat"/>
        <c:majorUnit val="4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5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560496380558428"/>
          <c:y val="8.3050847457627114E-2"/>
          <c:w val="0.15167852294325279"/>
          <c:h val="0.783050847457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525336091003107E-2"/>
          <c:y val="8.1355932203389825E-2"/>
          <c:w val="0.64736297828335054"/>
          <c:h val="0.78983050847457625"/>
        </c:manualLayout>
      </c:layout>
      <c:scatterChart>
        <c:scatterStyle val="lineMarker"/>
        <c:varyColors val="0"/>
        <c:ser>
          <c:idx val="2"/>
          <c:order val="0"/>
          <c:tx>
            <c:v>Erksak 330/0.7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CID_Data!$I$43:$I$57</c:f>
              <c:numCache>
                <c:formatCode>0.000_)</c:formatCode>
                <c:ptCount val="15"/>
                <c:pt idx="0">
                  <c:v>-6.9470030893974521E-2</c:v>
                </c:pt>
                <c:pt idx="1">
                  <c:v>-8.3877311238106933E-2</c:v>
                </c:pt>
                <c:pt idx="2">
                  <c:v>-6.4209241103690307E-2</c:v>
                </c:pt>
                <c:pt idx="3">
                  <c:v>-0.10420924110369034</c:v>
                </c:pt>
                <c:pt idx="4">
                  <c:v>-5.9467756078488088E-2</c:v>
                </c:pt>
                <c:pt idx="5">
                  <c:v>-5.0877311238107015E-2</c:v>
                </c:pt>
                <c:pt idx="6">
                  <c:v>-0.16046775607848807</c:v>
                </c:pt>
                <c:pt idx="7">
                  <c:v>-4.3663859731166821E-2</c:v>
                </c:pt>
                <c:pt idx="8">
                  <c:v>-8.4663859731166746E-2</c:v>
                </c:pt>
                <c:pt idx="9">
                  <c:v>-0.13266385973116679</c:v>
                </c:pt>
                <c:pt idx="10">
                  <c:v>5.3331929865583549E-2</c:v>
                </c:pt>
                <c:pt idx="11">
                  <c:v>5.2311503669107862E-2</c:v>
                </c:pt>
                <c:pt idx="12">
                  <c:v>4.3867148820668778E-2</c:v>
                </c:pt>
                <c:pt idx="13">
                  <c:v>7.5145529865583427E-2</c:v>
                </c:pt>
                <c:pt idx="14">
                  <c:v>6.7128729865583603E-2</c:v>
                </c:pt>
              </c:numCache>
            </c:numRef>
          </c:xVal>
          <c:yVal>
            <c:numRef>
              <c:f>CID_Data!$AA$43:$AA$57</c:f>
              <c:numCache>
                <c:formatCode>0.0</c:formatCode>
                <c:ptCount val="15"/>
                <c:pt idx="0">
                  <c:v>4.5</c:v>
                </c:pt>
                <c:pt idx="1">
                  <c:v>4.7999999999999972</c:v>
                </c:pt>
                <c:pt idx="2">
                  <c:v>3.8999999999999986</c:v>
                </c:pt>
                <c:pt idx="3">
                  <c:v>5.6000000000000014</c:v>
                </c:pt>
                <c:pt idx="4">
                  <c:v>2.3999999999999986</c:v>
                </c:pt>
                <c:pt idx="5">
                  <c:v>4.2999999999999972</c:v>
                </c:pt>
                <c:pt idx="6">
                  <c:v>7.7999999999999972</c:v>
                </c:pt>
                <c:pt idx="7">
                  <c:v>-31.5</c:v>
                </c:pt>
                <c:pt idx="8">
                  <c:v>3.7999999999999972</c:v>
                </c:pt>
                <c:pt idx="9">
                  <c:v>6.1000000000000014</c:v>
                </c:pt>
                <c:pt idx="10">
                  <c:v>-2.8999999999999986</c:v>
                </c:pt>
                <c:pt idx="11">
                  <c:v>-4.6999999999999993</c:v>
                </c:pt>
                <c:pt idx="12">
                  <c:v>-2.6000000000000014</c:v>
                </c:pt>
                <c:pt idx="13">
                  <c:v>-4.6000000000000014</c:v>
                </c:pt>
                <c:pt idx="14">
                  <c:v>-4.6000000000000014</c:v>
                </c:pt>
              </c:numCache>
            </c:numRef>
          </c:yVal>
          <c:smooth val="0"/>
        </c:ser>
        <c:ser>
          <c:idx val="0"/>
          <c:order val="1"/>
          <c:tx>
            <c:v>Erksak 355/3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CID_Data!$I$37:$I$41</c:f>
              <c:numCache>
                <c:formatCode>0.000_)</c:formatCode>
                <c:ptCount val="5"/>
                <c:pt idx="0">
                  <c:v>-0.111</c:v>
                </c:pt>
                <c:pt idx="1">
                  <c:v>-0.186</c:v>
                </c:pt>
                <c:pt idx="2">
                  <c:v>-1.2E-2</c:v>
                </c:pt>
                <c:pt idx="3">
                  <c:v>-9.1999999999999998E-2</c:v>
                </c:pt>
                <c:pt idx="4">
                  <c:v>-0.218</c:v>
                </c:pt>
              </c:numCache>
            </c:numRef>
          </c:xVal>
          <c:yVal>
            <c:numRef>
              <c:f>CID_Data!$AA$37:$AA$41</c:f>
              <c:numCache>
                <c:formatCode>0.0</c:formatCode>
                <c:ptCount val="5"/>
                <c:pt idx="0">
                  <c:v>6.1000000000000014</c:v>
                </c:pt>
                <c:pt idx="1">
                  <c:v>9.6000000000000014</c:v>
                </c:pt>
                <c:pt idx="2">
                  <c:v>0.19999999999999929</c:v>
                </c:pt>
                <c:pt idx="3">
                  <c:v>4.1000000000000014</c:v>
                </c:pt>
                <c:pt idx="4">
                  <c:v>12.200000000000003</c:v>
                </c:pt>
              </c:numCache>
            </c:numRef>
          </c:yVal>
          <c:smooth val="0"/>
        </c:ser>
        <c:ser>
          <c:idx val="1"/>
          <c:order val="2"/>
          <c:tx>
            <c:v>Erksak 320/1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CID_Data!$I$31:$I$35</c:f>
              <c:numCache>
                <c:formatCode>0.000_)</c:formatCode>
                <c:ptCount val="5"/>
                <c:pt idx="0">
                  <c:v>-2.5000000000000001E-2</c:v>
                </c:pt>
                <c:pt idx="1">
                  <c:v>-0.04</c:v>
                </c:pt>
                <c:pt idx="2">
                  <c:v>-0.20399999999999999</c:v>
                </c:pt>
                <c:pt idx="3">
                  <c:v>-0.20100000000000001</c:v>
                </c:pt>
                <c:pt idx="4">
                  <c:v>-0.17</c:v>
                </c:pt>
              </c:numCache>
            </c:numRef>
          </c:xVal>
          <c:yVal>
            <c:numRef>
              <c:f>CID_Data!$AA$31:$AA$35</c:f>
              <c:numCache>
                <c:formatCode>0.0</c:formatCode>
                <c:ptCount val="5"/>
                <c:pt idx="0">
                  <c:v>1.2999999999999972</c:v>
                </c:pt>
                <c:pt idx="1">
                  <c:v>2.8999999999999986</c:v>
                </c:pt>
                <c:pt idx="2">
                  <c:v>14</c:v>
                </c:pt>
                <c:pt idx="3">
                  <c:v>7.8999999999999986</c:v>
                </c:pt>
                <c:pt idx="4">
                  <c:v>7.1000000000000014</c:v>
                </c:pt>
              </c:numCache>
            </c:numRef>
          </c:yVal>
          <c:smooth val="0"/>
        </c:ser>
        <c:ser>
          <c:idx val="3"/>
          <c:order val="3"/>
          <c:tx>
            <c:v>Isserk 210/2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CID_Data!$I$59:$I$63</c:f>
              <c:numCache>
                <c:formatCode>0.000_)</c:formatCode>
                <c:ptCount val="5"/>
                <c:pt idx="0">
                  <c:v>-0.10199999999999999</c:v>
                </c:pt>
                <c:pt idx="1">
                  <c:v>-2.3E-2</c:v>
                </c:pt>
                <c:pt idx="2">
                  <c:v>0.15</c:v>
                </c:pt>
                <c:pt idx="3">
                  <c:v>-0.05</c:v>
                </c:pt>
                <c:pt idx="4">
                  <c:v>-5.0999999999999997E-2</c:v>
                </c:pt>
              </c:numCache>
            </c:numRef>
          </c:xVal>
          <c:yVal>
            <c:numRef>
              <c:f>CID_Data!$AA$59:$AA$63</c:f>
              <c:numCache>
                <c:formatCode>0.0</c:formatCode>
                <c:ptCount val="5"/>
                <c:pt idx="0">
                  <c:v>5.5</c:v>
                </c:pt>
                <c:pt idx="1">
                  <c:v>1.1999999999999993</c:v>
                </c:pt>
                <c:pt idx="2">
                  <c:v>-1</c:v>
                </c:pt>
                <c:pt idx="3">
                  <c:v>2.2000000000000028</c:v>
                </c:pt>
                <c:pt idx="4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Isserk 210/10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CID_Data!$K$71:$K$75</c:f>
              <c:numCache>
                <c:formatCode>0.00_)</c:formatCode>
                <c:ptCount val="5"/>
                <c:pt idx="0">
                  <c:v>0</c:v>
                </c:pt>
                <c:pt idx="1">
                  <c:v>4.2999999999999997E-2</c:v>
                </c:pt>
                <c:pt idx="2">
                  <c:v>5.0999999999999997E-2</c:v>
                </c:pt>
                <c:pt idx="3">
                  <c:v>2.3E-2</c:v>
                </c:pt>
                <c:pt idx="4">
                  <c:v>7.2999999999999995E-2</c:v>
                </c:pt>
              </c:numCache>
            </c:numRef>
          </c:xVal>
          <c:yVal>
            <c:numRef>
              <c:f>CID_Data!$AA$71:$AA$75</c:f>
              <c:numCache>
                <c:formatCode>0.0</c:formatCode>
                <c:ptCount val="5"/>
                <c:pt idx="0">
                  <c:v>0.5</c:v>
                </c:pt>
                <c:pt idx="1">
                  <c:v>1.1000000000000014</c:v>
                </c:pt>
                <c:pt idx="2">
                  <c:v>0.69999999999999929</c:v>
                </c:pt>
                <c:pt idx="3">
                  <c:v>0.60000000000000142</c:v>
                </c:pt>
                <c:pt idx="4">
                  <c:v>1.6000000000000014</c:v>
                </c:pt>
              </c:numCache>
            </c:numRef>
          </c:yVal>
          <c:smooth val="0"/>
        </c:ser>
        <c:ser>
          <c:idx val="5"/>
          <c:order val="5"/>
          <c:tx>
            <c:v>Isserk 210/5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CID_Data!$I$65:$I$69</c:f>
              <c:numCache>
                <c:formatCode>0.000_)</c:formatCode>
                <c:ptCount val="5"/>
                <c:pt idx="0">
                  <c:v>-1.2E-2</c:v>
                </c:pt>
                <c:pt idx="1">
                  <c:v>7.8E-2</c:v>
                </c:pt>
                <c:pt idx="2">
                  <c:v>-3.6999999999999998E-2</c:v>
                </c:pt>
                <c:pt idx="3">
                  <c:v>3.3000000000000002E-2</c:v>
                </c:pt>
                <c:pt idx="4">
                  <c:v>7.0000000000000007E-2</c:v>
                </c:pt>
              </c:numCache>
            </c:numRef>
          </c:xVal>
          <c:yVal>
            <c:numRef>
              <c:f>CID_Data!$AA$65:$AA$69</c:f>
              <c:numCache>
                <c:formatCode>0.0</c:formatCode>
                <c:ptCount val="5"/>
                <c:pt idx="0">
                  <c:v>2.7000000000000028</c:v>
                </c:pt>
                <c:pt idx="1">
                  <c:v>0.30000000000000071</c:v>
                </c:pt>
                <c:pt idx="2">
                  <c:v>3</c:v>
                </c:pt>
                <c:pt idx="3">
                  <c:v>0.80000000000000071</c:v>
                </c:pt>
                <c:pt idx="4">
                  <c:v>-0.39999999999999858</c:v>
                </c:pt>
              </c:numCache>
            </c:numRef>
          </c:yVal>
          <c:smooth val="0"/>
        </c:ser>
        <c:ser>
          <c:idx val="6"/>
          <c:order val="6"/>
          <c:tx>
            <c:v>Nerlerk 270/1</c:v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CID_Data!$I$112:$I$116</c:f>
              <c:numCache>
                <c:formatCode>General_)</c:formatCode>
                <c:ptCount val="5"/>
                <c:pt idx="0">
                  <c:v>-3.2000000000000001E-2</c:v>
                </c:pt>
                <c:pt idx="1">
                  <c:v>-0.19500000000000001</c:v>
                </c:pt>
                <c:pt idx="2">
                  <c:v>-8.0000000000000002E-3</c:v>
                </c:pt>
                <c:pt idx="3">
                  <c:v>-7.5999999999999998E-2</c:v>
                </c:pt>
                <c:pt idx="4">
                  <c:v>-0.158</c:v>
                </c:pt>
              </c:numCache>
            </c:numRef>
          </c:xVal>
          <c:yVal>
            <c:numRef>
              <c:f>CID_Data!$AA$112:$AA$116</c:f>
              <c:numCache>
                <c:formatCode>0.0</c:formatCode>
                <c:ptCount val="5"/>
                <c:pt idx="0">
                  <c:v>2.7999999999999972</c:v>
                </c:pt>
                <c:pt idx="1">
                  <c:v>11.700000000000003</c:v>
                </c:pt>
                <c:pt idx="2">
                  <c:v>2.7999999999999972</c:v>
                </c:pt>
                <c:pt idx="3">
                  <c:v>5.6000000000000014</c:v>
                </c:pt>
                <c:pt idx="4">
                  <c:v>9.7000000000000028</c:v>
                </c:pt>
              </c:numCache>
            </c:numRef>
          </c:yVal>
          <c:smooth val="0"/>
        </c:ser>
        <c:ser>
          <c:idx val="7"/>
          <c:order val="7"/>
          <c:tx>
            <c:v>Alaska 240/5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CID_Data!$I$119:$I$125</c:f>
              <c:numCache>
                <c:formatCode>0.000_)</c:formatCode>
                <c:ptCount val="7"/>
                <c:pt idx="0">
                  <c:v>-9.6000000000000002E-2</c:v>
                </c:pt>
                <c:pt idx="1">
                  <c:v>-0.14699999999999999</c:v>
                </c:pt>
                <c:pt idx="2">
                  <c:v>-9.4E-2</c:v>
                </c:pt>
                <c:pt idx="3">
                  <c:v>0.03</c:v>
                </c:pt>
                <c:pt idx="4">
                  <c:v>4.1000000000000002E-2</c:v>
                </c:pt>
                <c:pt idx="5">
                  <c:v>-0.186</c:v>
                </c:pt>
                <c:pt idx="6">
                  <c:v>-5.6000000000000001E-2</c:v>
                </c:pt>
              </c:numCache>
            </c:numRef>
          </c:xVal>
          <c:yVal>
            <c:numRef>
              <c:f>CID_Data!$AA$119:$AA$125</c:f>
              <c:numCache>
                <c:formatCode>0.0</c:formatCode>
                <c:ptCount val="7"/>
                <c:pt idx="0">
                  <c:v>5.3999999999999986</c:v>
                </c:pt>
                <c:pt idx="1">
                  <c:v>7.7999999999999972</c:v>
                </c:pt>
                <c:pt idx="2">
                  <c:v>5.1000000000000014</c:v>
                </c:pt>
                <c:pt idx="3">
                  <c:v>0.80000000000000071</c:v>
                </c:pt>
                <c:pt idx="4">
                  <c:v>0.89999999999999858</c:v>
                </c:pt>
                <c:pt idx="5">
                  <c:v>10.5</c:v>
                </c:pt>
                <c:pt idx="6">
                  <c:v>2.2999999999999972</c:v>
                </c:pt>
              </c:numCache>
            </c:numRef>
          </c:yVal>
          <c:smooth val="0"/>
        </c:ser>
        <c:ser>
          <c:idx val="8"/>
          <c:order val="8"/>
          <c:tx>
            <c:v>Alaska 240/10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CID_Data!$I$127:$I$133</c:f>
              <c:numCache>
                <c:formatCode>0.000_)</c:formatCode>
                <c:ptCount val="7"/>
                <c:pt idx="0">
                  <c:v>-0.02</c:v>
                </c:pt>
                <c:pt idx="1">
                  <c:v>-7.4999999999999997E-2</c:v>
                </c:pt>
                <c:pt idx="2">
                  <c:v>-2.1999999999999999E-2</c:v>
                </c:pt>
                <c:pt idx="3">
                  <c:v>0.03</c:v>
                </c:pt>
                <c:pt idx="4">
                  <c:v>-0.183</c:v>
                </c:pt>
                <c:pt idx="5">
                  <c:v>-0.16200000000000001</c:v>
                </c:pt>
                <c:pt idx="6">
                  <c:v>-0.14099999999999999</c:v>
                </c:pt>
              </c:numCache>
            </c:numRef>
          </c:xVal>
          <c:yVal>
            <c:numRef>
              <c:f>CID_Data!$AA$127:$AA$133</c:f>
              <c:numCache>
                <c:formatCode>0.0</c:formatCode>
                <c:ptCount val="7"/>
                <c:pt idx="0">
                  <c:v>1.3999999999999986</c:v>
                </c:pt>
                <c:pt idx="1">
                  <c:v>4.3999999999999986</c:v>
                </c:pt>
                <c:pt idx="2">
                  <c:v>2.3999999999999986</c:v>
                </c:pt>
                <c:pt idx="3">
                  <c:v>0.5</c:v>
                </c:pt>
                <c:pt idx="4">
                  <c:v>13.100000000000001</c:v>
                </c:pt>
                <c:pt idx="5">
                  <c:v>10</c:v>
                </c:pt>
                <c:pt idx="6">
                  <c:v>7.2999999999999972</c:v>
                </c:pt>
              </c:numCache>
            </c:numRef>
          </c:yVal>
          <c:smooth val="0"/>
        </c:ser>
        <c:ser>
          <c:idx val="9"/>
          <c:order val="9"/>
          <c:tx>
            <c:v>Castro B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CID_Data!$I$135:$I$146</c:f>
              <c:numCache>
                <c:formatCode>0.000_)</c:formatCode>
                <c:ptCount val="12"/>
                <c:pt idx="0">
                  <c:v>4.2999999999999997E-2</c:v>
                </c:pt>
                <c:pt idx="1">
                  <c:v>2.4E-2</c:v>
                </c:pt>
                <c:pt idx="2">
                  <c:v>7.0000000000000007E-2</c:v>
                </c:pt>
                <c:pt idx="3">
                  <c:v>7.2999999999999995E-2</c:v>
                </c:pt>
                <c:pt idx="4">
                  <c:v>5.8000000000000003E-2</c:v>
                </c:pt>
                <c:pt idx="5">
                  <c:v>-5.0000000000000001E-3</c:v>
                </c:pt>
                <c:pt idx="6">
                  <c:v>-0.19500000000000001</c:v>
                </c:pt>
                <c:pt idx="7">
                  <c:v>7.6999999999999999E-2</c:v>
                </c:pt>
                <c:pt idx="8">
                  <c:v>3.6999999999999998E-2</c:v>
                </c:pt>
                <c:pt idx="9">
                  <c:v>-0.17899999999999999</c:v>
                </c:pt>
                <c:pt idx="10">
                  <c:v>0.06</c:v>
                </c:pt>
                <c:pt idx="11">
                  <c:v>-0.154</c:v>
                </c:pt>
              </c:numCache>
            </c:numRef>
          </c:xVal>
          <c:yVal>
            <c:numRef>
              <c:f>CID_Data!$AA$135:$AA$146</c:f>
              <c:numCache>
                <c:formatCode>0.0</c:formatCode>
                <c:ptCount val="12"/>
                <c:pt idx="0">
                  <c:v>0.10000000000000142</c:v>
                </c:pt>
                <c:pt idx="1">
                  <c:v>0.5</c:v>
                </c:pt>
                <c:pt idx="2">
                  <c:v>0.30000000000000071</c:v>
                </c:pt>
                <c:pt idx="3">
                  <c:v>0.5</c:v>
                </c:pt>
                <c:pt idx="4">
                  <c:v>0.5</c:v>
                </c:pt>
                <c:pt idx="5">
                  <c:v>1.1000000000000014</c:v>
                </c:pt>
                <c:pt idx="6">
                  <c:v>10.200000000000003</c:v>
                </c:pt>
                <c:pt idx="7">
                  <c:v>-1.1000000000000014</c:v>
                </c:pt>
                <c:pt idx="8">
                  <c:v>-0.30000000000000071</c:v>
                </c:pt>
                <c:pt idx="9">
                  <c:v>9.7000000000000028</c:v>
                </c:pt>
                <c:pt idx="10">
                  <c:v>-1</c:v>
                </c:pt>
                <c:pt idx="11">
                  <c:v>8</c:v>
                </c:pt>
              </c:numCache>
            </c:numRef>
          </c:yVal>
          <c:smooth val="0"/>
        </c:ser>
        <c:ser>
          <c:idx val="10"/>
          <c:order val="10"/>
          <c:tx>
            <c:v>Castro C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CID_Data!$I$148:$I$151</c:f>
              <c:numCache>
                <c:formatCode>0.000_)</c:formatCode>
                <c:ptCount val="4"/>
                <c:pt idx="0">
                  <c:v>-0.01</c:v>
                </c:pt>
                <c:pt idx="1">
                  <c:v>-0.26400000000000001</c:v>
                </c:pt>
                <c:pt idx="2">
                  <c:v>-8.0000000000000002E-3</c:v>
                </c:pt>
                <c:pt idx="3">
                  <c:v>-0.251</c:v>
                </c:pt>
              </c:numCache>
            </c:numRef>
          </c:xVal>
          <c:yVal>
            <c:numRef>
              <c:f>CID_Data!$AA$148:$AA$151</c:f>
              <c:numCache>
                <c:formatCode>0.0</c:formatCode>
                <c:ptCount val="4"/>
                <c:pt idx="0">
                  <c:v>0.39999999999999858</c:v>
                </c:pt>
                <c:pt idx="1">
                  <c:v>11.899999999999999</c:v>
                </c:pt>
                <c:pt idx="2">
                  <c:v>0.60000000000000142</c:v>
                </c:pt>
                <c:pt idx="3">
                  <c:v>8.8999999999999986</c:v>
                </c:pt>
              </c:numCache>
            </c:numRef>
          </c:yVal>
          <c:smooth val="0"/>
        </c:ser>
        <c:ser>
          <c:idx val="11"/>
          <c:order val="11"/>
          <c:tx>
            <c:v>Hilton Mines</c:v>
          </c:tx>
          <c:spPr>
            <a:ln w="28575">
              <a:noFill/>
            </a:ln>
          </c:spPr>
          <c:marker>
            <c:symbol val="x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CID_Data!$I$153:$I$158</c:f>
              <c:numCache>
                <c:formatCode>0.000_)</c:formatCode>
                <c:ptCount val="6"/>
                <c:pt idx="0">
                  <c:v>-0.16900000000000001</c:v>
                </c:pt>
                <c:pt idx="1">
                  <c:v>-0.217</c:v>
                </c:pt>
                <c:pt idx="2">
                  <c:v>-5.1999999999999998E-2</c:v>
                </c:pt>
                <c:pt idx="3">
                  <c:v>-0.17699999999999999</c:v>
                </c:pt>
                <c:pt idx="4">
                  <c:v>-9.9000000000000005E-2</c:v>
                </c:pt>
                <c:pt idx="5">
                  <c:v>3.2000000000000001E-2</c:v>
                </c:pt>
              </c:numCache>
            </c:numRef>
          </c:xVal>
          <c:yVal>
            <c:numRef>
              <c:f>CID_Data!$AA$153:$AA$158</c:f>
              <c:numCache>
                <c:formatCode>0.0</c:formatCode>
                <c:ptCount val="6"/>
                <c:pt idx="0">
                  <c:v>4.8999999999999986</c:v>
                </c:pt>
                <c:pt idx="1">
                  <c:v>5.3999999999999986</c:v>
                </c:pt>
                <c:pt idx="2">
                  <c:v>0.10000000000000142</c:v>
                </c:pt>
                <c:pt idx="3">
                  <c:v>3.8999999999999986</c:v>
                </c:pt>
                <c:pt idx="4">
                  <c:v>2.5</c:v>
                </c:pt>
                <c:pt idx="5">
                  <c:v>-2.2000000000000028</c:v>
                </c:pt>
              </c:numCache>
            </c:numRef>
          </c:yVal>
          <c:smooth val="0"/>
        </c:ser>
        <c:ser>
          <c:idx val="12"/>
          <c:order val="12"/>
          <c:tx>
            <c:v>Leighton Buzz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CID_Data!$I$178:$I$183</c:f>
              <c:numCache>
                <c:formatCode>General_)</c:formatCode>
                <c:ptCount val="6"/>
                <c:pt idx="0">
                  <c:v>-9.5000000000000001E-2</c:v>
                </c:pt>
                <c:pt idx="1">
                  <c:v>-0.161</c:v>
                </c:pt>
                <c:pt idx="2">
                  <c:v>2.5000000000000001E-2</c:v>
                </c:pt>
                <c:pt idx="3">
                  <c:v>-0.23100000000000001</c:v>
                </c:pt>
                <c:pt idx="4">
                  <c:v>-8.0000000000000002E-3</c:v>
                </c:pt>
                <c:pt idx="5">
                  <c:v>-5.7000000000000002E-2</c:v>
                </c:pt>
              </c:numCache>
            </c:numRef>
          </c:xVal>
          <c:yVal>
            <c:numRef>
              <c:f>CID_Data!$AA$178:$AA$183</c:f>
              <c:numCache>
                <c:formatCode>0.0</c:formatCode>
                <c:ptCount val="6"/>
                <c:pt idx="0">
                  <c:v>3.2999999999999972</c:v>
                </c:pt>
                <c:pt idx="1">
                  <c:v>5.2000000000000028</c:v>
                </c:pt>
                <c:pt idx="2">
                  <c:v>-1.1000000000000014</c:v>
                </c:pt>
                <c:pt idx="3">
                  <c:v>10.299999999999997</c:v>
                </c:pt>
                <c:pt idx="4">
                  <c:v>3.8999999999999986</c:v>
                </c:pt>
                <c:pt idx="5">
                  <c:v>0.10000000000000142</c:v>
                </c:pt>
              </c:numCache>
            </c:numRef>
          </c:yVal>
          <c:smooth val="0"/>
        </c:ser>
        <c:ser>
          <c:idx val="13"/>
          <c:order val="13"/>
          <c:tx>
            <c:v>Monterey #0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CID_Data!$I$201:$I$206</c:f>
              <c:numCache>
                <c:formatCode>0.000_)</c:formatCode>
                <c:ptCount val="6"/>
                <c:pt idx="0">
                  <c:v>-0.08</c:v>
                </c:pt>
                <c:pt idx="1">
                  <c:v>-7.3999999999999996E-2</c:v>
                </c:pt>
                <c:pt idx="2">
                  <c:v>-6.5000000000000002E-2</c:v>
                </c:pt>
                <c:pt idx="3">
                  <c:v>-0.29299999999999998</c:v>
                </c:pt>
                <c:pt idx="4">
                  <c:v>-0.28399999999999997</c:v>
                </c:pt>
                <c:pt idx="5">
                  <c:v>-0.26800000000000002</c:v>
                </c:pt>
              </c:numCache>
            </c:numRef>
          </c:xVal>
          <c:yVal>
            <c:numRef>
              <c:f>CID_Data!$AA$201:$AA$206</c:f>
              <c:numCache>
                <c:formatCode>0.0</c:formatCode>
                <c:ptCount val="6"/>
                <c:pt idx="0">
                  <c:v>2.7999999999999972</c:v>
                </c:pt>
                <c:pt idx="1">
                  <c:v>2.3999999999999986</c:v>
                </c:pt>
                <c:pt idx="2">
                  <c:v>2.7000000000000028</c:v>
                </c:pt>
                <c:pt idx="3">
                  <c:v>14.5</c:v>
                </c:pt>
                <c:pt idx="4">
                  <c:v>12.299999999999997</c:v>
                </c:pt>
                <c:pt idx="5">
                  <c:v>12.799999999999997</c:v>
                </c:pt>
              </c:numCache>
            </c:numRef>
          </c:yVal>
          <c:smooth val="0"/>
        </c:ser>
        <c:ser>
          <c:idx val="14"/>
          <c:order val="14"/>
          <c:tx>
            <c:v>Ottawa 530/0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CID_Data!$I$208:$I$213</c:f>
              <c:numCache>
                <c:formatCode>0.000_)</c:formatCode>
                <c:ptCount val="6"/>
                <c:pt idx="0">
                  <c:v>4.9000000000000002E-2</c:v>
                </c:pt>
                <c:pt idx="1">
                  <c:v>-1.9E-2</c:v>
                </c:pt>
                <c:pt idx="2">
                  <c:v>-0.08</c:v>
                </c:pt>
                <c:pt idx="3">
                  <c:v>-0.17199999999999999</c:v>
                </c:pt>
                <c:pt idx="4">
                  <c:v>-0.154</c:v>
                </c:pt>
                <c:pt idx="5">
                  <c:v>-0.17</c:v>
                </c:pt>
              </c:numCache>
            </c:numRef>
          </c:xVal>
          <c:yVal>
            <c:numRef>
              <c:f>CID_Data!$AA$208:$AA$213</c:f>
              <c:numCache>
                <c:formatCode>0.0</c:formatCode>
                <c:ptCount val="6"/>
                <c:pt idx="0">
                  <c:v>0.19999999999999929</c:v>
                </c:pt>
                <c:pt idx="1">
                  <c:v>1.6000000000000014</c:v>
                </c:pt>
                <c:pt idx="2">
                  <c:v>5.7000000000000028</c:v>
                </c:pt>
                <c:pt idx="3">
                  <c:v>11.799999999999997</c:v>
                </c:pt>
                <c:pt idx="4">
                  <c:v>9.2000000000000028</c:v>
                </c:pt>
                <c:pt idx="5">
                  <c:v>10.100000000000001</c:v>
                </c:pt>
              </c:numCache>
            </c:numRef>
          </c:yVal>
          <c:smooth val="0"/>
        </c:ser>
        <c:ser>
          <c:idx val="15"/>
          <c:order val="15"/>
          <c:tx>
            <c:v>Reid Bedford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CID_Data!$I$215:$I$219</c:f>
              <c:numCache>
                <c:formatCode>0.000_)</c:formatCode>
                <c:ptCount val="5"/>
                <c:pt idx="0">
                  <c:v>-9.9000000000000005E-2</c:v>
                </c:pt>
                <c:pt idx="1">
                  <c:v>-3.4000000000000002E-2</c:v>
                </c:pt>
                <c:pt idx="2">
                  <c:v>-0.13</c:v>
                </c:pt>
                <c:pt idx="3">
                  <c:v>-0.158</c:v>
                </c:pt>
                <c:pt idx="4">
                  <c:v>-0.219</c:v>
                </c:pt>
              </c:numCache>
            </c:numRef>
          </c:xVal>
          <c:yVal>
            <c:numRef>
              <c:f>CID_Data!$AA$215:$AA$219</c:f>
              <c:numCache>
                <c:formatCode>0.0</c:formatCode>
                <c:ptCount val="5"/>
                <c:pt idx="0">
                  <c:v>2.7000000000000028</c:v>
                </c:pt>
                <c:pt idx="1">
                  <c:v>1.2000000000000028</c:v>
                </c:pt>
                <c:pt idx="2">
                  <c:v>4.7999999999999972</c:v>
                </c:pt>
                <c:pt idx="3">
                  <c:v>9</c:v>
                </c:pt>
                <c:pt idx="4">
                  <c:v>9</c:v>
                </c:pt>
              </c:numCache>
            </c:numRef>
          </c:yVal>
          <c:smooth val="0"/>
        </c:ser>
        <c:ser>
          <c:idx val="16"/>
          <c:order val="16"/>
          <c:tx>
            <c:v>Ticino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CID_Data!$I$221:$I$236</c:f>
              <c:numCache>
                <c:formatCode>0.000_)</c:formatCode>
                <c:ptCount val="16"/>
                <c:pt idx="0">
                  <c:v>-8.5999999999999993E-2</c:v>
                </c:pt>
                <c:pt idx="1">
                  <c:v>-5.0000000000000001E-3</c:v>
                </c:pt>
                <c:pt idx="2">
                  <c:v>-7.4999999999999997E-2</c:v>
                </c:pt>
                <c:pt idx="3">
                  <c:v>-0.14299999999999999</c:v>
                </c:pt>
                <c:pt idx="4">
                  <c:v>-0.221</c:v>
                </c:pt>
                <c:pt idx="6" formatCode="General_)">
                  <c:v>-0.22800000000000001</c:v>
                </c:pt>
                <c:pt idx="7" formatCode="General_)">
                  <c:v>-0.26400000000000001</c:v>
                </c:pt>
                <c:pt idx="8" formatCode="General_)">
                  <c:v>-3.9E-2</c:v>
                </c:pt>
                <c:pt idx="9" formatCode="General_)">
                  <c:v>-9.8000000000000004E-2</c:v>
                </c:pt>
                <c:pt idx="10" formatCode="General_)">
                  <c:v>-0.13700000000000001</c:v>
                </c:pt>
                <c:pt idx="12" formatCode="General_)">
                  <c:v>-0.105</c:v>
                </c:pt>
                <c:pt idx="13" formatCode="General_)">
                  <c:v>-8.3000000000000004E-2</c:v>
                </c:pt>
                <c:pt idx="14" formatCode="General_)">
                  <c:v>-0.245</c:v>
                </c:pt>
                <c:pt idx="15" formatCode="General_)">
                  <c:v>-0.159</c:v>
                </c:pt>
              </c:numCache>
            </c:numRef>
          </c:xVal>
          <c:yVal>
            <c:numRef>
              <c:f>CID_Data!$AA$221:$AA$236</c:f>
              <c:numCache>
                <c:formatCode>0.0</c:formatCode>
                <c:ptCount val="16"/>
                <c:pt idx="0">
                  <c:v>2.7999999999999972</c:v>
                </c:pt>
                <c:pt idx="1">
                  <c:v>-0.19999999999999929</c:v>
                </c:pt>
                <c:pt idx="2">
                  <c:v>2.7000000000000028</c:v>
                </c:pt>
                <c:pt idx="3">
                  <c:v>5.1000000000000014</c:v>
                </c:pt>
                <c:pt idx="4">
                  <c:v>9.1000000000000014</c:v>
                </c:pt>
                <c:pt idx="6">
                  <c:v>10</c:v>
                </c:pt>
                <c:pt idx="7">
                  <c:v>12.399999999999999</c:v>
                </c:pt>
                <c:pt idx="8">
                  <c:v>3.7000000000000028</c:v>
                </c:pt>
                <c:pt idx="9">
                  <c:v>5.2999999999999972</c:v>
                </c:pt>
                <c:pt idx="10">
                  <c:v>4.8999999999999986</c:v>
                </c:pt>
                <c:pt idx="12">
                  <c:v>5.2999999999999972</c:v>
                </c:pt>
                <c:pt idx="13">
                  <c:v>5.5</c:v>
                </c:pt>
                <c:pt idx="14">
                  <c:v>12.200000000000003</c:v>
                </c:pt>
                <c:pt idx="15">
                  <c:v>7.2999999999999972</c:v>
                </c:pt>
              </c:numCache>
            </c:numRef>
          </c:yVal>
          <c:smooth val="0"/>
        </c:ser>
        <c:ser>
          <c:idx val="17"/>
          <c:order val="17"/>
          <c:tx>
            <c:v>Toyoura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(CID_Data!$I$239:$I$246,CID_Data!$I$316:$I$322)</c:f>
              <c:numCache>
                <c:formatCode>0.000_)</c:formatCode>
                <c:ptCount val="15"/>
                <c:pt idx="0">
                  <c:v>-0.23300000000000001</c:v>
                </c:pt>
                <c:pt idx="1">
                  <c:v>-0.16500000000000001</c:v>
                </c:pt>
                <c:pt idx="2">
                  <c:v>-6.0999999999999999E-2</c:v>
                </c:pt>
                <c:pt idx="3">
                  <c:v>4.0000000000000001E-3</c:v>
                </c:pt>
                <c:pt idx="5">
                  <c:v>-3.6412450368561444E-2</c:v>
                </c:pt>
                <c:pt idx="6">
                  <c:v>-0.1034124503685615</c:v>
                </c:pt>
                <c:pt idx="7">
                  <c:v>-0.19741245036856148</c:v>
                </c:pt>
                <c:pt idx="8">
                  <c:v>-1.5412450368561537E-2</c:v>
                </c:pt>
                <c:pt idx="9">
                  <c:v>-0.11041245036856151</c:v>
                </c:pt>
                <c:pt idx="10">
                  <c:v>-0.20741245036856149</c:v>
                </c:pt>
                <c:pt idx="11">
                  <c:v>-7.1999999999999953E-2</c:v>
                </c:pt>
                <c:pt idx="12">
                  <c:v>-0.13544469334882858</c:v>
                </c:pt>
                <c:pt idx="13">
                  <c:v>-1.0412450368561532E-2</c:v>
                </c:pt>
                <c:pt idx="14">
                  <c:v>-0.1014124503685615</c:v>
                </c:pt>
              </c:numCache>
            </c:numRef>
          </c:xVal>
          <c:yVal>
            <c:numRef>
              <c:f>(CID_Data!$AA$239:$AA$246,CID_Data!$AA$316:$AA$322)</c:f>
              <c:numCache>
                <c:formatCode>0.0</c:formatCode>
                <c:ptCount val="15"/>
                <c:pt idx="0">
                  <c:v>5.7000000000000028</c:v>
                </c:pt>
                <c:pt idx="1">
                  <c:v>6.6000000000000014</c:v>
                </c:pt>
                <c:pt idx="2">
                  <c:v>2</c:v>
                </c:pt>
                <c:pt idx="3">
                  <c:v>0.60000000000000142</c:v>
                </c:pt>
                <c:pt idx="5">
                  <c:v>3.2000000000000028</c:v>
                </c:pt>
                <c:pt idx="6">
                  <c:v>6.8999999999999986</c:v>
                </c:pt>
                <c:pt idx="7">
                  <c:v>10.5</c:v>
                </c:pt>
              </c:numCache>
            </c:numRef>
          </c:yVal>
          <c:smooth val="0"/>
        </c:ser>
        <c:ser>
          <c:idx val="18"/>
          <c:order val="18"/>
          <c:tx>
            <c:v>Oil Sands Tail</c:v>
          </c:tx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CID_Data!$I$248:$I$256</c:f>
              <c:numCache>
                <c:formatCode>0.000_)</c:formatCode>
                <c:ptCount val="9"/>
                <c:pt idx="0">
                  <c:v>-9.7999999999999976E-2</c:v>
                </c:pt>
                <c:pt idx="1">
                  <c:v>-1.9000000000000017E-2</c:v>
                </c:pt>
                <c:pt idx="2">
                  <c:v>-7.6987118443221925E-2</c:v>
                </c:pt>
                <c:pt idx="3">
                  <c:v>-2.3566949718158758E-2</c:v>
                </c:pt>
                <c:pt idx="4">
                  <c:v>-0.20199999999999996</c:v>
                </c:pt>
                <c:pt idx="5">
                  <c:v>1.4133899436317487E-2</c:v>
                </c:pt>
                <c:pt idx="6">
                  <c:v>-6.2999999999999945E-2</c:v>
                </c:pt>
                <c:pt idx="7">
                  <c:v>-0.19101288155677809</c:v>
                </c:pt>
                <c:pt idx="8">
                  <c:v>-1.1433050281841273E-2</c:v>
                </c:pt>
              </c:numCache>
            </c:numRef>
          </c:xVal>
          <c:yVal>
            <c:numRef>
              <c:f>CID_Data!$AA$248:$AA$256</c:f>
              <c:numCache>
                <c:formatCode>0.0</c:formatCode>
                <c:ptCount val="9"/>
                <c:pt idx="0">
                  <c:v>4.7000000000000028</c:v>
                </c:pt>
                <c:pt idx="1">
                  <c:v>3</c:v>
                </c:pt>
                <c:pt idx="2">
                  <c:v>4.3999999999999986</c:v>
                </c:pt>
                <c:pt idx="3">
                  <c:v>2.3999999999999986</c:v>
                </c:pt>
                <c:pt idx="4">
                  <c:v>11.200000000000003</c:v>
                </c:pt>
                <c:pt idx="5">
                  <c:v>1.1000000000000014</c:v>
                </c:pt>
                <c:pt idx="6">
                  <c:v>6</c:v>
                </c:pt>
                <c:pt idx="7">
                  <c:v>11.799999999999997</c:v>
                </c:pt>
                <c:pt idx="8">
                  <c:v>3.1000000000000014</c:v>
                </c:pt>
              </c:numCache>
            </c:numRef>
          </c:yVal>
          <c:smooth val="0"/>
        </c:ser>
        <c:ser>
          <c:idx val="19"/>
          <c:order val="19"/>
          <c:tx>
            <c:v>Chek Lap Kok</c:v>
          </c:tx>
          <c:spPr>
            <a:ln w="28575">
              <a:noFill/>
            </a:ln>
          </c:spPr>
          <c:marker>
            <c:symbol val="dot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CID_Data!$I$259:$I$279</c:f>
              <c:numCache>
                <c:formatCode>0.000_)</c:formatCode>
                <c:ptCount val="21"/>
                <c:pt idx="0">
                  <c:v>-0.10523923025582504</c:v>
                </c:pt>
                <c:pt idx="1">
                  <c:v>-8.4760769744174902E-2</c:v>
                </c:pt>
                <c:pt idx="2">
                  <c:v>-2.6202757794927534E-3</c:v>
                </c:pt>
                <c:pt idx="3">
                  <c:v>-3.123923025582509E-2</c:v>
                </c:pt>
                <c:pt idx="4">
                  <c:v>9.2392302558249595E-3</c:v>
                </c:pt>
                <c:pt idx="5">
                  <c:v>-0.14423923025582508</c:v>
                </c:pt>
                <c:pt idx="6">
                  <c:v>5.2760769744174874E-2</c:v>
                </c:pt>
                <c:pt idx="7">
                  <c:v>-0.20876076974417501</c:v>
                </c:pt>
                <c:pt idx="8">
                  <c:v>-6.2760769744174993E-2</c:v>
                </c:pt>
                <c:pt idx="9">
                  <c:v>-0.15176076974417496</c:v>
                </c:pt>
                <c:pt idx="11">
                  <c:v>6.637170264497172E-3</c:v>
                </c:pt>
                <c:pt idx="12">
                  <c:v>-0.13863717026449718</c:v>
                </c:pt>
                <c:pt idx="13">
                  <c:v>-7.7637170264497235E-2</c:v>
                </c:pt>
                <c:pt idx="14">
                  <c:v>-1.8637170264497183E-2</c:v>
                </c:pt>
                <c:pt idx="15">
                  <c:v>-0.13136282973550284</c:v>
                </c:pt>
                <c:pt idx="16">
                  <c:v>-6.7362829735502783E-2</c:v>
                </c:pt>
                <c:pt idx="17">
                  <c:v>-4.036282973550287E-2</c:v>
                </c:pt>
                <c:pt idx="18">
                  <c:v>-0.17636282973550288</c:v>
                </c:pt>
                <c:pt idx="19">
                  <c:v>8.3362829735502797E-2</c:v>
                </c:pt>
                <c:pt idx="20">
                  <c:v>3.963717026449709E-2</c:v>
                </c:pt>
              </c:numCache>
            </c:numRef>
          </c:xVal>
          <c:yVal>
            <c:numRef>
              <c:f>CID_Data!$AA$259:$AA$279</c:f>
              <c:numCache>
                <c:formatCode>0.0</c:formatCode>
                <c:ptCount val="21"/>
                <c:pt idx="0">
                  <c:v>8.4000000000000057</c:v>
                </c:pt>
                <c:pt idx="1">
                  <c:v>4.8000000000000043</c:v>
                </c:pt>
                <c:pt idx="2">
                  <c:v>0.5</c:v>
                </c:pt>
                <c:pt idx="3">
                  <c:v>1.1000000000000014</c:v>
                </c:pt>
                <c:pt idx="4">
                  <c:v>-3.7999999999999972</c:v>
                </c:pt>
                <c:pt idx="5">
                  <c:v>12.200000000000003</c:v>
                </c:pt>
                <c:pt idx="6">
                  <c:v>-0.19999999999999574</c:v>
                </c:pt>
                <c:pt idx="7">
                  <c:v>13.600000000000001</c:v>
                </c:pt>
                <c:pt idx="8">
                  <c:v>4.7000000000000028</c:v>
                </c:pt>
                <c:pt idx="9">
                  <c:v>10.100000000000001</c:v>
                </c:pt>
                <c:pt idx="11">
                  <c:v>0.39999999999999858</c:v>
                </c:pt>
                <c:pt idx="12">
                  <c:v>9.9000000000000057</c:v>
                </c:pt>
                <c:pt idx="13">
                  <c:v>6.1000000000000014</c:v>
                </c:pt>
                <c:pt idx="14">
                  <c:v>3.2000000000000028</c:v>
                </c:pt>
                <c:pt idx="15">
                  <c:v>7.3000000000000043</c:v>
                </c:pt>
                <c:pt idx="16">
                  <c:v>4</c:v>
                </c:pt>
                <c:pt idx="17">
                  <c:v>1.4000000000000057</c:v>
                </c:pt>
                <c:pt idx="18">
                  <c:v>12.200000000000003</c:v>
                </c:pt>
                <c:pt idx="19">
                  <c:v>0.80000000000000426</c:v>
                </c:pt>
                <c:pt idx="20">
                  <c:v>1.3000000000000043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44512"/>
        <c:axId val="44155264"/>
      </c:scatterChart>
      <c:valAx>
        <c:axId val="44144512"/>
        <c:scaling>
          <c:orientation val="minMax"/>
          <c:max val="0.05"/>
          <c:min val="-0.3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State Parameter,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y</a:t>
                </a:r>
                <a:r>
                  <a:rPr lang="en-US" sz="1400" b="0" i="1" u="none" strike="noStrike" baseline="-25000">
                    <a:solidFill>
                      <a:srgbClr val="000000"/>
                    </a:solidFill>
                    <a:latin typeface="Symbol"/>
                    <a:cs typeface="Arial"/>
                  </a:rPr>
                  <a:t>o</a:t>
                </a:r>
                <a:endParaRPr lang="en-US" sz="1400" b="0" i="1" u="none" strike="noStrike" baseline="-25000">
                  <a:solidFill>
                    <a:srgbClr val="000000"/>
                  </a:solidFill>
                  <a:latin typeface="Symbol"/>
                </a:endParaRPr>
              </a:p>
            </c:rich>
          </c:tx>
          <c:layout>
            <c:manualLayout>
              <c:xMode val="edge"/>
              <c:yMode val="edge"/>
              <c:x val="0.31644260599793173"/>
              <c:y val="0.930508474576271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155264"/>
        <c:crossesAt val="-4"/>
        <c:crossBetween val="midCat"/>
        <c:majorUnit val="0.1"/>
        <c:minorUnit val="0.02"/>
      </c:valAx>
      <c:valAx>
        <c:axId val="44155264"/>
        <c:scaling>
          <c:orientation val="minMax"/>
          <c:max val="16"/>
          <c:min val="-4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Stress dilatancy friction, 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f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'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tc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-</a:t>
                </a:r>
                <a:r>
                  <a:rPr lang="en-US" sz="1400" b="0" i="1" u="none" strike="noStrike" baseline="0">
                    <a:effectLst/>
                    <a:latin typeface="Symbol" panose="05050102010706020507" pitchFamily="18" charset="2"/>
                  </a:rPr>
                  <a:t>f</a:t>
                </a:r>
                <a:r>
                  <a:rPr lang="en-US" sz="1400" b="0" i="0" u="none" strike="noStrike" baseline="0">
                    <a:effectLst/>
                  </a:rPr>
                  <a:t>'</a:t>
                </a:r>
                <a:r>
                  <a:rPr lang="en-US" sz="1400" b="0" i="0" u="none" strike="noStrike" baseline="-25000">
                    <a:effectLst/>
                  </a:rPr>
                  <a:t>c</a:t>
                </a:r>
                <a:endParaRPr lang="en-US" sz="1400" b="0" i="0" u="none" strike="noStrike" baseline="-25000">
                  <a:solidFill>
                    <a:srgbClr val="000000"/>
                  </a:solidFill>
                  <a:latin typeface="Arial"/>
                  <a:cs typeface="Arial"/>
                </a:endParaRPr>
              </a:p>
            </c:rich>
          </c:tx>
          <c:layout>
            <c:manualLayout>
              <c:xMode val="edge"/>
              <c:yMode val="edge"/>
              <c:x val="1.1033070866141732E-2"/>
              <c:y val="0.2808420921366729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144512"/>
        <c:crossesAt val="-0.3"/>
        <c:crossBetween val="midCat"/>
        <c:majorUnit val="4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5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560496380558428"/>
          <c:y val="8.3050847457627114E-2"/>
          <c:w val="0.15167852294325279"/>
          <c:h val="0.783050847457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83247156153051E-2"/>
          <c:y val="8.1355932203389825E-2"/>
          <c:w val="0.63805584281282313"/>
          <c:h val="0.78813559322033899"/>
        </c:manualLayout>
      </c:layout>
      <c:scatterChart>
        <c:scatterStyle val="lineMarker"/>
        <c:varyColors val="0"/>
        <c:ser>
          <c:idx val="2"/>
          <c:order val="0"/>
          <c:tx>
            <c:v>Erksak 330/0.7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CID_Data!$I$43:$I$57</c:f>
              <c:numCache>
                <c:formatCode>0.000_)</c:formatCode>
                <c:ptCount val="15"/>
                <c:pt idx="0">
                  <c:v>-6.9470030893974521E-2</c:v>
                </c:pt>
                <c:pt idx="1">
                  <c:v>-8.3877311238106933E-2</c:v>
                </c:pt>
                <c:pt idx="2">
                  <c:v>-6.4209241103690307E-2</c:v>
                </c:pt>
                <c:pt idx="3">
                  <c:v>-0.10420924110369034</c:v>
                </c:pt>
                <c:pt idx="4">
                  <c:v>-5.9467756078488088E-2</c:v>
                </c:pt>
                <c:pt idx="5">
                  <c:v>-5.0877311238107015E-2</c:v>
                </c:pt>
                <c:pt idx="6">
                  <c:v>-0.16046775607848807</c:v>
                </c:pt>
                <c:pt idx="7">
                  <c:v>-4.3663859731166821E-2</c:v>
                </c:pt>
                <c:pt idx="8">
                  <c:v>-8.4663859731166746E-2</c:v>
                </c:pt>
                <c:pt idx="9">
                  <c:v>-0.13266385973116679</c:v>
                </c:pt>
                <c:pt idx="10">
                  <c:v>5.3331929865583549E-2</c:v>
                </c:pt>
                <c:pt idx="11">
                  <c:v>5.2311503669107862E-2</c:v>
                </c:pt>
                <c:pt idx="12">
                  <c:v>4.3867148820668778E-2</c:v>
                </c:pt>
                <c:pt idx="13">
                  <c:v>7.5145529865583427E-2</c:v>
                </c:pt>
                <c:pt idx="14">
                  <c:v>6.7128729865583603E-2</c:v>
                </c:pt>
              </c:numCache>
            </c:numRef>
          </c:xVal>
          <c:yVal>
            <c:numRef>
              <c:f>CID_Data!$N$43:$N$57</c:f>
              <c:numCache>
                <c:formatCode>0.00_)</c:formatCode>
                <c:ptCount val="15"/>
                <c:pt idx="0">
                  <c:v>-0.35</c:v>
                </c:pt>
                <c:pt idx="1">
                  <c:v>-2.2000000000000002</c:v>
                </c:pt>
                <c:pt idx="2">
                  <c:v>-1.8</c:v>
                </c:pt>
                <c:pt idx="3">
                  <c:v>-1.5</c:v>
                </c:pt>
                <c:pt idx="4">
                  <c:v>-0.19</c:v>
                </c:pt>
                <c:pt idx="5">
                  <c:v>-1.7</c:v>
                </c:pt>
                <c:pt idx="6">
                  <c:v>-0.18</c:v>
                </c:pt>
                <c:pt idx="8">
                  <c:v>-1.38</c:v>
                </c:pt>
                <c:pt idx="9">
                  <c:v>-1.78</c:v>
                </c:pt>
                <c:pt idx="10">
                  <c:v>2.4</c:v>
                </c:pt>
                <c:pt idx="11">
                  <c:v>4</c:v>
                </c:pt>
                <c:pt idx="12">
                  <c:v>2.9</c:v>
                </c:pt>
                <c:pt idx="13" formatCode="0.000_)">
                  <c:v>2</c:v>
                </c:pt>
                <c:pt idx="14" formatCode="0.000_)">
                  <c:v>3.5</c:v>
                </c:pt>
              </c:numCache>
            </c:numRef>
          </c:yVal>
          <c:smooth val="0"/>
        </c:ser>
        <c:ser>
          <c:idx val="0"/>
          <c:order val="1"/>
          <c:tx>
            <c:v>Erksak 355/3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CID_Data!$I$37:$I$41</c:f>
              <c:numCache>
                <c:formatCode>0.000_)</c:formatCode>
                <c:ptCount val="5"/>
                <c:pt idx="0">
                  <c:v>-0.111</c:v>
                </c:pt>
                <c:pt idx="1">
                  <c:v>-0.186</c:v>
                </c:pt>
                <c:pt idx="2">
                  <c:v>-1.2E-2</c:v>
                </c:pt>
                <c:pt idx="3">
                  <c:v>-9.1999999999999998E-2</c:v>
                </c:pt>
                <c:pt idx="4">
                  <c:v>-0.218</c:v>
                </c:pt>
              </c:numCache>
            </c:numRef>
          </c:xVal>
          <c:yVal>
            <c:numRef>
              <c:f>CID_Data!$N$37:$N$41</c:f>
              <c:numCache>
                <c:formatCode>0.00_)</c:formatCode>
                <c:ptCount val="5"/>
                <c:pt idx="0">
                  <c:v>-1.4</c:v>
                </c:pt>
                <c:pt idx="1">
                  <c:v>-2.1</c:v>
                </c:pt>
                <c:pt idx="2">
                  <c:v>0.6</c:v>
                </c:pt>
                <c:pt idx="3">
                  <c:v>-0.7</c:v>
                </c:pt>
                <c:pt idx="4">
                  <c:v>-2.6</c:v>
                </c:pt>
              </c:numCache>
            </c:numRef>
          </c:yVal>
          <c:smooth val="0"/>
        </c:ser>
        <c:ser>
          <c:idx val="1"/>
          <c:order val="2"/>
          <c:tx>
            <c:v>Erksak 320/1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CID_Data!$I$31:$I$35</c:f>
              <c:numCache>
                <c:formatCode>0.000_)</c:formatCode>
                <c:ptCount val="5"/>
                <c:pt idx="0">
                  <c:v>-2.5000000000000001E-2</c:v>
                </c:pt>
                <c:pt idx="1">
                  <c:v>-0.04</c:v>
                </c:pt>
                <c:pt idx="2">
                  <c:v>-0.20399999999999999</c:v>
                </c:pt>
                <c:pt idx="3">
                  <c:v>-0.20100000000000001</c:v>
                </c:pt>
                <c:pt idx="4">
                  <c:v>-0.17</c:v>
                </c:pt>
              </c:numCache>
            </c:numRef>
          </c:xVal>
          <c:yVal>
            <c:numRef>
              <c:f>CID_Data!$N$31:$N$35</c:f>
              <c:numCache>
                <c:formatCode>0.00_)</c:formatCode>
                <c:ptCount val="5"/>
                <c:pt idx="0">
                  <c:v>-0.06</c:v>
                </c:pt>
                <c:pt idx="1">
                  <c:v>0.05</c:v>
                </c:pt>
                <c:pt idx="2">
                  <c:v>-0.81</c:v>
                </c:pt>
                <c:pt idx="3">
                  <c:v>-1.4</c:v>
                </c:pt>
                <c:pt idx="4">
                  <c:v>-1.6</c:v>
                </c:pt>
              </c:numCache>
            </c:numRef>
          </c:yVal>
          <c:smooth val="0"/>
        </c:ser>
        <c:ser>
          <c:idx val="3"/>
          <c:order val="3"/>
          <c:tx>
            <c:v>Isserk 210/2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CID_Data!$I$59:$I$63</c:f>
              <c:numCache>
                <c:formatCode>0.000_)</c:formatCode>
                <c:ptCount val="5"/>
                <c:pt idx="0">
                  <c:v>-0.10199999999999999</c:v>
                </c:pt>
                <c:pt idx="1">
                  <c:v>-2.3E-2</c:v>
                </c:pt>
                <c:pt idx="2">
                  <c:v>0.15</c:v>
                </c:pt>
                <c:pt idx="3">
                  <c:v>-0.05</c:v>
                </c:pt>
                <c:pt idx="4">
                  <c:v>-5.0999999999999997E-2</c:v>
                </c:pt>
              </c:numCache>
            </c:numRef>
          </c:xVal>
          <c:yVal>
            <c:numRef>
              <c:f>CID_Data!$N$59:$N$63</c:f>
              <c:numCache>
                <c:formatCode>0.00_)</c:formatCode>
                <c:ptCount val="5"/>
                <c:pt idx="0">
                  <c:v>-1.1000000000000001</c:v>
                </c:pt>
                <c:pt idx="1">
                  <c:v>0.15</c:v>
                </c:pt>
                <c:pt idx="2">
                  <c:v>0.95</c:v>
                </c:pt>
                <c:pt idx="3">
                  <c:v>-0.15</c:v>
                </c:pt>
                <c:pt idx="4">
                  <c:v>-0.14000000000000001</c:v>
                </c:pt>
              </c:numCache>
            </c:numRef>
          </c:yVal>
          <c:smooth val="0"/>
        </c:ser>
        <c:ser>
          <c:idx val="4"/>
          <c:order val="4"/>
          <c:tx>
            <c:v>Isserk 210/10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CID_Data!$K$71:$K$75</c:f>
              <c:numCache>
                <c:formatCode>0.00_)</c:formatCode>
                <c:ptCount val="5"/>
                <c:pt idx="0">
                  <c:v>0</c:v>
                </c:pt>
                <c:pt idx="1">
                  <c:v>4.2999999999999997E-2</c:v>
                </c:pt>
                <c:pt idx="2">
                  <c:v>5.0999999999999997E-2</c:v>
                </c:pt>
                <c:pt idx="3">
                  <c:v>2.3E-2</c:v>
                </c:pt>
                <c:pt idx="4">
                  <c:v>7.2999999999999995E-2</c:v>
                </c:pt>
              </c:numCache>
            </c:numRef>
          </c:xVal>
          <c:yVal>
            <c:numRef>
              <c:f>CID_Data!$N$71:$N$75</c:f>
              <c:numCache>
                <c:formatCode>0.00_)</c:formatCode>
                <c:ptCount val="5"/>
                <c:pt idx="0">
                  <c:v>2.4</c:v>
                </c:pt>
                <c:pt idx="1">
                  <c:v>1.4</c:v>
                </c:pt>
                <c:pt idx="2">
                  <c:v>0.6</c:v>
                </c:pt>
                <c:pt idx="3">
                  <c:v>0.5</c:v>
                </c:pt>
                <c:pt idx="4">
                  <c:v>0.1</c:v>
                </c:pt>
              </c:numCache>
            </c:numRef>
          </c:yVal>
          <c:smooth val="0"/>
        </c:ser>
        <c:ser>
          <c:idx val="5"/>
          <c:order val="5"/>
          <c:tx>
            <c:v>Isserk 210/5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CID_Data!$I$65:$I$69</c:f>
              <c:numCache>
                <c:formatCode>0.000_)</c:formatCode>
                <c:ptCount val="5"/>
                <c:pt idx="0">
                  <c:v>-1.2E-2</c:v>
                </c:pt>
                <c:pt idx="1">
                  <c:v>7.8E-2</c:v>
                </c:pt>
                <c:pt idx="2">
                  <c:v>-3.6999999999999998E-2</c:v>
                </c:pt>
                <c:pt idx="3">
                  <c:v>3.3000000000000002E-2</c:v>
                </c:pt>
                <c:pt idx="4">
                  <c:v>7.0000000000000007E-2</c:v>
                </c:pt>
              </c:numCache>
            </c:numRef>
          </c:xVal>
          <c:yVal>
            <c:numRef>
              <c:f>CID_Data!$N$65:$N$69</c:f>
              <c:numCache>
                <c:formatCode>0.00_)</c:formatCode>
                <c:ptCount val="5"/>
                <c:pt idx="0">
                  <c:v>-0.33</c:v>
                </c:pt>
                <c:pt idx="1">
                  <c:v>2.13</c:v>
                </c:pt>
                <c:pt idx="2">
                  <c:v>-0.65</c:v>
                </c:pt>
                <c:pt idx="3">
                  <c:v>0.96</c:v>
                </c:pt>
                <c:pt idx="4">
                  <c:v>-1.5</c:v>
                </c:pt>
              </c:numCache>
            </c:numRef>
          </c:yVal>
          <c:smooth val="0"/>
        </c:ser>
        <c:ser>
          <c:idx val="6"/>
          <c:order val="6"/>
          <c:tx>
            <c:v>Nerlerk 270/1</c:v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CID_Data!$I$112:$I$116</c:f>
              <c:numCache>
                <c:formatCode>General_)</c:formatCode>
                <c:ptCount val="5"/>
                <c:pt idx="0">
                  <c:v>-3.2000000000000001E-2</c:v>
                </c:pt>
                <c:pt idx="1">
                  <c:v>-0.19500000000000001</c:v>
                </c:pt>
                <c:pt idx="2">
                  <c:v>-8.0000000000000002E-3</c:v>
                </c:pt>
                <c:pt idx="3">
                  <c:v>-7.5999999999999998E-2</c:v>
                </c:pt>
                <c:pt idx="4">
                  <c:v>-0.158</c:v>
                </c:pt>
              </c:numCache>
            </c:numRef>
          </c:xVal>
          <c:yVal>
            <c:numRef>
              <c:f>CID_Data!$N$112:$N$116</c:f>
              <c:numCache>
                <c:formatCode>0.00_)</c:formatCode>
                <c:ptCount val="5"/>
                <c:pt idx="0">
                  <c:v>-0.55000000000000004</c:v>
                </c:pt>
                <c:pt idx="1">
                  <c:v>-3.5</c:v>
                </c:pt>
                <c:pt idx="2">
                  <c:v>-0.37</c:v>
                </c:pt>
                <c:pt idx="3">
                  <c:v>-0.97</c:v>
                </c:pt>
                <c:pt idx="4">
                  <c:v>-2.94</c:v>
                </c:pt>
              </c:numCache>
            </c:numRef>
          </c:yVal>
          <c:smooth val="0"/>
        </c:ser>
        <c:ser>
          <c:idx val="7"/>
          <c:order val="7"/>
          <c:tx>
            <c:v>Alaska 240/5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CID_Data!$I$119:$I$125</c:f>
              <c:numCache>
                <c:formatCode>0.000_)</c:formatCode>
                <c:ptCount val="7"/>
                <c:pt idx="0">
                  <c:v>-9.6000000000000002E-2</c:v>
                </c:pt>
                <c:pt idx="1">
                  <c:v>-0.14699999999999999</c:v>
                </c:pt>
                <c:pt idx="2">
                  <c:v>-9.4E-2</c:v>
                </c:pt>
                <c:pt idx="3">
                  <c:v>0.03</c:v>
                </c:pt>
                <c:pt idx="4">
                  <c:v>4.1000000000000002E-2</c:v>
                </c:pt>
                <c:pt idx="5">
                  <c:v>-0.186</c:v>
                </c:pt>
                <c:pt idx="6">
                  <c:v>-5.6000000000000001E-2</c:v>
                </c:pt>
              </c:numCache>
            </c:numRef>
          </c:xVal>
          <c:yVal>
            <c:numRef>
              <c:f>CID_Data!$N$119:$N$125</c:f>
              <c:numCache>
                <c:formatCode>0.00_)</c:formatCode>
                <c:ptCount val="7"/>
                <c:pt idx="0">
                  <c:v>-1.5</c:v>
                </c:pt>
                <c:pt idx="1">
                  <c:v>-1.3</c:v>
                </c:pt>
                <c:pt idx="2">
                  <c:v>-0.7</c:v>
                </c:pt>
                <c:pt idx="3">
                  <c:v>1.5</c:v>
                </c:pt>
                <c:pt idx="4">
                  <c:v>3.2</c:v>
                </c:pt>
                <c:pt idx="5">
                  <c:v>-1.7</c:v>
                </c:pt>
                <c:pt idx="6">
                  <c:v>-0.1</c:v>
                </c:pt>
              </c:numCache>
            </c:numRef>
          </c:yVal>
          <c:smooth val="0"/>
        </c:ser>
        <c:ser>
          <c:idx val="8"/>
          <c:order val="8"/>
          <c:tx>
            <c:v>Alaska 240/10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CID_Data!$I$127:$I$133</c:f>
              <c:numCache>
                <c:formatCode>0.000_)</c:formatCode>
                <c:ptCount val="7"/>
                <c:pt idx="0">
                  <c:v>-0.02</c:v>
                </c:pt>
                <c:pt idx="1">
                  <c:v>-7.4999999999999997E-2</c:v>
                </c:pt>
                <c:pt idx="2">
                  <c:v>-2.1999999999999999E-2</c:v>
                </c:pt>
                <c:pt idx="3">
                  <c:v>0.03</c:v>
                </c:pt>
                <c:pt idx="4">
                  <c:v>-0.183</c:v>
                </c:pt>
                <c:pt idx="5">
                  <c:v>-0.16200000000000001</c:v>
                </c:pt>
                <c:pt idx="6">
                  <c:v>-0.14099999999999999</c:v>
                </c:pt>
              </c:numCache>
            </c:numRef>
          </c:xVal>
          <c:yVal>
            <c:numRef>
              <c:f>CID_Data!$N$127:$N$133</c:f>
              <c:numCache>
                <c:formatCode>0.00_)</c:formatCode>
                <c:ptCount val="7"/>
                <c:pt idx="0">
                  <c:v>0.6</c:v>
                </c:pt>
                <c:pt idx="1">
                  <c:v>-0.4</c:v>
                </c:pt>
                <c:pt idx="2">
                  <c:v>0.1</c:v>
                </c:pt>
                <c:pt idx="3">
                  <c:v>1.5</c:v>
                </c:pt>
                <c:pt idx="4">
                  <c:v>-3.1</c:v>
                </c:pt>
                <c:pt idx="5">
                  <c:v>-2.2999999999999998</c:v>
                </c:pt>
                <c:pt idx="6">
                  <c:v>-1.7</c:v>
                </c:pt>
              </c:numCache>
            </c:numRef>
          </c:yVal>
          <c:smooth val="0"/>
        </c:ser>
        <c:ser>
          <c:idx val="9"/>
          <c:order val="9"/>
          <c:tx>
            <c:v>Castro B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CID_Data!$I$135:$I$146</c:f>
              <c:numCache>
                <c:formatCode>0.000_)</c:formatCode>
                <c:ptCount val="12"/>
                <c:pt idx="0">
                  <c:v>4.2999999999999997E-2</c:v>
                </c:pt>
                <c:pt idx="1">
                  <c:v>2.4E-2</c:v>
                </c:pt>
                <c:pt idx="2">
                  <c:v>7.0000000000000007E-2</c:v>
                </c:pt>
                <c:pt idx="3">
                  <c:v>7.2999999999999995E-2</c:v>
                </c:pt>
                <c:pt idx="4">
                  <c:v>5.8000000000000003E-2</c:v>
                </c:pt>
                <c:pt idx="5">
                  <c:v>-5.0000000000000001E-3</c:v>
                </c:pt>
                <c:pt idx="6">
                  <c:v>-0.19500000000000001</c:v>
                </c:pt>
                <c:pt idx="7">
                  <c:v>7.6999999999999999E-2</c:v>
                </c:pt>
                <c:pt idx="8">
                  <c:v>3.6999999999999998E-2</c:v>
                </c:pt>
                <c:pt idx="9">
                  <c:v>-0.17899999999999999</c:v>
                </c:pt>
                <c:pt idx="10">
                  <c:v>0.06</c:v>
                </c:pt>
                <c:pt idx="11">
                  <c:v>-0.154</c:v>
                </c:pt>
              </c:numCache>
            </c:numRef>
          </c:xVal>
          <c:yVal>
            <c:numRef>
              <c:f>CID_Data!$N$135:$N$146</c:f>
              <c:numCache>
                <c:formatCode>0.00_)</c:formatCode>
                <c:ptCount val="12"/>
                <c:pt idx="0">
                  <c:v>2.5</c:v>
                </c:pt>
                <c:pt idx="1">
                  <c:v>1.7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0.2</c:v>
                </c:pt>
                <c:pt idx="6">
                  <c:v>-1.8</c:v>
                </c:pt>
                <c:pt idx="7">
                  <c:v>3</c:v>
                </c:pt>
                <c:pt idx="8">
                  <c:v>1.8</c:v>
                </c:pt>
                <c:pt idx="9">
                  <c:v>-2.1</c:v>
                </c:pt>
                <c:pt idx="10">
                  <c:v>2.9</c:v>
                </c:pt>
                <c:pt idx="11">
                  <c:v>-1.3</c:v>
                </c:pt>
              </c:numCache>
            </c:numRef>
          </c:yVal>
          <c:smooth val="0"/>
        </c:ser>
        <c:ser>
          <c:idx val="10"/>
          <c:order val="10"/>
          <c:tx>
            <c:v>Castro C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CID_Data!$I$148:$I$151</c:f>
              <c:numCache>
                <c:formatCode>0.000_)</c:formatCode>
                <c:ptCount val="4"/>
                <c:pt idx="0">
                  <c:v>-0.01</c:v>
                </c:pt>
                <c:pt idx="1">
                  <c:v>-0.26400000000000001</c:v>
                </c:pt>
                <c:pt idx="2">
                  <c:v>-8.0000000000000002E-3</c:v>
                </c:pt>
                <c:pt idx="3">
                  <c:v>-0.251</c:v>
                </c:pt>
              </c:numCache>
            </c:numRef>
          </c:xVal>
          <c:yVal>
            <c:numRef>
              <c:f>CID_Data!$N$148:$N$151</c:f>
              <c:numCache>
                <c:formatCode>0.00_)</c:formatCode>
                <c:ptCount val="4"/>
                <c:pt idx="0">
                  <c:v>0.4</c:v>
                </c:pt>
                <c:pt idx="1">
                  <c:v>-3.4</c:v>
                </c:pt>
                <c:pt idx="2">
                  <c:v>2.5</c:v>
                </c:pt>
                <c:pt idx="3">
                  <c:v>-1.6</c:v>
                </c:pt>
              </c:numCache>
            </c:numRef>
          </c:yVal>
          <c:smooth val="0"/>
        </c:ser>
        <c:ser>
          <c:idx val="11"/>
          <c:order val="11"/>
          <c:tx>
            <c:v>Hilton Mines</c:v>
          </c:tx>
          <c:spPr>
            <a:ln w="28575">
              <a:noFill/>
            </a:ln>
          </c:spPr>
          <c:marker>
            <c:symbol val="x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CID_Data!$I$153:$I$158</c:f>
              <c:numCache>
                <c:formatCode>0.000_)</c:formatCode>
                <c:ptCount val="6"/>
                <c:pt idx="0">
                  <c:v>-0.16900000000000001</c:v>
                </c:pt>
                <c:pt idx="1">
                  <c:v>-0.217</c:v>
                </c:pt>
                <c:pt idx="2">
                  <c:v>-5.1999999999999998E-2</c:v>
                </c:pt>
                <c:pt idx="3">
                  <c:v>-0.17699999999999999</c:v>
                </c:pt>
                <c:pt idx="4">
                  <c:v>-9.9000000000000005E-2</c:v>
                </c:pt>
                <c:pt idx="5">
                  <c:v>3.2000000000000001E-2</c:v>
                </c:pt>
              </c:numCache>
            </c:numRef>
          </c:xVal>
          <c:yVal>
            <c:numRef>
              <c:f>CID_Data!$N$153:$N$158</c:f>
              <c:numCache>
                <c:formatCode>0.00_)</c:formatCode>
                <c:ptCount val="6"/>
                <c:pt idx="0">
                  <c:v>-1.3</c:v>
                </c:pt>
                <c:pt idx="1">
                  <c:v>-2.8</c:v>
                </c:pt>
                <c:pt idx="2">
                  <c:v>0.95</c:v>
                </c:pt>
                <c:pt idx="3">
                  <c:v>-0.55000000000000004</c:v>
                </c:pt>
                <c:pt idx="4">
                  <c:v>0.25</c:v>
                </c:pt>
                <c:pt idx="5">
                  <c:v>8</c:v>
                </c:pt>
              </c:numCache>
            </c:numRef>
          </c:yVal>
          <c:smooth val="0"/>
        </c:ser>
        <c:ser>
          <c:idx val="12"/>
          <c:order val="12"/>
          <c:tx>
            <c:v>Leighton Buzz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808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CID_Data!$I$178:$I$183</c:f>
              <c:numCache>
                <c:formatCode>General_)</c:formatCode>
                <c:ptCount val="6"/>
                <c:pt idx="0">
                  <c:v>-9.5000000000000001E-2</c:v>
                </c:pt>
                <c:pt idx="1">
                  <c:v>-0.161</c:v>
                </c:pt>
                <c:pt idx="2">
                  <c:v>2.5000000000000001E-2</c:v>
                </c:pt>
                <c:pt idx="3">
                  <c:v>-0.23100000000000001</c:v>
                </c:pt>
                <c:pt idx="4">
                  <c:v>-8.0000000000000002E-3</c:v>
                </c:pt>
                <c:pt idx="5">
                  <c:v>-5.7000000000000002E-2</c:v>
                </c:pt>
              </c:numCache>
            </c:numRef>
          </c:xVal>
          <c:yVal>
            <c:numRef>
              <c:f>CID_Data!$N$178:$N$183</c:f>
              <c:numCache>
                <c:formatCode>0.00_)</c:formatCode>
                <c:ptCount val="6"/>
                <c:pt idx="0">
                  <c:v>-1</c:v>
                </c:pt>
                <c:pt idx="1">
                  <c:v>-1.3</c:v>
                </c:pt>
                <c:pt idx="2">
                  <c:v>2.2999999999999998</c:v>
                </c:pt>
                <c:pt idx="3">
                  <c:v>-3.5</c:v>
                </c:pt>
                <c:pt idx="4">
                  <c:v>0.4</c:v>
                </c:pt>
                <c:pt idx="5">
                  <c:v>0.3</c:v>
                </c:pt>
              </c:numCache>
            </c:numRef>
          </c:yVal>
          <c:smooth val="0"/>
        </c:ser>
        <c:ser>
          <c:idx val="13"/>
          <c:order val="13"/>
          <c:tx>
            <c:v>Monterey #0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CID_Data!$I$201:$I$206</c:f>
              <c:numCache>
                <c:formatCode>0.000_)</c:formatCode>
                <c:ptCount val="6"/>
                <c:pt idx="0">
                  <c:v>-0.08</c:v>
                </c:pt>
                <c:pt idx="1">
                  <c:v>-7.3999999999999996E-2</c:v>
                </c:pt>
                <c:pt idx="2">
                  <c:v>-6.5000000000000002E-2</c:v>
                </c:pt>
                <c:pt idx="3">
                  <c:v>-0.29299999999999998</c:v>
                </c:pt>
                <c:pt idx="4">
                  <c:v>-0.28399999999999997</c:v>
                </c:pt>
                <c:pt idx="5">
                  <c:v>-0.26800000000000002</c:v>
                </c:pt>
              </c:numCache>
            </c:numRef>
          </c:xVal>
          <c:yVal>
            <c:numRef>
              <c:f>CID_Data!$N$201:$N$206</c:f>
              <c:numCache>
                <c:formatCode>0.00_)</c:formatCode>
                <c:ptCount val="6"/>
              </c:numCache>
            </c:numRef>
          </c:yVal>
          <c:smooth val="0"/>
        </c:ser>
        <c:ser>
          <c:idx val="14"/>
          <c:order val="14"/>
          <c:tx>
            <c:v>Ottawa 530/0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CID_Data!$I$208:$I$213</c:f>
              <c:numCache>
                <c:formatCode>0.000_)</c:formatCode>
                <c:ptCount val="6"/>
                <c:pt idx="0">
                  <c:v>4.9000000000000002E-2</c:v>
                </c:pt>
                <c:pt idx="1">
                  <c:v>-1.9E-2</c:v>
                </c:pt>
                <c:pt idx="2">
                  <c:v>-0.08</c:v>
                </c:pt>
                <c:pt idx="3">
                  <c:v>-0.17199999999999999</c:v>
                </c:pt>
                <c:pt idx="4">
                  <c:v>-0.154</c:v>
                </c:pt>
                <c:pt idx="5">
                  <c:v>-0.17</c:v>
                </c:pt>
              </c:numCache>
            </c:numRef>
          </c:xVal>
          <c:yVal>
            <c:numRef>
              <c:f>CID_Data!$N$208:$N$213</c:f>
              <c:numCache>
                <c:formatCode>0.00_)</c:formatCode>
                <c:ptCount val="6"/>
                <c:pt idx="0">
                  <c:v>1.9</c:v>
                </c:pt>
                <c:pt idx="1">
                  <c:v>-0.45</c:v>
                </c:pt>
                <c:pt idx="2">
                  <c:v>-1</c:v>
                </c:pt>
                <c:pt idx="3">
                  <c:v>-2.2999999999999998</c:v>
                </c:pt>
                <c:pt idx="4">
                  <c:v>-1.5</c:v>
                </c:pt>
                <c:pt idx="5">
                  <c:v>-2</c:v>
                </c:pt>
              </c:numCache>
            </c:numRef>
          </c:yVal>
          <c:smooth val="0"/>
        </c:ser>
        <c:ser>
          <c:idx val="15"/>
          <c:order val="15"/>
          <c:tx>
            <c:v>Reid Bedford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CID_Data!$I$215:$I$219</c:f>
              <c:numCache>
                <c:formatCode>0.000_)</c:formatCode>
                <c:ptCount val="5"/>
                <c:pt idx="0">
                  <c:v>-9.9000000000000005E-2</c:v>
                </c:pt>
                <c:pt idx="1">
                  <c:v>-3.4000000000000002E-2</c:v>
                </c:pt>
                <c:pt idx="2">
                  <c:v>-0.13</c:v>
                </c:pt>
                <c:pt idx="3">
                  <c:v>-0.158</c:v>
                </c:pt>
                <c:pt idx="4">
                  <c:v>-0.219</c:v>
                </c:pt>
              </c:numCache>
            </c:numRef>
          </c:xVal>
          <c:yVal>
            <c:numRef>
              <c:f>CID_Data!$N$215:$N$219</c:f>
              <c:numCache>
                <c:formatCode>0.00_)</c:formatCode>
                <c:ptCount val="5"/>
                <c:pt idx="0">
                  <c:v>-0.7</c:v>
                </c:pt>
                <c:pt idx="1">
                  <c:v>0</c:v>
                </c:pt>
                <c:pt idx="2">
                  <c:v>-2</c:v>
                </c:pt>
                <c:pt idx="3">
                  <c:v>-0.8</c:v>
                </c:pt>
                <c:pt idx="4">
                  <c:v>-1.8</c:v>
                </c:pt>
              </c:numCache>
            </c:numRef>
          </c:yVal>
          <c:smooth val="0"/>
        </c:ser>
        <c:ser>
          <c:idx val="16"/>
          <c:order val="16"/>
          <c:tx>
            <c:v>Ticino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CID_Data!$I$221:$I$236</c:f>
              <c:numCache>
                <c:formatCode>0.000_)</c:formatCode>
                <c:ptCount val="16"/>
                <c:pt idx="0">
                  <c:v>-8.5999999999999993E-2</c:v>
                </c:pt>
                <c:pt idx="1">
                  <c:v>-5.0000000000000001E-3</c:v>
                </c:pt>
                <c:pt idx="2">
                  <c:v>-7.4999999999999997E-2</c:v>
                </c:pt>
                <c:pt idx="3">
                  <c:v>-0.14299999999999999</c:v>
                </c:pt>
                <c:pt idx="4">
                  <c:v>-0.221</c:v>
                </c:pt>
                <c:pt idx="6" formatCode="General_)">
                  <c:v>-0.22800000000000001</c:v>
                </c:pt>
                <c:pt idx="7" formatCode="General_)">
                  <c:v>-0.26400000000000001</c:v>
                </c:pt>
                <c:pt idx="8" formatCode="General_)">
                  <c:v>-3.9E-2</c:v>
                </c:pt>
                <c:pt idx="9" formatCode="General_)">
                  <c:v>-9.8000000000000004E-2</c:v>
                </c:pt>
                <c:pt idx="10" formatCode="General_)">
                  <c:v>-0.13700000000000001</c:v>
                </c:pt>
                <c:pt idx="12" formatCode="General_)">
                  <c:v>-0.105</c:v>
                </c:pt>
                <c:pt idx="13" formatCode="General_)">
                  <c:v>-8.3000000000000004E-2</c:v>
                </c:pt>
                <c:pt idx="14" formatCode="General_)">
                  <c:v>-0.245</c:v>
                </c:pt>
                <c:pt idx="15" formatCode="General_)">
                  <c:v>-0.159</c:v>
                </c:pt>
              </c:numCache>
            </c:numRef>
          </c:xVal>
          <c:yVal>
            <c:numRef>
              <c:f>CID_Data!$N$221:$N$236</c:f>
              <c:numCache>
                <c:formatCode>0.00_)</c:formatCode>
                <c:ptCount val="16"/>
                <c:pt idx="0">
                  <c:v>-0.1</c:v>
                </c:pt>
                <c:pt idx="1">
                  <c:v>1.8</c:v>
                </c:pt>
                <c:pt idx="2">
                  <c:v>0</c:v>
                </c:pt>
                <c:pt idx="3">
                  <c:v>-1.3</c:v>
                </c:pt>
                <c:pt idx="4">
                  <c:v>-2.2000000000000002</c:v>
                </c:pt>
                <c:pt idx="5">
                  <c:v>0</c:v>
                </c:pt>
                <c:pt idx="6">
                  <c:v>-2.6</c:v>
                </c:pt>
                <c:pt idx="7">
                  <c:v>-3.5</c:v>
                </c:pt>
                <c:pt idx="8">
                  <c:v>0.6</c:v>
                </c:pt>
                <c:pt idx="9">
                  <c:v>-0.75</c:v>
                </c:pt>
                <c:pt idx="10">
                  <c:v>-0.75</c:v>
                </c:pt>
                <c:pt idx="11">
                  <c:v>0</c:v>
                </c:pt>
                <c:pt idx="12">
                  <c:v>-1.1000000000000001</c:v>
                </c:pt>
                <c:pt idx="13">
                  <c:v>-0.6</c:v>
                </c:pt>
                <c:pt idx="14">
                  <c:v>-2</c:v>
                </c:pt>
                <c:pt idx="15">
                  <c:v>-1.8</c:v>
                </c:pt>
              </c:numCache>
            </c:numRef>
          </c:yVal>
          <c:smooth val="0"/>
        </c:ser>
        <c:ser>
          <c:idx val="17"/>
          <c:order val="17"/>
          <c:tx>
            <c:v>Toyoura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CID_Data!$I$239:$I$246</c:f>
              <c:numCache>
                <c:formatCode>0.000_)</c:formatCode>
                <c:ptCount val="8"/>
                <c:pt idx="0">
                  <c:v>-0.23300000000000001</c:v>
                </c:pt>
                <c:pt idx="1">
                  <c:v>-0.16500000000000001</c:v>
                </c:pt>
                <c:pt idx="2">
                  <c:v>-6.0999999999999999E-2</c:v>
                </c:pt>
                <c:pt idx="3">
                  <c:v>4.0000000000000001E-3</c:v>
                </c:pt>
                <c:pt idx="5">
                  <c:v>-3.6412450368561444E-2</c:v>
                </c:pt>
                <c:pt idx="6">
                  <c:v>-0.1034124503685615</c:v>
                </c:pt>
                <c:pt idx="7">
                  <c:v>-0.19741245036856148</c:v>
                </c:pt>
              </c:numCache>
            </c:numRef>
          </c:xVal>
          <c:yVal>
            <c:numRef>
              <c:f>CID_Data!$N$239:$N$246</c:f>
              <c:numCache>
                <c:formatCode>0.00_)</c:formatCode>
                <c:ptCount val="8"/>
                <c:pt idx="0">
                  <c:v>-3.3</c:v>
                </c:pt>
                <c:pt idx="1">
                  <c:v>-1.3</c:v>
                </c:pt>
                <c:pt idx="2">
                  <c:v>-0.47</c:v>
                </c:pt>
                <c:pt idx="3">
                  <c:v>0.34</c:v>
                </c:pt>
                <c:pt idx="4">
                  <c:v>0</c:v>
                </c:pt>
                <c:pt idx="5">
                  <c:v>-0.98</c:v>
                </c:pt>
                <c:pt idx="6">
                  <c:v>-1.2</c:v>
                </c:pt>
                <c:pt idx="7">
                  <c:v>-2.6</c:v>
                </c:pt>
              </c:numCache>
            </c:numRef>
          </c:yVal>
          <c:smooth val="0"/>
        </c:ser>
        <c:ser>
          <c:idx val="18"/>
          <c:order val="18"/>
          <c:tx>
            <c:v>Oil Sands Tail</c:v>
          </c:tx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CID_Data!$I$248:$I$256</c:f>
              <c:numCache>
                <c:formatCode>0.000_)</c:formatCode>
                <c:ptCount val="9"/>
                <c:pt idx="0">
                  <c:v>-9.7999999999999976E-2</c:v>
                </c:pt>
                <c:pt idx="1">
                  <c:v>-1.9000000000000017E-2</c:v>
                </c:pt>
                <c:pt idx="2">
                  <c:v>-7.6987118443221925E-2</c:v>
                </c:pt>
                <c:pt idx="3">
                  <c:v>-2.3566949718158758E-2</c:v>
                </c:pt>
                <c:pt idx="4">
                  <c:v>-0.20199999999999996</c:v>
                </c:pt>
                <c:pt idx="5">
                  <c:v>1.4133899436317487E-2</c:v>
                </c:pt>
                <c:pt idx="6">
                  <c:v>-6.2999999999999945E-2</c:v>
                </c:pt>
                <c:pt idx="7">
                  <c:v>-0.19101288155677809</c:v>
                </c:pt>
                <c:pt idx="8">
                  <c:v>-1.1433050281841273E-2</c:v>
                </c:pt>
              </c:numCache>
            </c:numRef>
          </c:xVal>
          <c:yVal>
            <c:numRef>
              <c:f>CID_Data!$N$248:$N$256</c:f>
              <c:numCache>
                <c:formatCode>0.00_)</c:formatCode>
                <c:ptCount val="9"/>
                <c:pt idx="0">
                  <c:v>-1.2</c:v>
                </c:pt>
                <c:pt idx="1">
                  <c:v>-0.1</c:v>
                </c:pt>
                <c:pt idx="2">
                  <c:v>-0.8</c:v>
                </c:pt>
                <c:pt idx="3">
                  <c:v>-0.5</c:v>
                </c:pt>
                <c:pt idx="4">
                  <c:v>-2.1</c:v>
                </c:pt>
                <c:pt idx="5">
                  <c:v>-0.1</c:v>
                </c:pt>
                <c:pt idx="6">
                  <c:v>-0.8</c:v>
                </c:pt>
                <c:pt idx="7">
                  <c:v>-2.5</c:v>
                </c:pt>
                <c:pt idx="8">
                  <c:v>-0.8</c:v>
                </c:pt>
              </c:numCache>
            </c:numRef>
          </c:yVal>
          <c:smooth val="0"/>
        </c:ser>
        <c:ser>
          <c:idx val="19"/>
          <c:order val="19"/>
          <c:tx>
            <c:v>Chek Lap Kok</c:v>
          </c:tx>
          <c:spPr>
            <a:ln w="28575">
              <a:noFill/>
            </a:ln>
          </c:spPr>
          <c:marker>
            <c:symbol val="dot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CID_Data!$I$259:$I$279</c:f>
              <c:numCache>
                <c:formatCode>0.000_)</c:formatCode>
                <c:ptCount val="21"/>
                <c:pt idx="0">
                  <c:v>-0.10523923025582504</c:v>
                </c:pt>
                <c:pt idx="1">
                  <c:v>-8.4760769744174902E-2</c:v>
                </c:pt>
                <c:pt idx="2">
                  <c:v>-2.6202757794927534E-3</c:v>
                </c:pt>
                <c:pt idx="3">
                  <c:v>-3.123923025582509E-2</c:v>
                </c:pt>
                <c:pt idx="4">
                  <c:v>9.2392302558249595E-3</c:v>
                </c:pt>
                <c:pt idx="5">
                  <c:v>-0.14423923025582508</c:v>
                </c:pt>
                <c:pt idx="6">
                  <c:v>5.2760769744174874E-2</c:v>
                </c:pt>
                <c:pt idx="7">
                  <c:v>-0.20876076974417501</c:v>
                </c:pt>
                <c:pt idx="8">
                  <c:v>-6.2760769744174993E-2</c:v>
                </c:pt>
                <c:pt idx="9">
                  <c:v>-0.15176076974417496</c:v>
                </c:pt>
                <c:pt idx="11">
                  <c:v>6.637170264497172E-3</c:v>
                </c:pt>
                <c:pt idx="12">
                  <c:v>-0.13863717026449718</c:v>
                </c:pt>
                <c:pt idx="13">
                  <c:v>-7.7637170264497235E-2</c:v>
                </c:pt>
                <c:pt idx="14">
                  <c:v>-1.8637170264497183E-2</c:v>
                </c:pt>
                <c:pt idx="15">
                  <c:v>-0.13136282973550284</c:v>
                </c:pt>
                <c:pt idx="16">
                  <c:v>-6.7362829735502783E-2</c:v>
                </c:pt>
                <c:pt idx="17">
                  <c:v>-4.036282973550287E-2</c:v>
                </c:pt>
                <c:pt idx="18">
                  <c:v>-0.17636282973550288</c:v>
                </c:pt>
                <c:pt idx="19">
                  <c:v>8.3362829735502797E-2</c:v>
                </c:pt>
                <c:pt idx="20">
                  <c:v>3.963717026449709E-2</c:v>
                </c:pt>
              </c:numCache>
            </c:numRef>
          </c:xVal>
          <c:yVal>
            <c:numRef>
              <c:f>CID_Data!$N$259:$N$279</c:f>
              <c:numCache>
                <c:formatCode>0.0_)</c:formatCode>
                <c:ptCount val="21"/>
                <c:pt idx="0">
                  <c:v>-1.3</c:v>
                </c:pt>
                <c:pt idx="1">
                  <c:v>0.3</c:v>
                </c:pt>
                <c:pt idx="2">
                  <c:v>0.33</c:v>
                </c:pt>
                <c:pt idx="3">
                  <c:v>-0.4</c:v>
                </c:pt>
                <c:pt idx="4">
                  <c:v>0.3</c:v>
                </c:pt>
                <c:pt idx="5">
                  <c:v>-0.7</c:v>
                </c:pt>
                <c:pt idx="6">
                  <c:v>2.9</c:v>
                </c:pt>
                <c:pt idx="7">
                  <c:v>-0.5</c:v>
                </c:pt>
                <c:pt idx="8">
                  <c:v>-0.7</c:v>
                </c:pt>
                <c:pt idx="9">
                  <c:v>-1.75</c:v>
                </c:pt>
                <c:pt idx="11">
                  <c:v>2.6</c:v>
                </c:pt>
                <c:pt idx="12">
                  <c:v>-0.8</c:v>
                </c:pt>
                <c:pt idx="13">
                  <c:v>-0.5</c:v>
                </c:pt>
                <c:pt idx="14">
                  <c:v>1.93</c:v>
                </c:pt>
                <c:pt idx="15">
                  <c:v>-1.1000000000000001</c:v>
                </c:pt>
                <c:pt idx="16">
                  <c:v>0.32</c:v>
                </c:pt>
                <c:pt idx="17">
                  <c:v>-0.17</c:v>
                </c:pt>
                <c:pt idx="18">
                  <c:v>-1.35</c:v>
                </c:pt>
                <c:pt idx="19">
                  <c:v>3.4</c:v>
                </c:pt>
                <c:pt idx="20">
                  <c:v>2.5499999999999998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8352"/>
        <c:axId val="44390656"/>
      </c:scatterChart>
      <c:valAx>
        <c:axId val="44388352"/>
        <c:scaling>
          <c:orientation val="minMax"/>
          <c:max val="0.05"/>
          <c:min val="-0.3"/>
        </c:scaling>
        <c:delete val="0"/>
        <c:axPos val="t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State Parameter,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y</a:t>
                </a:r>
                <a:r>
                  <a:rPr lang="en-US" sz="1400" b="0" i="1" u="none" strike="noStrike" baseline="-25000">
                    <a:solidFill>
                      <a:srgbClr val="000000"/>
                    </a:solidFill>
                    <a:latin typeface="Symbol"/>
                    <a:cs typeface="Arial"/>
                  </a:rPr>
                  <a:t>o</a:t>
                </a:r>
                <a:endParaRPr lang="en-US" sz="1400" b="0" i="1" u="none" strike="noStrike" baseline="-25000">
                  <a:solidFill>
                    <a:srgbClr val="000000"/>
                  </a:solidFill>
                  <a:latin typeface="Symbol"/>
                </a:endParaRPr>
              </a:p>
            </c:rich>
          </c:tx>
          <c:layout>
            <c:manualLayout>
              <c:xMode val="edge"/>
              <c:yMode val="edge"/>
              <c:x val="0.35987590486039295"/>
              <c:y val="0.928813559322033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_)" sourceLinked="0"/>
        <c:majorTickMark val="out"/>
        <c:minorTickMark val="out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390656"/>
        <c:crossesAt val="4"/>
        <c:crossBetween val="midCat"/>
        <c:majorUnit val="0.1"/>
        <c:minorUnit val="0.02"/>
      </c:valAx>
      <c:valAx>
        <c:axId val="44390656"/>
        <c:scaling>
          <c:orientation val="maxMin"/>
          <c:max val="4"/>
          <c:min val="-4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Volumetric strain,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e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v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(%) at peak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f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'</a:t>
                </a:r>
              </a:p>
            </c:rich>
          </c:tx>
          <c:layout>
            <c:manualLayout>
              <c:xMode val="edge"/>
              <c:yMode val="edge"/>
              <c:x val="4.1365046535677356E-3"/>
              <c:y val="0.2237288135593220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388352"/>
        <c:crossesAt val="-0.3"/>
        <c:crossBetween val="midCat"/>
        <c:majorUnit val="2"/>
        <c:min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5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74457083764219234"/>
          <c:y val="8.3050847457627114E-2"/>
          <c:w val="0.15305783328808037"/>
          <c:h val="0.783050847457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695966907962769E-2"/>
          <c:y val="5.9322033898305086E-2"/>
          <c:w val="0.65460186142709409"/>
          <c:h val="0.81355932203389836"/>
        </c:manualLayout>
      </c:layout>
      <c:scatterChart>
        <c:scatterStyle val="lineMarker"/>
        <c:varyColors val="0"/>
        <c:ser>
          <c:idx val="2"/>
          <c:order val="0"/>
          <c:tx>
            <c:v>Erksak 330/0.7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CID_Data!$AB$43:$AB$57</c:f>
              <c:numCache>
                <c:formatCode>0.000</c:formatCode>
                <c:ptCount val="15"/>
                <c:pt idx="0">
                  <c:v>-0.30738951722997576</c:v>
                </c:pt>
                <c:pt idx="1">
                  <c:v>-0.37113854530135815</c:v>
                </c:pt>
                <c:pt idx="2">
                  <c:v>-0.28411168629951467</c:v>
                </c:pt>
                <c:pt idx="3">
                  <c:v>-0.46110283674199271</c:v>
                </c:pt>
                <c:pt idx="4">
                  <c:v>-0.2631316640641066</c:v>
                </c:pt>
                <c:pt idx="5">
                  <c:v>-0.22512084618631426</c:v>
                </c:pt>
                <c:pt idx="6">
                  <c:v>-0.71003431893136315</c:v>
                </c:pt>
                <c:pt idx="7">
                  <c:v>-0.19320291916445498</c:v>
                </c:pt>
                <c:pt idx="8">
                  <c:v>-0.37461884836799447</c:v>
                </c:pt>
                <c:pt idx="9">
                  <c:v>-0.5870082288989682</c:v>
                </c:pt>
                <c:pt idx="10">
                  <c:v>0.23598199055567945</c:v>
                </c:pt>
                <c:pt idx="11">
                  <c:v>0.23146683039428259</c:v>
                </c:pt>
                <c:pt idx="12">
                  <c:v>0.19410242841003886</c:v>
                </c:pt>
                <c:pt idx="13">
                  <c:v>0.33250234453797978</c:v>
                </c:pt>
                <c:pt idx="14">
                  <c:v>0.29702977816629916</c:v>
                </c:pt>
              </c:numCache>
            </c:numRef>
          </c:xVal>
          <c:yVal>
            <c:numRef>
              <c:f>CID_Data!$L$43:$L$57</c:f>
              <c:numCache>
                <c:formatCode>0.0_)</c:formatCode>
                <c:ptCount val="15"/>
                <c:pt idx="0">
                  <c:v>36</c:v>
                </c:pt>
                <c:pt idx="1">
                  <c:v>36.299999999999997</c:v>
                </c:pt>
                <c:pt idx="2">
                  <c:v>35.4</c:v>
                </c:pt>
                <c:pt idx="3">
                  <c:v>37.1</c:v>
                </c:pt>
                <c:pt idx="4">
                  <c:v>33.9</c:v>
                </c:pt>
                <c:pt idx="5">
                  <c:v>35.799999999999997</c:v>
                </c:pt>
                <c:pt idx="6">
                  <c:v>39.299999999999997</c:v>
                </c:pt>
                <c:pt idx="8">
                  <c:v>35.299999999999997</c:v>
                </c:pt>
                <c:pt idx="9">
                  <c:v>37.6</c:v>
                </c:pt>
                <c:pt idx="10">
                  <c:v>28.6</c:v>
                </c:pt>
                <c:pt idx="11" formatCode="General_)">
                  <c:v>26.8</c:v>
                </c:pt>
                <c:pt idx="12" formatCode="General_)">
                  <c:v>28.9</c:v>
                </c:pt>
                <c:pt idx="13" formatCode="General_)">
                  <c:v>26.9</c:v>
                </c:pt>
                <c:pt idx="14" formatCode="General_)">
                  <c:v>26.9</c:v>
                </c:pt>
              </c:numCache>
            </c:numRef>
          </c:yVal>
          <c:smooth val="0"/>
        </c:ser>
        <c:ser>
          <c:idx val="0"/>
          <c:order val="1"/>
          <c:tx>
            <c:v>Erksak 355/3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CID_Data!$AB$37:$AB$41</c:f>
              <c:numCache>
                <c:formatCode>0.000</c:formatCode>
                <c:ptCount val="5"/>
                <c:pt idx="0">
                  <c:v>-0.25342465753424659</c:v>
                </c:pt>
                <c:pt idx="1">
                  <c:v>-0.42465753424657537</c:v>
                </c:pt>
                <c:pt idx="2">
                  <c:v>-2.7397260273972608E-2</c:v>
                </c:pt>
                <c:pt idx="3">
                  <c:v>-0.21004566210045664</c:v>
                </c:pt>
                <c:pt idx="4">
                  <c:v>-0.49771689497716903</c:v>
                </c:pt>
              </c:numCache>
            </c:numRef>
          </c:xVal>
          <c:yVal>
            <c:numRef>
              <c:f>CID_Data!$L$37:$L$41</c:f>
              <c:numCache>
                <c:formatCode>0.0_)</c:formatCode>
                <c:ptCount val="5"/>
                <c:pt idx="0">
                  <c:v>35.6</c:v>
                </c:pt>
                <c:pt idx="1">
                  <c:v>39.1</c:v>
                </c:pt>
                <c:pt idx="2">
                  <c:v>29.7</c:v>
                </c:pt>
                <c:pt idx="3">
                  <c:v>33.6</c:v>
                </c:pt>
                <c:pt idx="4">
                  <c:v>41.7</c:v>
                </c:pt>
              </c:numCache>
            </c:numRef>
          </c:yVal>
          <c:smooth val="0"/>
        </c:ser>
        <c:ser>
          <c:idx val="1"/>
          <c:order val="2"/>
          <c:tx>
            <c:v>Erksak 320/1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CID_Data!$AB$31:$AB$35</c:f>
              <c:numCache>
                <c:formatCode>0.000</c:formatCode>
                <c:ptCount val="5"/>
                <c:pt idx="0">
                  <c:v>-0.12886597938144326</c:v>
                </c:pt>
                <c:pt idx="1">
                  <c:v>-0.20618556701030921</c:v>
                </c:pt>
                <c:pt idx="2">
                  <c:v>-1.0515463917525769</c:v>
                </c:pt>
                <c:pt idx="3">
                  <c:v>-1.0360824742268038</c:v>
                </c:pt>
                <c:pt idx="4">
                  <c:v>-0.87628865979381421</c:v>
                </c:pt>
              </c:numCache>
            </c:numRef>
          </c:xVal>
          <c:yVal>
            <c:numRef>
              <c:f>CID_Data!$L$31:$L$35</c:f>
              <c:numCache>
                <c:formatCode>0.0_)</c:formatCode>
                <c:ptCount val="5"/>
                <c:pt idx="0">
                  <c:v>32.799999999999997</c:v>
                </c:pt>
                <c:pt idx="1">
                  <c:v>34.4</c:v>
                </c:pt>
                <c:pt idx="2">
                  <c:v>45.5</c:v>
                </c:pt>
                <c:pt idx="3">
                  <c:v>39.4</c:v>
                </c:pt>
                <c:pt idx="4">
                  <c:v>38.6</c:v>
                </c:pt>
              </c:numCache>
            </c:numRef>
          </c:yVal>
          <c:smooth val="0"/>
        </c:ser>
        <c:ser>
          <c:idx val="3"/>
          <c:order val="3"/>
          <c:tx>
            <c:v>Isserk 210/2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CID_Data!$AB$59:$AB$63</c:f>
              <c:numCache>
                <c:formatCode>0.000</c:formatCode>
                <c:ptCount val="5"/>
                <c:pt idx="0">
                  <c:v>-0.42499999999999999</c:v>
                </c:pt>
                <c:pt idx="1">
                  <c:v>-9.583333333333334E-2</c:v>
                </c:pt>
                <c:pt idx="2">
                  <c:v>0.625</c:v>
                </c:pt>
                <c:pt idx="3">
                  <c:v>-0.20833333333333334</c:v>
                </c:pt>
                <c:pt idx="4">
                  <c:v>-0.21249999999999999</c:v>
                </c:pt>
              </c:numCache>
            </c:numRef>
          </c:xVal>
          <c:yVal>
            <c:numRef>
              <c:f>CID_Data!$L$59:$L$63</c:f>
              <c:numCache>
                <c:formatCode>0.0_)</c:formatCode>
                <c:ptCount val="5"/>
                <c:pt idx="0">
                  <c:v>36</c:v>
                </c:pt>
                <c:pt idx="1">
                  <c:v>31.7</c:v>
                </c:pt>
                <c:pt idx="2">
                  <c:v>29.5</c:v>
                </c:pt>
                <c:pt idx="3">
                  <c:v>32.700000000000003</c:v>
                </c:pt>
                <c:pt idx="4">
                  <c:v>34</c:v>
                </c:pt>
              </c:numCache>
            </c:numRef>
          </c:yVal>
          <c:smooth val="0"/>
        </c:ser>
        <c:ser>
          <c:idx val="4"/>
          <c:order val="4"/>
          <c:tx>
            <c:v>Isserk 210/10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CID_Data!$AB$71:$AB$75</c:f>
              <c:numCache>
                <c:formatCode>0.000</c:formatCode>
                <c:ptCount val="5"/>
                <c:pt idx="0">
                  <c:v>3.8095238095238099E-2</c:v>
                </c:pt>
                <c:pt idx="1">
                  <c:v>-5.4761904761904762E-2</c:v>
                </c:pt>
                <c:pt idx="2">
                  <c:v>-7.3809523809523811E-2</c:v>
                </c:pt>
                <c:pt idx="3">
                  <c:v>-0.19047619047619049</c:v>
                </c:pt>
                <c:pt idx="4">
                  <c:v>-0.19047619047619049</c:v>
                </c:pt>
              </c:numCache>
            </c:numRef>
          </c:xVal>
          <c:yVal>
            <c:numRef>
              <c:f>CID_Data!$L$71:$L$75</c:f>
              <c:numCache>
                <c:formatCode>0.0_)</c:formatCode>
                <c:ptCount val="5"/>
                <c:pt idx="0">
                  <c:v>31.5</c:v>
                </c:pt>
                <c:pt idx="1">
                  <c:v>32.1</c:v>
                </c:pt>
                <c:pt idx="2">
                  <c:v>31.7</c:v>
                </c:pt>
                <c:pt idx="3">
                  <c:v>31.6</c:v>
                </c:pt>
                <c:pt idx="4">
                  <c:v>32.6</c:v>
                </c:pt>
              </c:numCache>
            </c:numRef>
          </c:yVal>
          <c:smooth val="0"/>
        </c:ser>
        <c:ser>
          <c:idx val="5"/>
          <c:order val="5"/>
          <c:tx>
            <c:v>Isserk 210/5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CID_Data!$AB$65:$AB$69</c:f>
              <c:numCache>
                <c:formatCode>0.000</c:formatCode>
                <c:ptCount val="5"/>
                <c:pt idx="0">
                  <c:v>-4.2857142857142851E-2</c:v>
                </c:pt>
                <c:pt idx="1">
                  <c:v>0.27857142857142853</c:v>
                </c:pt>
                <c:pt idx="2">
                  <c:v>-0.13214285714285712</c:v>
                </c:pt>
                <c:pt idx="3">
                  <c:v>0.11785714285714285</c:v>
                </c:pt>
                <c:pt idx="4">
                  <c:v>0.25</c:v>
                </c:pt>
              </c:numCache>
            </c:numRef>
          </c:xVal>
          <c:yVal>
            <c:numRef>
              <c:f>CID_Data!$L$65:$L$69</c:f>
              <c:numCache>
                <c:formatCode>0.0_)</c:formatCode>
                <c:ptCount val="5"/>
                <c:pt idx="0">
                  <c:v>33.700000000000003</c:v>
                </c:pt>
                <c:pt idx="1">
                  <c:v>31.3</c:v>
                </c:pt>
                <c:pt idx="2">
                  <c:v>34</c:v>
                </c:pt>
                <c:pt idx="3">
                  <c:v>31.8</c:v>
                </c:pt>
                <c:pt idx="4">
                  <c:v>30.6</c:v>
                </c:pt>
              </c:numCache>
            </c:numRef>
          </c:yVal>
          <c:smooth val="0"/>
        </c:ser>
        <c:ser>
          <c:idx val="7"/>
          <c:order val="6"/>
          <c:tx>
            <c:v>Alaska 240/5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CID_Data!$AB$119:$AB$125</c:f>
              <c:numCache>
                <c:formatCode>0.000</c:formatCode>
                <c:ptCount val="7"/>
                <c:pt idx="0">
                  <c:v>-0.32989690721649478</c:v>
                </c:pt>
                <c:pt idx="1">
                  <c:v>-0.5051546391752576</c:v>
                </c:pt>
                <c:pt idx="2">
                  <c:v>-0.32302405498281783</c:v>
                </c:pt>
                <c:pt idx="3">
                  <c:v>0.10309278350515462</c:v>
                </c:pt>
                <c:pt idx="4">
                  <c:v>0.14089347079037801</c:v>
                </c:pt>
                <c:pt idx="5">
                  <c:v>-0.63917525773195871</c:v>
                </c:pt>
                <c:pt idx="6">
                  <c:v>-0.19243986254295531</c:v>
                </c:pt>
              </c:numCache>
            </c:numRef>
          </c:xVal>
          <c:yVal>
            <c:numRef>
              <c:f>CID_Data!$L$119:$L$125</c:f>
              <c:numCache>
                <c:formatCode>0.0_)</c:formatCode>
                <c:ptCount val="7"/>
                <c:pt idx="0">
                  <c:v>35.9</c:v>
                </c:pt>
                <c:pt idx="1">
                  <c:v>38.299999999999997</c:v>
                </c:pt>
                <c:pt idx="2">
                  <c:v>35.6</c:v>
                </c:pt>
                <c:pt idx="3">
                  <c:v>31.3</c:v>
                </c:pt>
                <c:pt idx="4">
                  <c:v>31.4</c:v>
                </c:pt>
                <c:pt idx="5">
                  <c:v>41</c:v>
                </c:pt>
                <c:pt idx="6">
                  <c:v>32.799999999999997</c:v>
                </c:pt>
              </c:numCache>
            </c:numRef>
          </c:yVal>
          <c:smooth val="0"/>
        </c:ser>
        <c:ser>
          <c:idx val="8"/>
          <c:order val="7"/>
          <c:tx>
            <c:v>Alaska 240/10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CID_Data!$AB$127:$AB$133</c:f>
              <c:numCache>
                <c:formatCode>0.000</c:formatCode>
                <c:ptCount val="7"/>
                <c:pt idx="0">
                  <c:v>-6.5146579804560276E-2</c:v>
                </c:pt>
                <c:pt idx="1">
                  <c:v>-0.244299674267101</c:v>
                </c:pt>
                <c:pt idx="2">
                  <c:v>-7.1661237785016291E-2</c:v>
                </c:pt>
                <c:pt idx="3">
                  <c:v>9.7719869706840407E-2</c:v>
                </c:pt>
                <c:pt idx="4">
                  <c:v>-0.59609120521172654</c:v>
                </c:pt>
                <c:pt idx="5">
                  <c:v>-0.52768729641693823</c:v>
                </c:pt>
                <c:pt idx="6">
                  <c:v>-0.45928338762214987</c:v>
                </c:pt>
              </c:numCache>
            </c:numRef>
          </c:xVal>
          <c:yVal>
            <c:numRef>
              <c:f>CID_Data!$L$127:$L$133</c:f>
              <c:numCache>
                <c:formatCode>0.0_)</c:formatCode>
                <c:ptCount val="7"/>
                <c:pt idx="0">
                  <c:v>31.4</c:v>
                </c:pt>
                <c:pt idx="1">
                  <c:v>34.4</c:v>
                </c:pt>
                <c:pt idx="2">
                  <c:v>32.4</c:v>
                </c:pt>
                <c:pt idx="3">
                  <c:v>30.5</c:v>
                </c:pt>
                <c:pt idx="4">
                  <c:v>43.1</c:v>
                </c:pt>
                <c:pt idx="5">
                  <c:v>40</c:v>
                </c:pt>
                <c:pt idx="6">
                  <c:v>37.299999999999997</c:v>
                </c:pt>
              </c:numCache>
            </c:numRef>
          </c:yVal>
          <c:smooth val="0"/>
        </c:ser>
        <c:ser>
          <c:idx val="9"/>
          <c:order val="8"/>
          <c:tx>
            <c:v>Castro B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CID_Data!$AB$135:$AB$146</c:f>
              <c:numCache>
                <c:formatCode>0.000</c:formatCode>
                <c:ptCount val="12"/>
                <c:pt idx="0">
                  <c:v>0.12647058823529408</c:v>
                </c:pt>
                <c:pt idx="1">
                  <c:v>7.0588235294117646E-2</c:v>
                </c:pt>
                <c:pt idx="2">
                  <c:v>0.20588235294117649</c:v>
                </c:pt>
                <c:pt idx="3">
                  <c:v>0.21470588235294114</c:v>
                </c:pt>
                <c:pt idx="4">
                  <c:v>0.17058823529411765</c:v>
                </c:pt>
                <c:pt idx="5">
                  <c:v>-1.4705882352941176E-2</c:v>
                </c:pt>
                <c:pt idx="6">
                  <c:v>-0.57352941176470584</c:v>
                </c:pt>
                <c:pt idx="7">
                  <c:v>0.22647058823529409</c:v>
                </c:pt>
                <c:pt idx="8">
                  <c:v>0.10882352941176469</c:v>
                </c:pt>
                <c:pt idx="9">
                  <c:v>-0.52647058823529402</c:v>
                </c:pt>
                <c:pt idx="10">
                  <c:v>0.1764705882352941</c:v>
                </c:pt>
                <c:pt idx="11">
                  <c:v>-0.45294117647058818</c:v>
                </c:pt>
              </c:numCache>
            </c:numRef>
          </c:xVal>
          <c:yVal>
            <c:numRef>
              <c:f>CID_Data!$L$135:$L$146</c:f>
              <c:numCache>
                <c:formatCode>0.0_)</c:formatCode>
                <c:ptCount val="12"/>
                <c:pt idx="0">
                  <c:v>30.6</c:v>
                </c:pt>
                <c:pt idx="1">
                  <c:v>31</c:v>
                </c:pt>
                <c:pt idx="2">
                  <c:v>30.8</c:v>
                </c:pt>
                <c:pt idx="3">
                  <c:v>31</c:v>
                </c:pt>
                <c:pt idx="4">
                  <c:v>31</c:v>
                </c:pt>
                <c:pt idx="5">
                  <c:v>31.6</c:v>
                </c:pt>
                <c:pt idx="6">
                  <c:v>40.700000000000003</c:v>
                </c:pt>
                <c:pt idx="7">
                  <c:v>29.4</c:v>
                </c:pt>
                <c:pt idx="8">
                  <c:v>30.2</c:v>
                </c:pt>
                <c:pt idx="9">
                  <c:v>40.200000000000003</c:v>
                </c:pt>
                <c:pt idx="10">
                  <c:v>29.5</c:v>
                </c:pt>
                <c:pt idx="11">
                  <c:v>38.5</c:v>
                </c:pt>
              </c:numCache>
            </c:numRef>
          </c:yVal>
          <c:smooth val="0"/>
        </c:ser>
        <c:ser>
          <c:idx val="10"/>
          <c:order val="9"/>
          <c:tx>
            <c:v>Castro C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CID_Data!$AB$148:$AB$151</c:f>
              <c:numCache>
                <c:formatCode>0.000</c:formatCode>
                <c:ptCount val="4"/>
                <c:pt idx="0">
                  <c:v>-3.0303030303030304E-2</c:v>
                </c:pt>
                <c:pt idx="1">
                  <c:v>-0.8</c:v>
                </c:pt>
                <c:pt idx="2">
                  <c:v>-2.4242424242424242E-2</c:v>
                </c:pt>
                <c:pt idx="3">
                  <c:v>-0.76060606060606062</c:v>
                </c:pt>
              </c:numCache>
            </c:numRef>
          </c:xVal>
          <c:yVal>
            <c:numRef>
              <c:f>CID_Data!$L$148:$L$151</c:f>
              <c:numCache>
                <c:formatCode>0.0_)</c:formatCode>
                <c:ptCount val="4"/>
                <c:pt idx="0">
                  <c:v>34.4</c:v>
                </c:pt>
                <c:pt idx="1">
                  <c:v>45.9</c:v>
                </c:pt>
                <c:pt idx="2">
                  <c:v>34.6</c:v>
                </c:pt>
                <c:pt idx="3">
                  <c:v>42.9</c:v>
                </c:pt>
              </c:numCache>
            </c:numRef>
          </c:yVal>
          <c:smooth val="0"/>
        </c:ser>
        <c:ser>
          <c:idx val="11"/>
          <c:order val="10"/>
          <c:tx>
            <c:v>Hilton Mines</c:v>
          </c:tx>
          <c:spPr>
            <a:ln w="28575">
              <a:noFill/>
            </a:ln>
          </c:spPr>
          <c:marker>
            <c:symbol val="x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CID_Data!$AB$153:$AB$158</c:f>
              <c:numCache>
                <c:formatCode>0.000</c:formatCode>
                <c:ptCount val="6"/>
                <c:pt idx="0">
                  <c:v>-0.39302325581395353</c:v>
                </c:pt>
                <c:pt idx="1">
                  <c:v>-0.50465116279069766</c:v>
                </c:pt>
                <c:pt idx="2">
                  <c:v>-0.12093023255813953</c:v>
                </c:pt>
                <c:pt idx="3">
                  <c:v>-0.41162790697674417</c:v>
                </c:pt>
                <c:pt idx="4">
                  <c:v>-0.23023255813953489</c:v>
                </c:pt>
                <c:pt idx="5">
                  <c:v>7.441860465116279E-2</c:v>
                </c:pt>
              </c:numCache>
            </c:numRef>
          </c:xVal>
          <c:yVal>
            <c:numRef>
              <c:f>CID_Data!$L$153:$L$158</c:f>
              <c:numCache>
                <c:formatCode>0.0_)</c:formatCode>
                <c:ptCount val="6"/>
                <c:pt idx="0">
                  <c:v>39.9</c:v>
                </c:pt>
                <c:pt idx="1">
                  <c:v>40.4</c:v>
                </c:pt>
                <c:pt idx="2">
                  <c:v>35.1</c:v>
                </c:pt>
                <c:pt idx="3">
                  <c:v>38.9</c:v>
                </c:pt>
                <c:pt idx="4">
                  <c:v>37.5</c:v>
                </c:pt>
                <c:pt idx="5">
                  <c:v>32.799999999999997</c:v>
                </c:pt>
              </c:numCache>
            </c:numRef>
          </c:yVal>
          <c:smooth val="0"/>
        </c:ser>
        <c:ser>
          <c:idx val="12"/>
          <c:order val="11"/>
          <c:tx>
            <c:v>Leighton Buzz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CID_Data!$AB$178:$AB$183</c:f>
              <c:numCache>
                <c:formatCode>0.000</c:formatCode>
                <c:ptCount val="6"/>
                <c:pt idx="0">
                  <c:v>-0.26536312849162019</c:v>
                </c:pt>
                <c:pt idx="1">
                  <c:v>-0.44972067039106162</c:v>
                </c:pt>
                <c:pt idx="2">
                  <c:v>6.9832402234636895E-2</c:v>
                </c:pt>
                <c:pt idx="3">
                  <c:v>-0.64525139664804498</c:v>
                </c:pt>
                <c:pt idx="4">
                  <c:v>-2.2346368715083807E-2</c:v>
                </c:pt>
                <c:pt idx="5">
                  <c:v>-0.15921787709497212</c:v>
                </c:pt>
              </c:numCache>
            </c:numRef>
          </c:xVal>
          <c:yVal>
            <c:numRef>
              <c:f>CID_Data!$L$178:$L$183</c:f>
              <c:numCache>
                <c:formatCode>General_)</c:formatCode>
                <c:ptCount val="6"/>
                <c:pt idx="0">
                  <c:v>34.299999999999997</c:v>
                </c:pt>
                <c:pt idx="1">
                  <c:v>36.200000000000003</c:v>
                </c:pt>
                <c:pt idx="2">
                  <c:v>29.9</c:v>
                </c:pt>
                <c:pt idx="3">
                  <c:v>41.3</c:v>
                </c:pt>
                <c:pt idx="4">
                  <c:v>34.9</c:v>
                </c:pt>
                <c:pt idx="5">
                  <c:v>31.1</c:v>
                </c:pt>
              </c:numCache>
            </c:numRef>
          </c:yVal>
          <c:smooth val="0"/>
        </c:ser>
        <c:ser>
          <c:idx val="13"/>
          <c:order val="12"/>
          <c:tx>
            <c:v>Monterey #0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CID_Data!$AB$201:$AB$206</c:f>
              <c:numCache>
                <c:formatCode>0.000</c:formatCode>
                <c:ptCount val="6"/>
                <c:pt idx="0">
                  <c:v>-0.2857142857142857</c:v>
                </c:pt>
                <c:pt idx="1">
                  <c:v>-0.26428571428571423</c:v>
                </c:pt>
                <c:pt idx="2">
                  <c:v>-0.23214285714285712</c:v>
                </c:pt>
                <c:pt idx="3">
                  <c:v>-1.0464285714285713</c:v>
                </c:pt>
                <c:pt idx="4">
                  <c:v>-1.014285714285714</c:v>
                </c:pt>
                <c:pt idx="5">
                  <c:v>-0.95714285714285707</c:v>
                </c:pt>
              </c:numCache>
            </c:numRef>
          </c:xVal>
          <c:yVal>
            <c:numRef>
              <c:f>CID_Data!$L$201:$L$206</c:f>
              <c:numCache>
                <c:formatCode>0.0_)</c:formatCode>
                <c:ptCount val="6"/>
                <c:pt idx="0">
                  <c:v>34.799999999999997</c:v>
                </c:pt>
                <c:pt idx="1">
                  <c:v>34.4</c:v>
                </c:pt>
                <c:pt idx="2">
                  <c:v>34.700000000000003</c:v>
                </c:pt>
                <c:pt idx="3">
                  <c:v>46.5</c:v>
                </c:pt>
                <c:pt idx="4">
                  <c:v>44.3</c:v>
                </c:pt>
                <c:pt idx="5">
                  <c:v>44.8</c:v>
                </c:pt>
              </c:numCache>
            </c:numRef>
          </c:yVal>
          <c:smooth val="0"/>
        </c:ser>
        <c:ser>
          <c:idx val="14"/>
          <c:order val="13"/>
          <c:tx>
            <c:v>Ottawa 530/0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CID_Data!$AB$208:$AB$213</c:f>
              <c:numCache>
                <c:formatCode>0.000</c:formatCode>
                <c:ptCount val="6"/>
                <c:pt idx="0">
                  <c:v>0.16333333333333336</c:v>
                </c:pt>
                <c:pt idx="1">
                  <c:v>-6.3333333333333339E-2</c:v>
                </c:pt>
                <c:pt idx="2">
                  <c:v>-0.26666666666666666</c:v>
                </c:pt>
                <c:pt idx="3">
                  <c:v>-0.57333333333333336</c:v>
                </c:pt>
                <c:pt idx="4">
                  <c:v>-0.51333333333333331</c:v>
                </c:pt>
                <c:pt idx="5">
                  <c:v>-0.56666666666666676</c:v>
                </c:pt>
              </c:numCache>
            </c:numRef>
          </c:xVal>
          <c:yVal>
            <c:numRef>
              <c:f>CID_Data!$L$208:$L$213</c:f>
              <c:numCache>
                <c:formatCode>0.0_)</c:formatCode>
                <c:ptCount val="6"/>
                <c:pt idx="0">
                  <c:v>28.7</c:v>
                </c:pt>
                <c:pt idx="1">
                  <c:v>30.1</c:v>
                </c:pt>
                <c:pt idx="2">
                  <c:v>34.200000000000003</c:v>
                </c:pt>
                <c:pt idx="3">
                  <c:v>40.299999999999997</c:v>
                </c:pt>
                <c:pt idx="4">
                  <c:v>37.700000000000003</c:v>
                </c:pt>
                <c:pt idx="5">
                  <c:v>38.6</c:v>
                </c:pt>
              </c:numCache>
            </c:numRef>
          </c:yVal>
          <c:smooth val="0"/>
        </c:ser>
        <c:ser>
          <c:idx val="15"/>
          <c:order val="14"/>
          <c:tx>
            <c:v>Reid Bedford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CID_Data!$AB$215:$AB$219</c:f>
              <c:numCache>
                <c:formatCode>0.000</c:formatCode>
                <c:ptCount val="5"/>
                <c:pt idx="0">
                  <c:v>-0.30937500000000001</c:v>
                </c:pt>
                <c:pt idx="1">
                  <c:v>-0.10625</c:v>
                </c:pt>
                <c:pt idx="2">
                  <c:v>-0.40625</c:v>
                </c:pt>
                <c:pt idx="3">
                  <c:v>-0.49375000000000002</c:v>
                </c:pt>
                <c:pt idx="4">
                  <c:v>-0.68437499999999996</c:v>
                </c:pt>
              </c:numCache>
            </c:numRef>
          </c:xVal>
          <c:yVal>
            <c:numRef>
              <c:f>CID_Data!$L$215:$L$219</c:f>
              <c:numCache>
                <c:formatCode>0.0_)</c:formatCode>
                <c:ptCount val="5"/>
                <c:pt idx="0">
                  <c:v>34.700000000000003</c:v>
                </c:pt>
                <c:pt idx="1">
                  <c:v>33.200000000000003</c:v>
                </c:pt>
                <c:pt idx="2">
                  <c:v>36.799999999999997</c:v>
                </c:pt>
                <c:pt idx="3">
                  <c:v>41</c:v>
                </c:pt>
                <c:pt idx="4">
                  <c:v>41</c:v>
                </c:pt>
              </c:numCache>
            </c:numRef>
          </c:yVal>
          <c:smooth val="0"/>
        </c:ser>
        <c:ser>
          <c:idx val="16"/>
          <c:order val="15"/>
          <c:tx>
            <c:v>Ticino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CID_Data!$AB$221:$AB$236</c:f>
              <c:numCache>
                <c:formatCode>0.000</c:formatCode>
                <c:ptCount val="16"/>
                <c:pt idx="0">
                  <c:v>-0.29699999999999999</c:v>
                </c:pt>
                <c:pt idx="1">
                  <c:v>-1.7241379310344831E-2</c:v>
                </c:pt>
                <c:pt idx="2">
                  <c:v>-0.25862068965517243</c:v>
                </c:pt>
                <c:pt idx="3">
                  <c:v>-0.49310344827586206</c:v>
                </c:pt>
                <c:pt idx="4">
                  <c:v>-0.76206896551724146</c:v>
                </c:pt>
                <c:pt idx="6">
                  <c:v>-0.78620689655172427</c:v>
                </c:pt>
                <c:pt idx="7">
                  <c:v>-0.91034482758620705</c:v>
                </c:pt>
                <c:pt idx="8">
                  <c:v>-0.13448275862068967</c:v>
                </c:pt>
                <c:pt idx="9">
                  <c:v>-0.33793103448275863</c:v>
                </c:pt>
                <c:pt idx="10">
                  <c:v>-0.47241379310344833</c:v>
                </c:pt>
                <c:pt idx="12">
                  <c:v>-0.36206896551724138</c:v>
                </c:pt>
                <c:pt idx="13">
                  <c:v>-0.28620689655172415</c:v>
                </c:pt>
                <c:pt idx="14">
                  <c:v>-0.84482758620689657</c:v>
                </c:pt>
                <c:pt idx="15">
                  <c:v>-0.54827586206896561</c:v>
                </c:pt>
              </c:numCache>
            </c:numRef>
          </c:xVal>
          <c:yVal>
            <c:numRef>
              <c:f>CID_Data!$L$221:$L$236</c:f>
              <c:numCache>
                <c:formatCode>0.0</c:formatCode>
                <c:ptCount val="16"/>
                <c:pt idx="0">
                  <c:v>33.799999999999997</c:v>
                </c:pt>
                <c:pt idx="1">
                  <c:v>30.8</c:v>
                </c:pt>
                <c:pt idx="2">
                  <c:v>33.700000000000003</c:v>
                </c:pt>
                <c:pt idx="3">
                  <c:v>36.1</c:v>
                </c:pt>
                <c:pt idx="4">
                  <c:v>40.1</c:v>
                </c:pt>
                <c:pt idx="6">
                  <c:v>41</c:v>
                </c:pt>
                <c:pt idx="7">
                  <c:v>43.4</c:v>
                </c:pt>
                <c:pt idx="8">
                  <c:v>34.700000000000003</c:v>
                </c:pt>
                <c:pt idx="9">
                  <c:v>36.299999999999997</c:v>
                </c:pt>
                <c:pt idx="10">
                  <c:v>35.9</c:v>
                </c:pt>
                <c:pt idx="12">
                  <c:v>36.299999999999997</c:v>
                </c:pt>
                <c:pt idx="13">
                  <c:v>36.5</c:v>
                </c:pt>
                <c:pt idx="14">
                  <c:v>43.2</c:v>
                </c:pt>
                <c:pt idx="15">
                  <c:v>38.299999999999997</c:v>
                </c:pt>
              </c:numCache>
            </c:numRef>
          </c:yVal>
          <c:smooth val="0"/>
        </c:ser>
        <c:ser>
          <c:idx val="6"/>
          <c:order val="16"/>
          <c:tx>
            <c:v>Toyoura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CID_Data!$AB$239:$AB$246</c:f>
              <c:numCache>
                <c:formatCode>0.00</c:formatCode>
                <c:ptCount val="8"/>
                <c:pt idx="0">
                  <c:v>-1.0737327188940093</c:v>
                </c:pt>
                <c:pt idx="1">
                  <c:v>-0.7603686635944702</c:v>
                </c:pt>
                <c:pt idx="2">
                  <c:v>-0.28110599078341014</c:v>
                </c:pt>
                <c:pt idx="3">
                  <c:v>1.8433179723502308E-2</c:v>
                </c:pt>
                <c:pt idx="4">
                  <c:v>0</c:v>
                </c:pt>
                <c:pt idx="5">
                  <c:v>-9.7620510371478397E-2</c:v>
                </c:pt>
                <c:pt idx="6">
                  <c:v>-0.27724517525083514</c:v>
                </c:pt>
                <c:pt idx="7">
                  <c:v>-0.5292558991114249</c:v>
                </c:pt>
              </c:numCache>
            </c:numRef>
          </c:xVal>
          <c:yVal>
            <c:numRef>
              <c:f>CID_Data!$L$239:$L$246</c:f>
              <c:numCache>
                <c:formatCode>0.0_)</c:formatCode>
                <c:ptCount val="8"/>
                <c:pt idx="0">
                  <c:v>36.700000000000003</c:v>
                </c:pt>
                <c:pt idx="1">
                  <c:v>37.6</c:v>
                </c:pt>
                <c:pt idx="2">
                  <c:v>33</c:v>
                </c:pt>
                <c:pt idx="3">
                  <c:v>31.6</c:v>
                </c:pt>
                <c:pt idx="4">
                  <c:v>27</c:v>
                </c:pt>
                <c:pt idx="5">
                  <c:v>34.200000000000003</c:v>
                </c:pt>
                <c:pt idx="6">
                  <c:v>37.9</c:v>
                </c:pt>
                <c:pt idx="7">
                  <c:v>41.5</c:v>
                </c:pt>
              </c:numCache>
            </c:numRef>
          </c:yVal>
          <c:smooth val="0"/>
        </c:ser>
        <c:ser>
          <c:idx val="18"/>
          <c:order val="17"/>
          <c:tx>
            <c:v>Oil Sands Tail</c:v>
          </c:tx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CID_Data!$AB$248:$AB$256</c:f>
              <c:numCache>
                <c:formatCode>0.000</c:formatCode>
                <c:ptCount val="9"/>
                <c:pt idx="0">
                  <c:v>-0.27683615819209034</c:v>
                </c:pt>
                <c:pt idx="1">
                  <c:v>-5.3672316384180845E-2</c:v>
                </c:pt>
                <c:pt idx="2">
                  <c:v>-0.21747773571531617</c:v>
                </c:pt>
                <c:pt idx="3">
                  <c:v>-6.6573304288584073E-2</c:v>
                </c:pt>
                <c:pt idx="4">
                  <c:v>-0.57062146892655363</c:v>
                </c:pt>
                <c:pt idx="5">
                  <c:v>3.99262695941172E-2</c:v>
                </c:pt>
                <c:pt idx="6">
                  <c:v>-0.17796610169491511</c:v>
                </c:pt>
                <c:pt idx="7">
                  <c:v>-0.53958441117733924</c:v>
                </c:pt>
                <c:pt idx="8">
                  <c:v>-3.229675220859117E-2</c:v>
                </c:pt>
              </c:numCache>
            </c:numRef>
          </c:xVal>
          <c:yVal>
            <c:numRef>
              <c:f>CID_Data!$L$248:$L$256</c:f>
              <c:numCache>
                <c:formatCode>0.0_)</c:formatCode>
                <c:ptCount val="9"/>
                <c:pt idx="0">
                  <c:v>37.700000000000003</c:v>
                </c:pt>
                <c:pt idx="1">
                  <c:v>36</c:v>
                </c:pt>
                <c:pt idx="2">
                  <c:v>37.4</c:v>
                </c:pt>
                <c:pt idx="3">
                  <c:v>35.4</c:v>
                </c:pt>
                <c:pt idx="4">
                  <c:v>44.2</c:v>
                </c:pt>
                <c:pt idx="5">
                  <c:v>34.1</c:v>
                </c:pt>
                <c:pt idx="6">
                  <c:v>39</c:v>
                </c:pt>
                <c:pt idx="7">
                  <c:v>44.8</c:v>
                </c:pt>
                <c:pt idx="8">
                  <c:v>36.1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2208"/>
        <c:axId val="44557056"/>
      </c:scatterChart>
      <c:valAx>
        <c:axId val="44542208"/>
        <c:scaling>
          <c:orientation val="minMax"/>
          <c:max val="0.3"/>
          <c:min val="-1.2"/>
        </c:scaling>
        <c:delete val="0"/>
        <c:axPos val="b"/>
        <c:majorGridlines>
          <c:spPr>
            <a:ln w="12700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1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</a:rPr>
                  <a:t>y</a:t>
                </a:r>
                <a:r>
                  <a:rPr lang="en-US" sz="1400" b="0" i="1" u="none" strike="noStrike" baseline="-25000">
                    <a:solidFill>
                      <a:srgbClr val="000000"/>
                    </a:solidFill>
                    <a:latin typeface="Symbol"/>
                  </a:rPr>
                  <a:t>o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 / (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e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max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-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e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min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)</a:t>
                </a:r>
                <a:endParaRPr lang="en-US" sz="1400" b="0" i="0" u="none" strike="noStrike" baseline="0">
                  <a:solidFill>
                    <a:srgbClr val="000000"/>
                  </a:solidFill>
                  <a:latin typeface="Symbol"/>
                </a:endParaRPr>
              </a:p>
            </c:rich>
          </c:tx>
          <c:layout>
            <c:manualLayout>
              <c:xMode val="edge"/>
              <c:yMode val="edge"/>
              <c:x val="0.34022750775594623"/>
              <c:y val="0.938983050847457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557056"/>
        <c:crossesAt val="28"/>
        <c:crossBetween val="midCat"/>
        <c:majorUnit val="0.4"/>
        <c:minorUnit val="0.1"/>
      </c:valAx>
      <c:valAx>
        <c:axId val="44557056"/>
        <c:scaling>
          <c:orientation val="minMax"/>
          <c:max val="48"/>
          <c:min val="28"/>
        </c:scaling>
        <c:delete val="0"/>
        <c:axPos val="l"/>
        <c:majorGridlines>
          <c:spPr>
            <a:ln w="12700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Friction Angle, 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f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'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tc</a:t>
                </a:r>
              </a:p>
            </c:rich>
          </c:tx>
          <c:layout>
            <c:manualLayout>
              <c:xMode val="edge"/>
              <c:yMode val="edge"/>
              <c:x val="4.1365046535677356E-3"/>
              <c:y val="0.33050847457627119"/>
            </c:manualLayout>
          </c:layout>
          <c:overlay val="0"/>
          <c:spPr>
            <a:noFill/>
            <a:ln w="25400">
              <a:noFill/>
            </a:ln>
          </c:spPr>
        </c:title>
        <c:numFmt formatCode="0_)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542208"/>
        <c:crossesAt val="-1.2"/>
        <c:crossBetween val="midCat"/>
        <c:majorUnit val="4"/>
        <c:minorUnit val="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5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7580144777662875"/>
          <c:y val="6.1016949152542375E-2"/>
          <c:w val="0.14477766287487073"/>
          <c:h val="0.813559322033898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1023784901758"/>
          <c:y val="8.1355932203389825E-2"/>
          <c:w val="0.56566701137538777"/>
          <c:h val="0.78983050847457625"/>
        </c:manualLayout>
      </c:layout>
      <c:scatterChart>
        <c:scatterStyle val="lineMarker"/>
        <c:varyColors val="0"/>
        <c:ser>
          <c:idx val="2"/>
          <c:order val="0"/>
          <c:tx>
            <c:v>Erksak 330/0.7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CID_Data!$AC$43:$AC$57</c:f>
              <c:numCache>
                <c:formatCode>0.000</c:formatCode>
                <c:ptCount val="15"/>
                <c:pt idx="0">
                  <c:v>-2.2409687385153072</c:v>
                </c:pt>
                <c:pt idx="1">
                  <c:v>-2.7057197173582881</c:v>
                </c:pt>
                <c:pt idx="2">
                  <c:v>-2.071265842054526</c:v>
                </c:pt>
                <c:pt idx="3">
                  <c:v>-3.3615884226996884</c:v>
                </c:pt>
                <c:pt idx="4">
                  <c:v>-1.9183147122092932</c:v>
                </c:pt>
                <c:pt idx="5">
                  <c:v>-1.6412035883260327</c:v>
                </c:pt>
                <c:pt idx="6">
                  <c:v>-5.176379228338325</c:v>
                </c:pt>
                <c:pt idx="7">
                  <c:v>-1.4085116042311878</c:v>
                </c:pt>
                <c:pt idx="8">
                  <c:v>-2.7310922493924759</c:v>
                </c:pt>
                <c:pt idx="9">
                  <c:v>-4.2794793461666707</c:v>
                </c:pt>
                <c:pt idx="10">
                  <c:v>1.720384834373663</c:v>
                </c:pt>
                <c:pt idx="11">
                  <c:v>1.687467860293802</c:v>
                </c:pt>
                <c:pt idx="12">
                  <c:v>1.4150693167957671</c:v>
                </c:pt>
                <c:pt idx="13">
                  <c:v>2.424049350502691</c:v>
                </c:pt>
                <c:pt idx="14">
                  <c:v>2.1654428988897938</c:v>
                </c:pt>
              </c:numCache>
            </c:numRef>
          </c:xVal>
          <c:yVal>
            <c:numRef>
              <c:f>CID_Data!$P$43:$P$57</c:f>
              <c:numCache>
                <c:formatCode>0.000_)</c:formatCode>
                <c:ptCount val="15"/>
                <c:pt idx="0">
                  <c:v>-0.27272727272727271</c:v>
                </c:pt>
                <c:pt idx="1">
                  <c:v>-0.38372093023255816</c:v>
                </c:pt>
                <c:pt idx="2">
                  <c:v>-0.22222222222222221</c:v>
                </c:pt>
                <c:pt idx="3">
                  <c:v>-0.27272727272727271</c:v>
                </c:pt>
                <c:pt idx="4">
                  <c:v>-0.2809667673716012</c:v>
                </c:pt>
                <c:pt idx="5">
                  <c:v>-0.27272727272727271</c:v>
                </c:pt>
                <c:pt idx="6">
                  <c:v>-0.51381215469613251</c:v>
                </c:pt>
                <c:pt idx="7">
                  <c:v>-0.1875</c:v>
                </c:pt>
                <c:pt idx="8">
                  <c:v>-0.25609756097560976</c:v>
                </c:pt>
                <c:pt idx="9">
                  <c:v>-0.43589743589743596</c:v>
                </c:pt>
                <c:pt idx="10">
                  <c:v>0</c:v>
                </c:pt>
                <c:pt idx="11">
                  <c:v>2.0134228187919462E-2</c:v>
                </c:pt>
                <c:pt idx="12">
                  <c:v>0</c:v>
                </c:pt>
                <c:pt idx="13">
                  <c:v>0</c:v>
                </c:pt>
                <c:pt idx="14">
                  <c:v>3.03030303030303E-2</c:v>
                </c:pt>
              </c:numCache>
            </c:numRef>
          </c:yVal>
          <c:smooth val="0"/>
        </c:ser>
        <c:ser>
          <c:idx val="0"/>
          <c:order val="1"/>
          <c:tx>
            <c:v>Erksak 355/3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CID_Data!$AC$37:$AC$41</c:f>
              <c:numCache>
                <c:formatCode>0.000</c:formatCode>
                <c:ptCount val="5"/>
                <c:pt idx="0">
                  <c:v>-2.0555555555555558</c:v>
                </c:pt>
                <c:pt idx="1">
                  <c:v>-3.4444444444444446</c:v>
                </c:pt>
                <c:pt idx="2">
                  <c:v>-0.22222222222222224</c:v>
                </c:pt>
                <c:pt idx="3">
                  <c:v>-1.7037037037037037</c:v>
                </c:pt>
                <c:pt idx="4">
                  <c:v>-4.0370370370370372</c:v>
                </c:pt>
              </c:numCache>
            </c:numRef>
          </c:xVal>
          <c:yVal>
            <c:numRef>
              <c:f>CID_Data!$P$37:$P$41</c:f>
              <c:numCache>
                <c:formatCode>0.000_)</c:formatCode>
                <c:ptCount val="5"/>
                <c:pt idx="0">
                  <c:v>-0.29729729729729731</c:v>
                </c:pt>
                <c:pt idx="1">
                  <c:v>-0.5</c:v>
                </c:pt>
                <c:pt idx="2">
                  <c:v>-1.9867549668874173E-2</c:v>
                </c:pt>
                <c:pt idx="3">
                  <c:v>-0.21362229102167185</c:v>
                </c:pt>
                <c:pt idx="4">
                  <c:v>-0.58064516129032262</c:v>
                </c:pt>
              </c:numCache>
            </c:numRef>
          </c:yVal>
          <c:smooth val="0"/>
        </c:ser>
        <c:ser>
          <c:idx val="1"/>
          <c:order val="2"/>
          <c:tx>
            <c:v>Erksak 320/1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CID_Data!$AC$31:$AC$35</c:f>
              <c:numCache>
                <c:formatCode>0.000</c:formatCode>
                <c:ptCount val="5"/>
                <c:pt idx="0">
                  <c:v>-0.58139534883720934</c:v>
                </c:pt>
                <c:pt idx="1">
                  <c:v>-0.93023255813953498</c:v>
                </c:pt>
                <c:pt idx="2">
                  <c:v>-4.7441860465116283</c:v>
                </c:pt>
                <c:pt idx="3">
                  <c:v>-4.6744186046511631</c:v>
                </c:pt>
                <c:pt idx="4">
                  <c:v>-3.9534883720930241</c:v>
                </c:pt>
              </c:numCache>
            </c:numRef>
          </c:xVal>
          <c:yVal>
            <c:numRef>
              <c:f>CID_Data!$P$31:$P$35</c:f>
              <c:numCache>
                <c:formatCode>0.000_)</c:formatCode>
                <c:ptCount val="5"/>
                <c:pt idx="0">
                  <c:v>-0.12460063897763579</c:v>
                </c:pt>
                <c:pt idx="1">
                  <c:v>-0.14285714285714285</c:v>
                </c:pt>
                <c:pt idx="2">
                  <c:v>-0.63779527559055127</c:v>
                </c:pt>
                <c:pt idx="3">
                  <c:v>-0.46478873239436624</c:v>
                </c:pt>
                <c:pt idx="4">
                  <c:v>-0.54098360655737698</c:v>
                </c:pt>
              </c:numCache>
            </c:numRef>
          </c:yVal>
          <c:smooth val="0"/>
        </c:ser>
        <c:ser>
          <c:idx val="3"/>
          <c:order val="3"/>
          <c:tx>
            <c:v>Isserk 210/2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CID_Data!$AC$59:$AC$63</c:f>
              <c:numCache>
                <c:formatCode>0.000</c:formatCode>
                <c:ptCount val="5"/>
                <c:pt idx="0">
                  <c:v>-2.3720930232558142</c:v>
                </c:pt>
                <c:pt idx="1">
                  <c:v>-0.53488372093023262</c:v>
                </c:pt>
                <c:pt idx="2">
                  <c:v>3.4883720930232558</c:v>
                </c:pt>
                <c:pt idx="3">
                  <c:v>-1.1627906976744187</c:v>
                </c:pt>
                <c:pt idx="4">
                  <c:v>-1.1860465116279071</c:v>
                </c:pt>
              </c:numCache>
            </c:numRef>
          </c:xVal>
          <c:yVal>
            <c:numRef>
              <c:f>CID_Data!$P$59:$P$63</c:f>
              <c:numCache>
                <c:formatCode>0.000_)</c:formatCode>
                <c:ptCount val="5"/>
                <c:pt idx="0">
                  <c:v>-0.34356552538370727</c:v>
                </c:pt>
                <c:pt idx="1">
                  <c:v>-6.5536354744049563E-2</c:v>
                </c:pt>
                <c:pt idx="2">
                  <c:v>0</c:v>
                </c:pt>
                <c:pt idx="3">
                  <c:v>-0.14285714285714285</c:v>
                </c:pt>
                <c:pt idx="4">
                  <c:v>-0.12276214833759591</c:v>
                </c:pt>
              </c:numCache>
            </c:numRef>
          </c:yVal>
          <c:smooth val="0"/>
        </c:ser>
        <c:ser>
          <c:idx val="4"/>
          <c:order val="4"/>
          <c:tx>
            <c:v>Isserk 210/10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CID_Data!$AC$71:$AC$75</c:f>
              <c:numCache>
                <c:formatCode>0.000</c:formatCode>
                <c:ptCount val="5"/>
                <c:pt idx="0">
                  <c:v>0.13008130081300814</c:v>
                </c:pt>
                <c:pt idx="1">
                  <c:v>-0.18699186991869918</c:v>
                </c:pt>
                <c:pt idx="2">
                  <c:v>-0.25203252032520324</c:v>
                </c:pt>
                <c:pt idx="3">
                  <c:v>-0.65040650406504064</c:v>
                </c:pt>
                <c:pt idx="4">
                  <c:v>-0.65040650406504064</c:v>
                </c:pt>
              </c:numCache>
            </c:numRef>
          </c:xVal>
          <c:yVal>
            <c:numRef>
              <c:f>CID_Data!$K$71:$K$75</c:f>
              <c:numCache>
                <c:formatCode>0.00_)</c:formatCode>
                <c:ptCount val="5"/>
                <c:pt idx="0">
                  <c:v>0</c:v>
                </c:pt>
                <c:pt idx="1">
                  <c:v>4.2999999999999997E-2</c:v>
                </c:pt>
                <c:pt idx="2">
                  <c:v>5.0999999999999997E-2</c:v>
                </c:pt>
                <c:pt idx="3">
                  <c:v>2.3E-2</c:v>
                </c:pt>
                <c:pt idx="4">
                  <c:v>7.2999999999999995E-2</c:v>
                </c:pt>
              </c:numCache>
            </c:numRef>
          </c:yVal>
          <c:smooth val="0"/>
        </c:ser>
        <c:ser>
          <c:idx val="5"/>
          <c:order val="5"/>
          <c:tx>
            <c:v>Isserk 210/5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CID_Data!$AC$65:$AC$69</c:f>
              <c:numCache>
                <c:formatCode>0.000</c:formatCode>
                <c:ptCount val="5"/>
                <c:pt idx="0">
                  <c:v>-0.1348314606741573</c:v>
                </c:pt>
                <c:pt idx="1">
                  <c:v>0.8764044943820225</c:v>
                </c:pt>
                <c:pt idx="2">
                  <c:v>-0.4157303370786517</c:v>
                </c:pt>
                <c:pt idx="3">
                  <c:v>0.3707865168539326</c:v>
                </c:pt>
                <c:pt idx="4">
                  <c:v>0.78651685393258441</c:v>
                </c:pt>
              </c:numCache>
            </c:numRef>
          </c:xVal>
          <c:yVal>
            <c:numRef>
              <c:f>CID_Data!$K$65:$K$69</c:f>
              <c:numCache>
                <c:formatCode>0.00_)</c:formatCode>
                <c:ptCount val="5"/>
                <c:pt idx="0">
                  <c:v>0.13500000000000001</c:v>
                </c:pt>
                <c:pt idx="1">
                  <c:v>0</c:v>
                </c:pt>
                <c:pt idx="2">
                  <c:v>0.17499999999999999</c:v>
                </c:pt>
                <c:pt idx="3">
                  <c:v>0.03</c:v>
                </c:pt>
                <c:pt idx="4">
                  <c:v>0.02</c:v>
                </c:pt>
              </c:numCache>
            </c:numRef>
          </c:yVal>
          <c:smooth val="0"/>
        </c:ser>
        <c:ser>
          <c:idx val="6"/>
          <c:order val="6"/>
          <c:tx>
            <c:v>Nerlerk 270/1</c:v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CID_Data!$AC$112:$AC$116</c:f>
              <c:numCache>
                <c:formatCode>0.000</c:formatCode>
                <c:ptCount val="5"/>
                <c:pt idx="0">
                  <c:v>-0.65306122448979587</c:v>
                </c:pt>
                <c:pt idx="1">
                  <c:v>-3.9795918367346941</c:v>
                </c:pt>
                <c:pt idx="2">
                  <c:v>-0.16326530612244897</c:v>
                </c:pt>
                <c:pt idx="3">
                  <c:v>-1.5510204081632653</c:v>
                </c:pt>
                <c:pt idx="4">
                  <c:v>-3.2244897959183674</c:v>
                </c:pt>
              </c:numCache>
            </c:numRef>
          </c:xVal>
          <c:yVal>
            <c:numRef>
              <c:f>CID_Data!$P$112:$P$116</c:f>
              <c:numCache>
                <c:formatCode>0.000_)</c:formatCode>
                <c:ptCount val="5"/>
                <c:pt idx="0">
                  <c:v>-0.13375796178343949</c:v>
                </c:pt>
                <c:pt idx="1">
                  <c:v>-0.59358288770053469</c:v>
                </c:pt>
                <c:pt idx="2">
                  <c:v>-7.792207792207792E-2</c:v>
                </c:pt>
                <c:pt idx="3">
                  <c:v>-0.3372781065088758</c:v>
                </c:pt>
                <c:pt idx="4">
                  <c:v>-0.5609756097560975</c:v>
                </c:pt>
              </c:numCache>
            </c:numRef>
          </c:yVal>
          <c:smooth val="0"/>
        </c:ser>
        <c:ser>
          <c:idx val="7"/>
          <c:order val="7"/>
          <c:tx>
            <c:v>Alaska 240/5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CID_Data!$AC$119:$AC$125</c:f>
              <c:numCache>
                <c:formatCode>0.000</c:formatCode>
                <c:ptCount val="7"/>
                <c:pt idx="0">
                  <c:v>-2.5945945945945947</c:v>
                </c:pt>
                <c:pt idx="1">
                  <c:v>-3.9729729729729728</c:v>
                </c:pt>
                <c:pt idx="2">
                  <c:v>-2.5405405405405408</c:v>
                </c:pt>
                <c:pt idx="3">
                  <c:v>0.81081081081081086</c:v>
                </c:pt>
                <c:pt idx="4">
                  <c:v>1.1081081081081081</c:v>
                </c:pt>
                <c:pt idx="5">
                  <c:v>-5.0270270270270272</c:v>
                </c:pt>
                <c:pt idx="6">
                  <c:v>-1.5135135135135136</c:v>
                </c:pt>
              </c:numCache>
            </c:numRef>
          </c:xVal>
          <c:yVal>
            <c:numRef>
              <c:f>CID_Data!$P$119:$P$125</c:f>
              <c:numCache>
                <c:formatCode>0.000_)</c:formatCode>
                <c:ptCount val="7"/>
                <c:pt idx="0">
                  <c:v>-0.24770642201834864</c:v>
                </c:pt>
                <c:pt idx="1">
                  <c:v>-0.38372093023255816</c:v>
                </c:pt>
                <c:pt idx="2">
                  <c:v>-0.22222222222222221</c:v>
                </c:pt>
                <c:pt idx="3">
                  <c:v>1.003344481605351E-2</c:v>
                </c:pt>
                <c:pt idx="4">
                  <c:v>1.507537688442211E-2</c:v>
                </c:pt>
                <c:pt idx="5">
                  <c:v>-0.47899159663865548</c:v>
                </c:pt>
                <c:pt idx="6">
                  <c:v>-0.16981132075471697</c:v>
                </c:pt>
              </c:numCache>
            </c:numRef>
          </c:yVal>
          <c:smooth val="0"/>
        </c:ser>
        <c:ser>
          <c:idx val="8"/>
          <c:order val="8"/>
          <c:tx>
            <c:v>Alaska 240/10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CID_Data!$AC$127:$AC$133</c:f>
              <c:numCache>
                <c:formatCode>0.000</c:formatCode>
                <c:ptCount val="7"/>
                <c:pt idx="0">
                  <c:v>-0.37735849056603776</c:v>
                </c:pt>
                <c:pt idx="1">
                  <c:v>-1.4150943396226414</c:v>
                </c:pt>
                <c:pt idx="2">
                  <c:v>-0.41509433962264147</c:v>
                </c:pt>
                <c:pt idx="3">
                  <c:v>0.56603773584905659</c:v>
                </c:pt>
                <c:pt idx="4">
                  <c:v>-3.4528301886792452</c:v>
                </c:pt>
                <c:pt idx="5">
                  <c:v>-3.0566037735849059</c:v>
                </c:pt>
                <c:pt idx="6">
                  <c:v>-2.6603773584905657</c:v>
                </c:pt>
              </c:numCache>
            </c:numRef>
          </c:xVal>
          <c:yVal>
            <c:numRef>
              <c:f>CID_Data!$P$127:$P$133</c:f>
              <c:numCache>
                <c:formatCode>0.000_)</c:formatCode>
                <c:ptCount val="7"/>
                <c:pt idx="0">
                  <c:v>-3.9473684210526314E-2</c:v>
                </c:pt>
                <c:pt idx="1">
                  <c:v>-0.21362229102167185</c:v>
                </c:pt>
                <c:pt idx="2">
                  <c:v>-5.8823529411764705E-2</c:v>
                </c:pt>
                <c:pt idx="3">
                  <c:v>0</c:v>
                </c:pt>
                <c:pt idx="4">
                  <c:v>-0.50692520775623273</c:v>
                </c:pt>
                <c:pt idx="5">
                  <c:v>-0.43589743589743596</c:v>
                </c:pt>
                <c:pt idx="6">
                  <c:v>-0.32937685459940647</c:v>
                </c:pt>
              </c:numCache>
            </c:numRef>
          </c:yVal>
          <c:smooth val="0"/>
        </c:ser>
        <c:ser>
          <c:idx val="9"/>
          <c:order val="9"/>
          <c:tx>
            <c:v>Castro B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CID_Data!$AC$135:$AC$146</c:f>
              <c:numCache>
                <c:formatCode>0.000</c:formatCode>
                <c:ptCount val="12"/>
                <c:pt idx="0">
                  <c:v>1.0487804878048779</c:v>
                </c:pt>
                <c:pt idx="1">
                  <c:v>0.58536585365853655</c:v>
                </c:pt>
                <c:pt idx="2">
                  <c:v>1.7073170731707319</c:v>
                </c:pt>
                <c:pt idx="3">
                  <c:v>1.7804878048780486</c:v>
                </c:pt>
                <c:pt idx="4">
                  <c:v>1.4146341463414633</c:v>
                </c:pt>
                <c:pt idx="5">
                  <c:v>-0.12195121951219512</c:v>
                </c:pt>
                <c:pt idx="6">
                  <c:v>-4.7560975609756095</c:v>
                </c:pt>
                <c:pt idx="7">
                  <c:v>1.8780487804878048</c:v>
                </c:pt>
                <c:pt idx="8">
                  <c:v>0.90243902439024382</c:v>
                </c:pt>
                <c:pt idx="9">
                  <c:v>-4.3658536585365848</c:v>
                </c:pt>
                <c:pt idx="10">
                  <c:v>1.4634146341463414</c:v>
                </c:pt>
                <c:pt idx="11">
                  <c:v>-3.7560975609756095</c:v>
                </c:pt>
              </c:numCache>
            </c:numRef>
          </c:xVal>
          <c:yVal>
            <c:numRef>
              <c:f>CID_Data!$P$135:$P$146</c:f>
              <c:numCache>
                <c:formatCode>0.000_)</c:formatCode>
                <c:ptCount val="12"/>
                <c:pt idx="5">
                  <c:v>-3.459637561779242E-2</c:v>
                </c:pt>
                <c:pt idx="6">
                  <c:v>-0.65013054830287198</c:v>
                </c:pt>
                <c:pt idx="7">
                  <c:v>0</c:v>
                </c:pt>
                <c:pt idx="8">
                  <c:v>0</c:v>
                </c:pt>
                <c:pt idx="9">
                  <c:v>-0.54768392370572216</c:v>
                </c:pt>
                <c:pt idx="10">
                  <c:v>0</c:v>
                </c:pt>
                <c:pt idx="11">
                  <c:v>-0.49093950376359075</c:v>
                </c:pt>
              </c:numCache>
            </c:numRef>
          </c:yVal>
          <c:smooth val="0"/>
        </c:ser>
        <c:ser>
          <c:idx val="10"/>
          <c:order val="10"/>
          <c:tx>
            <c:v>Castro C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CID_Data!$AC$148:$AC$151</c:f>
              <c:numCache>
                <c:formatCode>0.000</c:formatCode>
                <c:ptCount val="4"/>
                <c:pt idx="0">
                  <c:v>-0.26315789473684209</c:v>
                </c:pt>
                <c:pt idx="1">
                  <c:v>-6.9473684210526319</c:v>
                </c:pt>
                <c:pt idx="2">
                  <c:v>-0.2105263157894737</c:v>
                </c:pt>
                <c:pt idx="3">
                  <c:v>-6.6052631578947372</c:v>
                </c:pt>
              </c:numCache>
            </c:numRef>
          </c:xVal>
          <c:yVal>
            <c:numRef>
              <c:f>CID_Data!$P$148:$P$151</c:f>
              <c:numCache>
                <c:formatCode>0.000_)</c:formatCode>
                <c:ptCount val="4"/>
                <c:pt idx="0">
                  <c:v>-2.5776602775941838E-2</c:v>
                </c:pt>
                <c:pt idx="1">
                  <c:v>-0.744360902255639</c:v>
                </c:pt>
                <c:pt idx="2">
                  <c:v>0</c:v>
                </c:pt>
                <c:pt idx="3">
                  <c:v>-0.44318181818181818</c:v>
                </c:pt>
              </c:numCache>
            </c:numRef>
          </c:yVal>
          <c:smooth val="0"/>
        </c:ser>
        <c:ser>
          <c:idx val="11"/>
          <c:order val="11"/>
          <c:tx>
            <c:v>Hilton Mines</c:v>
          </c:tx>
          <c:spPr>
            <a:ln w="28575">
              <a:noFill/>
            </a:ln>
          </c:spPr>
          <c:marker>
            <c:symbol val="x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CID_Data!$AC$153:$AC$158</c:f>
              <c:numCache>
                <c:formatCode>0.000</c:formatCode>
                <c:ptCount val="6"/>
                <c:pt idx="0">
                  <c:v>-0.99411764705882355</c:v>
                </c:pt>
                <c:pt idx="1">
                  <c:v>-1.276470588235294</c:v>
                </c:pt>
                <c:pt idx="2">
                  <c:v>-0.30588235294117644</c:v>
                </c:pt>
                <c:pt idx="3">
                  <c:v>-1.0411764705882351</c:v>
                </c:pt>
                <c:pt idx="4">
                  <c:v>-0.58235294117647063</c:v>
                </c:pt>
                <c:pt idx="5">
                  <c:v>0.18823529411764706</c:v>
                </c:pt>
              </c:numCache>
            </c:numRef>
          </c:xVal>
          <c:yVal>
            <c:numRef>
              <c:f>CID_Data!$P$153:$P$158</c:f>
              <c:numCache>
                <c:formatCode>0.000_)</c:formatCode>
                <c:ptCount val="6"/>
                <c:pt idx="0">
                  <c:v>-0.28915662650602408</c:v>
                </c:pt>
                <c:pt idx="1">
                  <c:v>-0.37609329446064138</c:v>
                </c:pt>
                <c:pt idx="2">
                  <c:v>-5.8823529411764705E-2</c:v>
                </c:pt>
                <c:pt idx="3">
                  <c:v>-0.27272727272727271</c:v>
                </c:pt>
                <c:pt idx="4">
                  <c:v>-0.12460063897763579</c:v>
                </c:pt>
                <c:pt idx="5">
                  <c:v>0.22580645161290322</c:v>
                </c:pt>
              </c:numCache>
            </c:numRef>
          </c:yVal>
          <c:smooth val="0"/>
        </c:ser>
        <c:ser>
          <c:idx val="12"/>
          <c:order val="12"/>
          <c:tx>
            <c:v>Leighton Buzz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CID_Data!$AC$178:$AC$183</c:f>
              <c:numCache>
                <c:formatCode>0.000</c:formatCode>
                <c:ptCount val="6"/>
                <c:pt idx="0">
                  <c:v>-1.7592592592592593</c:v>
                </c:pt>
                <c:pt idx="1">
                  <c:v>-2.9814814814814814</c:v>
                </c:pt>
                <c:pt idx="2">
                  <c:v>0.46296296296296302</c:v>
                </c:pt>
                <c:pt idx="3">
                  <c:v>-4.2777777777777777</c:v>
                </c:pt>
                <c:pt idx="4">
                  <c:v>-0.14814814814814814</c:v>
                </c:pt>
                <c:pt idx="5">
                  <c:v>-1.0555555555555556</c:v>
                </c:pt>
              </c:numCache>
            </c:numRef>
          </c:xVal>
          <c:yVal>
            <c:numRef>
              <c:f>CID_Data!$P$178:$P$183</c:f>
              <c:numCache>
                <c:formatCode>0.000_)</c:formatCode>
                <c:ptCount val="6"/>
                <c:pt idx="0">
                  <c:v>-0.24770642201834864</c:v>
                </c:pt>
                <c:pt idx="1">
                  <c:v>-0.40634005763688763</c:v>
                </c:pt>
                <c:pt idx="2">
                  <c:v>0</c:v>
                </c:pt>
                <c:pt idx="3">
                  <c:v>-0.47899159663865548</c:v>
                </c:pt>
                <c:pt idx="4">
                  <c:v>-5.8823529411764705E-2</c:v>
                </c:pt>
                <c:pt idx="5">
                  <c:v>-7.3170731707317055E-2</c:v>
                </c:pt>
              </c:numCache>
            </c:numRef>
          </c:yVal>
          <c:smooth val="0"/>
        </c:ser>
        <c:ser>
          <c:idx val="13"/>
          <c:order val="13"/>
          <c:tx>
            <c:v>Monterey #0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CID_Data!$AC$201:$AC$206</c:f>
              <c:numCache>
                <c:formatCode>0.000</c:formatCode>
                <c:ptCount val="6"/>
                <c:pt idx="0">
                  <c:v>-2.7586206896551722</c:v>
                </c:pt>
                <c:pt idx="1">
                  <c:v>-2.5517241379310343</c:v>
                </c:pt>
                <c:pt idx="2">
                  <c:v>-2.2413793103448274</c:v>
                </c:pt>
                <c:pt idx="3">
                  <c:v>-10.103448275862068</c:v>
                </c:pt>
                <c:pt idx="4">
                  <c:v>-9.7931034482758612</c:v>
                </c:pt>
                <c:pt idx="5">
                  <c:v>-9.2413793103448274</c:v>
                </c:pt>
              </c:numCache>
            </c:numRef>
          </c:xVal>
          <c:yVal>
            <c:numRef>
              <c:f>CID_Data!$P$201:$P$206</c:f>
              <c:numCache>
                <c:formatCode>0.000_)</c:formatCode>
                <c:ptCount val="6"/>
                <c:pt idx="0">
                  <c:v>-0.22222222222222221</c:v>
                </c:pt>
                <c:pt idx="1">
                  <c:v>-0.17868338557993732</c:v>
                </c:pt>
                <c:pt idx="2">
                  <c:v>-0.16981132075471697</c:v>
                </c:pt>
                <c:pt idx="3">
                  <c:v>-0.82608695652173914</c:v>
                </c:pt>
                <c:pt idx="4">
                  <c:v>-0.75</c:v>
                </c:pt>
                <c:pt idx="5">
                  <c:v>-0.72727272727272729</c:v>
                </c:pt>
              </c:numCache>
            </c:numRef>
          </c:yVal>
          <c:smooth val="0"/>
        </c:ser>
        <c:ser>
          <c:idx val="14"/>
          <c:order val="14"/>
          <c:tx>
            <c:v>Ottawa 530/0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CID_Data!$AC$208:$AC$213</c:f>
              <c:numCache>
                <c:formatCode>0.000</c:formatCode>
                <c:ptCount val="6"/>
                <c:pt idx="0">
                  <c:v>1.75</c:v>
                </c:pt>
                <c:pt idx="1">
                  <c:v>-0.67857142857142849</c:v>
                </c:pt>
                <c:pt idx="2">
                  <c:v>-2.8571428571428572</c:v>
                </c:pt>
                <c:pt idx="3">
                  <c:v>-6.1428571428571423</c:v>
                </c:pt>
                <c:pt idx="4">
                  <c:v>-5.5</c:v>
                </c:pt>
                <c:pt idx="5">
                  <c:v>-6.0714285714285721</c:v>
                </c:pt>
              </c:numCache>
            </c:numRef>
          </c:xVal>
          <c:yVal>
            <c:numRef>
              <c:f>CID_Data!$P$208:$P$213</c:f>
              <c:numCache>
                <c:formatCode>0.000_)</c:formatCode>
                <c:ptCount val="6"/>
                <c:pt idx="0">
                  <c:v>0</c:v>
                </c:pt>
                <c:pt idx="1">
                  <c:v>-0.12</c:v>
                </c:pt>
                <c:pt idx="2">
                  <c:v>-0.39130434782608697</c:v>
                </c:pt>
                <c:pt idx="3">
                  <c:v>-0.61904761904761896</c:v>
                </c:pt>
                <c:pt idx="4">
                  <c:v>-0.61273209549071617</c:v>
                </c:pt>
                <c:pt idx="5">
                  <c:v>-0.57412398921832886</c:v>
                </c:pt>
              </c:numCache>
            </c:numRef>
          </c:yVal>
          <c:smooth val="0"/>
        </c:ser>
        <c:ser>
          <c:idx val="15"/>
          <c:order val="15"/>
          <c:tx>
            <c:v>Reid Bedford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CID_Data!$AC$215:$AC$219</c:f>
              <c:numCache>
                <c:formatCode>0.000</c:formatCode>
                <c:ptCount val="5"/>
                <c:pt idx="0">
                  <c:v>-1.523076923076923</c:v>
                </c:pt>
                <c:pt idx="1">
                  <c:v>-0.52307692307692311</c:v>
                </c:pt>
                <c:pt idx="2">
                  <c:v>-2</c:v>
                </c:pt>
                <c:pt idx="3">
                  <c:v>-2.4307692307692306</c:v>
                </c:pt>
                <c:pt idx="4">
                  <c:v>-3.3692307692307693</c:v>
                </c:pt>
              </c:numCache>
            </c:numRef>
          </c:xVal>
          <c:yVal>
            <c:numRef>
              <c:f>CID_Data!$P$215:$P$219</c:f>
              <c:numCache>
                <c:formatCode>0.000_)</c:formatCode>
                <c:ptCount val="5"/>
                <c:pt idx="0">
                  <c:v>-0.20496894409937888</c:v>
                </c:pt>
                <c:pt idx="1">
                  <c:v>-6.840390879478829E-2</c:v>
                </c:pt>
                <c:pt idx="2">
                  <c:v>-0.39130434782608697</c:v>
                </c:pt>
                <c:pt idx="3">
                  <c:v>-0.50692520775623273</c:v>
                </c:pt>
                <c:pt idx="4">
                  <c:v>-0.61904761904761896</c:v>
                </c:pt>
              </c:numCache>
            </c:numRef>
          </c:yVal>
          <c:smooth val="0"/>
        </c:ser>
        <c:ser>
          <c:idx val="16"/>
          <c:order val="16"/>
          <c:tx>
            <c:v>Ticino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CID_Data!$AC$221:$AC$236</c:f>
              <c:numCache>
                <c:formatCode>0.000</c:formatCode>
                <c:ptCount val="16"/>
                <c:pt idx="0">
                  <c:v>-1.5357142857142856</c:v>
                </c:pt>
                <c:pt idx="1">
                  <c:v>-8.9285714285714288E-2</c:v>
                </c:pt>
                <c:pt idx="2">
                  <c:v>-1.3392857142857142</c:v>
                </c:pt>
                <c:pt idx="3">
                  <c:v>-2.5535714285714284</c:v>
                </c:pt>
                <c:pt idx="4">
                  <c:v>-3.9464285714285712</c:v>
                </c:pt>
                <c:pt idx="6">
                  <c:v>-7.3548387096774199</c:v>
                </c:pt>
                <c:pt idx="7">
                  <c:v>-8.5161290322580658</c:v>
                </c:pt>
                <c:pt idx="8">
                  <c:v>-1.2580645161290323</c:v>
                </c:pt>
                <c:pt idx="9">
                  <c:v>-3.1612903225806455</c:v>
                </c:pt>
                <c:pt idx="10">
                  <c:v>-4.4193548387096779</c:v>
                </c:pt>
                <c:pt idx="12">
                  <c:v>-2.0999999999999996</c:v>
                </c:pt>
                <c:pt idx="13">
                  <c:v>-1.66</c:v>
                </c:pt>
                <c:pt idx="14">
                  <c:v>-4.8999999999999995</c:v>
                </c:pt>
                <c:pt idx="15">
                  <c:v>-3.1799999999999997</c:v>
                </c:pt>
              </c:numCache>
            </c:numRef>
          </c:xVal>
          <c:yVal>
            <c:numRef>
              <c:f>CID_Data!$P$221:$P$236</c:f>
              <c:numCache>
                <c:formatCode>0.000_)</c:formatCode>
                <c:ptCount val="16"/>
                <c:pt idx="0">
                  <c:v>-8.7378640776699046E-2</c:v>
                </c:pt>
                <c:pt idx="1">
                  <c:v>0</c:v>
                </c:pt>
                <c:pt idx="2">
                  <c:v>-9.6774193548387108E-2</c:v>
                </c:pt>
                <c:pt idx="3">
                  <c:v>-0.30538922155688625</c:v>
                </c:pt>
                <c:pt idx="4">
                  <c:v>-0.52066115702479343</c:v>
                </c:pt>
                <c:pt idx="6">
                  <c:v>-0.56756756756756743</c:v>
                </c:pt>
                <c:pt idx="7">
                  <c:v>-0.66233766233766223</c:v>
                </c:pt>
                <c:pt idx="8">
                  <c:v>-0.12460063897763579</c:v>
                </c:pt>
                <c:pt idx="9">
                  <c:v>-0.16088328075709779</c:v>
                </c:pt>
                <c:pt idx="10">
                  <c:v>-0.21362229102167185</c:v>
                </c:pt>
                <c:pt idx="12">
                  <c:v>-0.21362229102167185</c:v>
                </c:pt>
                <c:pt idx="13">
                  <c:v>-0.22222222222222221</c:v>
                </c:pt>
                <c:pt idx="14">
                  <c:v>-0.60638297872340441</c:v>
                </c:pt>
                <c:pt idx="15">
                  <c:v>-0.36842105263157898</c:v>
                </c:pt>
              </c:numCache>
            </c:numRef>
          </c:yVal>
          <c:smooth val="0"/>
        </c:ser>
        <c:ser>
          <c:idx val="17"/>
          <c:order val="17"/>
          <c:tx>
            <c:v>Toyoura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(CID_Data!$AC$239:$AC$246,CID_Data!$AC$316:$AC$322)</c:f>
              <c:numCache>
                <c:formatCode>0.000</c:formatCode>
                <c:ptCount val="15"/>
                <c:pt idx="0">
                  <c:v>-5.9743589743589745</c:v>
                </c:pt>
                <c:pt idx="1">
                  <c:v>-4.2307692307692308</c:v>
                </c:pt>
                <c:pt idx="2">
                  <c:v>-1.5641025641025641</c:v>
                </c:pt>
                <c:pt idx="3">
                  <c:v>0.10256410256410256</c:v>
                </c:pt>
                <c:pt idx="5">
                  <c:v>-0.42838176904189934</c:v>
                </c:pt>
                <c:pt idx="6">
                  <c:v>-1.216617063159547</c:v>
                </c:pt>
                <c:pt idx="7">
                  <c:v>-2.3224994161007233</c:v>
                </c:pt>
              </c:numCache>
            </c:numRef>
          </c:xVal>
          <c:yVal>
            <c:numRef>
              <c:f>(CID_Data!$P$239:$P$246,CID_Data!$P$316:$P$322)</c:f>
              <c:numCache>
                <c:formatCode>0.000_)</c:formatCode>
                <c:ptCount val="15"/>
                <c:pt idx="0">
                  <c:v>-0.50692520775623273</c:v>
                </c:pt>
                <c:pt idx="1">
                  <c:v>-0.36842105263157898</c:v>
                </c:pt>
                <c:pt idx="2">
                  <c:v>-0.11538461538461538</c:v>
                </c:pt>
                <c:pt idx="3">
                  <c:v>-4.3363994743758218E-2</c:v>
                </c:pt>
                <c:pt idx="5">
                  <c:v>-0.1875</c:v>
                </c:pt>
                <c:pt idx="6">
                  <c:v>-0.44318181818181818</c:v>
                </c:pt>
                <c:pt idx="7">
                  <c:v>-0.63157894736842113</c:v>
                </c:pt>
                <c:pt idx="8">
                  <c:v>-0.16088328075709779</c:v>
                </c:pt>
                <c:pt idx="9">
                  <c:v>-0.53424657534246578</c:v>
                </c:pt>
                <c:pt idx="10">
                  <c:v>-0.70408163265306134</c:v>
                </c:pt>
                <c:pt idx="11">
                  <c:v>-0.42120343839541546</c:v>
                </c:pt>
                <c:pt idx="12">
                  <c:v>-0.46478873239436624</c:v>
                </c:pt>
                <c:pt idx="13">
                  <c:v>-0.1875</c:v>
                </c:pt>
                <c:pt idx="14">
                  <c:v>-0.42857142857142855</c:v>
                </c:pt>
              </c:numCache>
            </c:numRef>
          </c:yVal>
          <c:smooth val="0"/>
        </c:ser>
        <c:ser>
          <c:idx val="18"/>
          <c:order val="18"/>
          <c:tx>
            <c:v>Oil Sands Tail</c:v>
          </c:tx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CID_Data!$AC$248:$AC$256</c:f>
              <c:numCache>
                <c:formatCode>0.000</c:formatCode>
                <c:ptCount val="9"/>
                <c:pt idx="0">
                  <c:v>-1.5076923076923072</c:v>
                </c:pt>
                <c:pt idx="1">
                  <c:v>-0.29230769230769255</c:v>
                </c:pt>
                <c:pt idx="2">
                  <c:v>-1.1844172068187988</c:v>
                </c:pt>
                <c:pt idx="3">
                  <c:v>-0.36256845720244241</c:v>
                </c:pt>
                <c:pt idx="4">
                  <c:v>-3.1076923076923069</c:v>
                </c:pt>
                <c:pt idx="5">
                  <c:v>0.21744460671257673</c:v>
                </c:pt>
                <c:pt idx="6">
                  <c:v>-0.96923076923076834</c:v>
                </c:pt>
                <c:pt idx="7">
                  <c:v>-2.9386597162581243</c:v>
                </c:pt>
                <c:pt idx="8">
                  <c:v>-0.1758930812590965</c:v>
                </c:pt>
              </c:numCache>
            </c:numRef>
          </c:xVal>
          <c:yVal>
            <c:numRef>
              <c:f>CID_Data!$P$248:$P$256</c:f>
              <c:numCache>
                <c:formatCode>0.000_)</c:formatCode>
                <c:ptCount val="9"/>
                <c:pt idx="0">
                  <c:v>-0.39130434782608697</c:v>
                </c:pt>
                <c:pt idx="1">
                  <c:v>-0.13375796178343949</c:v>
                </c:pt>
                <c:pt idx="2">
                  <c:v>-0.32142857142857145</c:v>
                </c:pt>
                <c:pt idx="3">
                  <c:v>-0.17868338557993732</c:v>
                </c:pt>
                <c:pt idx="4">
                  <c:v>-0.7777777777777779</c:v>
                </c:pt>
                <c:pt idx="5">
                  <c:v>-0.12460063897763579</c:v>
                </c:pt>
                <c:pt idx="6">
                  <c:v>-0.21362229102167185</c:v>
                </c:pt>
                <c:pt idx="7">
                  <c:v>-0.69820971867007675</c:v>
                </c:pt>
                <c:pt idx="8">
                  <c:v>-0.17868338557993732</c:v>
                </c:pt>
              </c:numCache>
            </c:numRef>
          </c:yVal>
          <c:smooth val="0"/>
        </c:ser>
        <c:ser>
          <c:idx val="19"/>
          <c:order val="19"/>
          <c:tx>
            <c:v>Chek Lap Kok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CID_Data!$AC$259:$AC$279</c:f>
              <c:numCache>
                <c:formatCode>0.000</c:formatCode>
                <c:ptCount val="21"/>
                <c:pt idx="0">
                  <c:v>-1.7837157670478823</c:v>
                </c:pt>
                <c:pt idx="1">
                  <c:v>-1.4366232160029646</c:v>
                </c:pt>
                <c:pt idx="2">
                  <c:v>-4.4411453889707686E-2</c:v>
                </c:pt>
                <c:pt idx="3">
                  <c:v>-0.52947847891228972</c:v>
                </c:pt>
                <c:pt idx="4">
                  <c:v>0.15659712298008407</c:v>
                </c:pt>
                <c:pt idx="5">
                  <c:v>-2.4447327162004253</c:v>
                </c:pt>
                <c:pt idx="6">
                  <c:v>0.89425033464703185</c:v>
                </c:pt>
                <c:pt idx="7">
                  <c:v>-3.5383181312572036</c:v>
                </c:pt>
                <c:pt idx="8">
                  <c:v>-1.0637418600707627</c:v>
                </c:pt>
                <c:pt idx="9">
                  <c:v>-2.5722164363419489</c:v>
                </c:pt>
                <c:pt idx="11">
                  <c:v>0.10880606990978971</c:v>
                </c:pt>
                <c:pt idx="12">
                  <c:v>-2.2727404961392978</c:v>
                </c:pt>
                <c:pt idx="13">
                  <c:v>-1.272740496139299</c:v>
                </c:pt>
                <c:pt idx="14">
                  <c:v>-0.30552738138519975</c:v>
                </c:pt>
                <c:pt idx="15">
                  <c:v>-2.1534890120574235</c:v>
                </c:pt>
                <c:pt idx="16">
                  <c:v>-1.1043086841885703</c:v>
                </c:pt>
                <c:pt idx="17">
                  <c:v>-0.66168573336889946</c:v>
                </c:pt>
                <c:pt idx="18">
                  <c:v>-2.8911939300902114</c:v>
                </c:pt>
                <c:pt idx="19">
                  <c:v>1.3666037661557835</c:v>
                </c:pt>
                <c:pt idx="20">
                  <c:v>0.64978967646716546</c:v>
                </c:pt>
              </c:numCache>
            </c:numRef>
          </c:xVal>
          <c:yVal>
            <c:numRef>
              <c:f>CID_Data!$P$259:$P$279</c:f>
              <c:numCache>
                <c:formatCode>0.000_)</c:formatCode>
                <c:ptCount val="21"/>
                <c:pt idx="0">
                  <c:v>-0.39130434782608697</c:v>
                </c:pt>
                <c:pt idx="1">
                  <c:v>-0.1653543307086614</c:v>
                </c:pt>
                <c:pt idx="2">
                  <c:v>-6.840390879478829E-2</c:v>
                </c:pt>
                <c:pt idx="3">
                  <c:v>-0.15639810426540285</c:v>
                </c:pt>
                <c:pt idx="4">
                  <c:v>-4.5305318450426797E-2</c:v>
                </c:pt>
                <c:pt idx="5">
                  <c:v>-0.58713136729222515</c:v>
                </c:pt>
                <c:pt idx="6">
                  <c:v>4.0540540540540543E-2</c:v>
                </c:pt>
                <c:pt idx="7">
                  <c:v>-0.7722772277227723</c:v>
                </c:pt>
                <c:pt idx="8">
                  <c:v>-0.13375796178343949</c:v>
                </c:pt>
                <c:pt idx="9">
                  <c:v>-0.4930362116991644</c:v>
                </c:pt>
                <c:pt idx="11">
                  <c:v>-1.7892644135188866E-2</c:v>
                </c:pt>
                <c:pt idx="12">
                  <c:v>-0.39884393063583817</c:v>
                </c:pt>
                <c:pt idx="13">
                  <c:v>-0.1875</c:v>
                </c:pt>
                <c:pt idx="14">
                  <c:v>-5.4009819967266774E-2</c:v>
                </c:pt>
                <c:pt idx="15">
                  <c:v>-0.25609756097560976</c:v>
                </c:pt>
                <c:pt idx="16">
                  <c:v>-4.0447221308780007E-2</c:v>
                </c:pt>
                <c:pt idx="17">
                  <c:v>-8.7378640776699046E-2</c:v>
                </c:pt>
                <c:pt idx="18">
                  <c:v>-0.6</c:v>
                </c:pt>
                <c:pt idx="19">
                  <c:v>5.0847457627118647E-2</c:v>
                </c:pt>
                <c:pt idx="20">
                  <c:v>4.0540540540540543E-2</c:v>
                </c:pt>
              </c:numCache>
            </c:numRef>
          </c:yVal>
          <c:smooth val="0"/>
        </c:ser>
        <c:ser>
          <c:idx val="21"/>
          <c:order val="20"/>
          <c:spPr>
            <a:ln w="3175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'Lines for 2-9&amp;13'!$F$5:$F$6</c:f>
              <c:numCache>
                <c:formatCode>General_)</c:formatCode>
                <c:ptCount val="2"/>
                <c:pt idx="0">
                  <c:v>-8</c:v>
                </c:pt>
                <c:pt idx="1">
                  <c:v>2</c:v>
                </c:pt>
              </c:numCache>
            </c:numRef>
          </c:xVal>
          <c:yVal>
            <c:numRef>
              <c:f>'Lines for 2-9&amp;13'!$G$5:$G$6</c:f>
              <c:numCache>
                <c:formatCode>General_)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2"/>
          <c:order val="21"/>
          <c:spPr>
            <a:ln w="3175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'Lines for 2-9&amp;13'!$F$8:$F$9</c:f>
              <c:numCache>
                <c:formatCode>General_)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'Lines for 2-9&amp;13'!$G$8:$G$9</c:f>
              <c:numCache>
                <c:formatCode>General_)</c:formatCode>
                <c:ptCount val="2"/>
                <c:pt idx="0">
                  <c:v>-1</c:v>
                </c:pt>
                <c:pt idx="1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44064"/>
        <c:axId val="44750336"/>
      </c:scatterChart>
      <c:valAx>
        <c:axId val="44744064"/>
        <c:scaling>
          <c:orientation val="minMax"/>
          <c:max val="2"/>
          <c:min val="-8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1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en-US"/>
                  <a:t>y</a:t>
                </a:r>
                <a:r>
                  <a:rPr lang="en-US" baseline="-25000"/>
                  <a:t>o</a:t>
                </a:r>
                <a:r>
                  <a:rPr lang="en-US"/>
                  <a:t>/l</a:t>
                </a:r>
                <a:r>
                  <a:rPr lang="en-US" baseline="-25000"/>
                  <a:t>10</a:t>
                </a:r>
              </a:p>
            </c:rich>
          </c:tx>
          <c:layout>
            <c:manualLayout>
              <c:xMode val="edge"/>
              <c:yMode val="edge"/>
              <c:x val="0.36194415718717682"/>
              <c:y val="0.9322033898305084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750336"/>
        <c:crossesAt val="-1"/>
        <c:crossBetween val="midCat"/>
        <c:majorUnit val="2"/>
        <c:minorUnit val="1"/>
      </c:valAx>
      <c:valAx>
        <c:axId val="44750336"/>
        <c:scaling>
          <c:orientation val="minMax"/>
          <c:max val="0.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min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, -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de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v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de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q</a:t>
                </a:r>
              </a:p>
            </c:rich>
          </c:tx>
          <c:layout>
            <c:manualLayout>
              <c:xMode val="edge"/>
              <c:yMode val="edge"/>
              <c:x val="4.1365046535677356E-3"/>
              <c:y val="0.381355932203389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744064"/>
        <c:crossesAt val="-8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5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0"/>
        <c:delete val="1"/>
      </c:legendEntry>
      <c:legendEntry>
        <c:idx val="21"/>
        <c:delete val="1"/>
      </c:legendEntry>
      <c:layout>
        <c:manualLayout>
          <c:xMode val="edge"/>
          <c:yMode val="edge"/>
          <c:x val="0.68355739400206827"/>
          <c:y val="8.1355932203389825E-2"/>
          <c:w val="0.14994829369183041"/>
          <c:h val="0.786440677966101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1023784901758"/>
          <c:y val="8.1355932203389825E-2"/>
          <c:w val="0.56566701137538777"/>
          <c:h val="0.78983050847457625"/>
        </c:manualLayout>
      </c:layout>
      <c:scatterChart>
        <c:scatterStyle val="lineMarker"/>
        <c:varyColors val="0"/>
        <c:ser>
          <c:idx val="2"/>
          <c:order val="0"/>
          <c:tx>
            <c:v>Erksak 330/0.7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CID_Data!$AD$43:$AD$57</c:f>
              <c:numCache>
                <c:formatCode>0.000</c:formatCode>
                <c:ptCount val="15"/>
                <c:pt idx="0">
                  <c:v>-4.1351208865461023E-2</c:v>
                </c:pt>
                <c:pt idx="1">
                  <c:v>-5.0016285771083441E-2</c:v>
                </c:pt>
                <c:pt idx="2">
                  <c:v>-3.833387528578526E-2</c:v>
                </c:pt>
                <c:pt idx="3">
                  <c:v>-6.3736538901339665E-2</c:v>
                </c:pt>
                <c:pt idx="4">
                  <c:v>-3.5167212346829152E-2</c:v>
                </c:pt>
                <c:pt idx="5">
                  <c:v>-2.9752813589536267E-2</c:v>
                </c:pt>
                <c:pt idx="6">
                  <c:v>-0.10092311703049565</c:v>
                </c:pt>
                <c:pt idx="7">
                  <c:v>-2.5714876166764912E-2</c:v>
                </c:pt>
                <c:pt idx="8">
                  <c:v>-5.1094664895091575E-2</c:v>
                </c:pt>
                <c:pt idx="9">
                  <c:v>-8.2451124755231073E-2</c:v>
                </c:pt>
                <c:pt idx="10">
                  <c:v>2.9661807489201084E-2</c:v>
                </c:pt>
                <c:pt idx="11">
                  <c:v>2.9466098519045008E-2</c:v>
                </c:pt>
                <c:pt idx="12">
                  <c:v>2.4697202778145043E-2</c:v>
                </c:pt>
                <c:pt idx="13">
                  <c:v>4.1292981800764336E-2</c:v>
                </c:pt>
                <c:pt idx="14">
                  <c:v>3.7050915348555417E-2</c:v>
                </c:pt>
              </c:numCache>
            </c:numRef>
          </c:xVal>
          <c:yVal>
            <c:numRef>
              <c:f>CID_Data!$P$43:$P$57</c:f>
              <c:numCache>
                <c:formatCode>0.000_)</c:formatCode>
                <c:ptCount val="15"/>
                <c:pt idx="0">
                  <c:v>-0.27272727272727271</c:v>
                </c:pt>
                <c:pt idx="1">
                  <c:v>-0.38372093023255816</c:v>
                </c:pt>
                <c:pt idx="2">
                  <c:v>-0.22222222222222221</c:v>
                </c:pt>
                <c:pt idx="3">
                  <c:v>-0.27272727272727271</c:v>
                </c:pt>
                <c:pt idx="4">
                  <c:v>-0.2809667673716012</c:v>
                </c:pt>
                <c:pt idx="5">
                  <c:v>-0.27272727272727271</c:v>
                </c:pt>
                <c:pt idx="6">
                  <c:v>-0.51381215469613251</c:v>
                </c:pt>
                <c:pt idx="7">
                  <c:v>-0.1875</c:v>
                </c:pt>
                <c:pt idx="8">
                  <c:v>-0.25609756097560976</c:v>
                </c:pt>
                <c:pt idx="9">
                  <c:v>-0.43589743589743596</c:v>
                </c:pt>
                <c:pt idx="10">
                  <c:v>0</c:v>
                </c:pt>
                <c:pt idx="11">
                  <c:v>2.0134228187919462E-2</c:v>
                </c:pt>
                <c:pt idx="12">
                  <c:v>0</c:v>
                </c:pt>
                <c:pt idx="13">
                  <c:v>0</c:v>
                </c:pt>
                <c:pt idx="14">
                  <c:v>3.03030303030303E-2</c:v>
                </c:pt>
              </c:numCache>
            </c:numRef>
          </c:yVal>
          <c:smooth val="0"/>
        </c:ser>
        <c:ser>
          <c:idx val="0"/>
          <c:order val="1"/>
          <c:tx>
            <c:v>Erksak 355/3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CID_Data!$AD$37:$AD$41</c:f>
              <c:numCache>
                <c:formatCode>0.000</c:formatCode>
                <c:ptCount val="5"/>
                <c:pt idx="0">
                  <c:v>-6.8181818181818177E-2</c:v>
                </c:pt>
                <c:pt idx="1">
                  <c:v>-0.11984536082474226</c:v>
                </c:pt>
                <c:pt idx="2">
                  <c:v>-7.0175438596491229E-3</c:v>
                </c:pt>
                <c:pt idx="3">
                  <c:v>-5.696594427244582E-2</c:v>
                </c:pt>
                <c:pt idx="4">
                  <c:v>-0.14183474300585558</c:v>
                </c:pt>
              </c:numCache>
            </c:numRef>
          </c:xVal>
          <c:yVal>
            <c:numRef>
              <c:f>CID_Data!$P$37:$P$41</c:f>
              <c:numCache>
                <c:formatCode>0.000_)</c:formatCode>
                <c:ptCount val="5"/>
                <c:pt idx="0">
                  <c:v>-0.29729729729729731</c:v>
                </c:pt>
                <c:pt idx="1">
                  <c:v>-0.5</c:v>
                </c:pt>
                <c:pt idx="2">
                  <c:v>-1.9867549668874173E-2</c:v>
                </c:pt>
                <c:pt idx="3">
                  <c:v>-0.21362229102167185</c:v>
                </c:pt>
                <c:pt idx="4">
                  <c:v>-0.58064516129032262</c:v>
                </c:pt>
              </c:numCache>
            </c:numRef>
          </c:yVal>
          <c:smooth val="0"/>
        </c:ser>
        <c:ser>
          <c:idx val="1"/>
          <c:order val="2"/>
          <c:tx>
            <c:v>Erksak 320/1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CID_Data!$AD$31:$AD$35</c:f>
              <c:numCache>
                <c:formatCode>0.000</c:formatCode>
                <c:ptCount val="5"/>
                <c:pt idx="0">
                  <c:v>-1.4367816091954025E-2</c:v>
                </c:pt>
                <c:pt idx="1">
                  <c:v>-2.3296447291788001E-2</c:v>
                </c:pt>
                <c:pt idx="2">
                  <c:v>-0.12977099236641221</c:v>
                </c:pt>
                <c:pt idx="3">
                  <c:v>-0.12951030927835053</c:v>
                </c:pt>
                <c:pt idx="4">
                  <c:v>-0.10739102969046116</c:v>
                </c:pt>
              </c:numCache>
            </c:numRef>
          </c:xVal>
          <c:yVal>
            <c:numRef>
              <c:f>CID_Data!$P$31:$P$35</c:f>
              <c:numCache>
                <c:formatCode>0.000_)</c:formatCode>
                <c:ptCount val="5"/>
                <c:pt idx="0">
                  <c:v>-0.12460063897763579</c:v>
                </c:pt>
                <c:pt idx="1">
                  <c:v>-0.14285714285714285</c:v>
                </c:pt>
                <c:pt idx="2">
                  <c:v>-0.63779527559055127</c:v>
                </c:pt>
                <c:pt idx="3">
                  <c:v>-0.46478873239436624</c:v>
                </c:pt>
                <c:pt idx="4">
                  <c:v>-0.54098360655737698</c:v>
                </c:pt>
              </c:numCache>
            </c:numRef>
          </c:yVal>
          <c:smooth val="0"/>
        </c:ser>
        <c:ser>
          <c:idx val="3"/>
          <c:order val="3"/>
          <c:tx>
            <c:v>Isserk 210/2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CID_Data!$AD$59:$AD$63</c:f>
              <c:numCache>
                <c:formatCode>0.000</c:formatCode>
                <c:ptCount val="5"/>
                <c:pt idx="0">
                  <c:v>-6.2423500611995107E-2</c:v>
                </c:pt>
                <c:pt idx="1">
                  <c:v>-1.342673671920607E-2</c:v>
                </c:pt>
                <c:pt idx="2">
                  <c:v>8.5763293310463118E-2</c:v>
                </c:pt>
                <c:pt idx="3">
                  <c:v>-2.9832935560859187E-2</c:v>
                </c:pt>
                <c:pt idx="4">
                  <c:v>-3.0141843971631204E-2</c:v>
                </c:pt>
              </c:numCache>
            </c:numRef>
          </c:xVal>
          <c:yVal>
            <c:numRef>
              <c:f>CID_Data!$P$59:$P$63</c:f>
              <c:numCache>
                <c:formatCode>0.000_)</c:formatCode>
                <c:ptCount val="5"/>
                <c:pt idx="0">
                  <c:v>-0.34356552538370727</c:v>
                </c:pt>
                <c:pt idx="1">
                  <c:v>-6.5536354744049563E-2</c:v>
                </c:pt>
                <c:pt idx="2">
                  <c:v>0</c:v>
                </c:pt>
                <c:pt idx="3">
                  <c:v>-0.14285714285714285</c:v>
                </c:pt>
                <c:pt idx="4">
                  <c:v>-0.12276214833759591</c:v>
                </c:pt>
              </c:numCache>
            </c:numRef>
          </c:yVal>
          <c:smooth val="0"/>
        </c:ser>
        <c:ser>
          <c:idx val="4"/>
          <c:order val="4"/>
          <c:tx>
            <c:v>Isserk 210/10</c:v>
          </c:tx>
          <c:spPr>
            <a:ln w="28575">
              <a:noFill/>
            </a:ln>
          </c:spPr>
          <c:marker>
            <c:symbol val="squar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CID_Data!$AD$71:$AD$75</c:f>
              <c:numCache>
                <c:formatCode>0.000</c:formatCode>
                <c:ptCount val="5"/>
                <c:pt idx="0">
                  <c:v>9.6443640747438213E-3</c:v>
                </c:pt>
                <c:pt idx="1">
                  <c:v>-1.4188772362739049E-2</c:v>
                </c:pt>
                <c:pt idx="2">
                  <c:v>-1.9218846869187848E-2</c:v>
                </c:pt>
                <c:pt idx="3">
                  <c:v>-4.9999999999999996E-2</c:v>
                </c:pt>
                <c:pt idx="4">
                  <c:v>-5.0505050505050504E-2</c:v>
                </c:pt>
              </c:numCache>
            </c:numRef>
          </c:xVal>
          <c:yVal>
            <c:numRef>
              <c:f>CID_Data!$K$71:$K$75</c:f>
              <c:numCache>
                <c:formatCode>0.00_)</c:formatCode>
                <c:ptCount val="5"/>
                <c:pt idx="0">
                  <c:v>0</c:v>
                </c:pt>
                <c:pt idx="1">
                  <c:v>4.2999999999999997E-2</c:v>
                </c:pt>
                <c:pt idx="2">
                  <c:v>5.0999999999999997E-2</c:v>
                </c:pt>
                <c:pt idx="3">
                  <c:v>2.3E-2</c:v>
                </c:pt>
                <c:pt idx="4">
                  <c:v>7.2999999999999995E-2</c:v>
                </c:pt>
              </c:numCache>
            </c:numRef>
          </c:yVal>
          <c:smooth val="0"/>
        </c:ser>
        <c:ser>
          <c:idx val="5"/>
          <c:order val="5"/>
          <c:tx>
            <c:v>Isserk 210/5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CID_Data!$AD$65:$AD$69</c:f>
              <c:numCache>
                <c:formatCode>0.000</c:formatCode>
                <c:ptCount val="5"/>
                <c:pt idx="0">
                  <c:v>-7.2072072072072073E-3</c:v>
                </c:pt>
                <c:pt idx="1">
                  <c:v>4.4444444444444446E-2</c:v>
                </c:pt>
                <c:pt idx="2">
                  <c:v>-2.2560975609756093E-2</c:v>
                </c:pt>
                <c:pt idx="3">
                  <c:v>1.9298245614035089E-2</c:v>
                </c:pt>
                <c:pt idx="4">
                  <c:v>4.1592394533571005E-2</c:v>
                </c:pt>
              </c:numCache>
            </c:numRef>
          </c:xVal>
          <c:yVal>
            <c:numRef>
              <c:f>CID_Data!$K$65:$K$69</c:f>
              <c:numCache>
                <c:formatCode>0.00_)</c:formatCode>
                <c:ptCount val="5"/>
                <c:pt idx="0">
                  <c:v>0.13500000000000001</c:v>
                </c:pt>
                <c:pt idx="1">
                  <c:v>0</c:v>
                </c:pt>
                <c:pt idx="2">
                  <c:v>0.17499999999999999</c:v>
                </c:pt>
                <c:pt idx="3">
                  <c:v>0.03</c:v>
                </c:pt>
                <c:pt idx="4">
                  <c:v>0.02</c:v>
                </c:pt>
              </c:numCache>
            </c:numRef>
          </c:yVal>
          <c:smooth val="0"/>
        </c:ser>
        <c:ser>
          <c:idx val="6"/>
          <c:order val="6"/>
          <c:tx>
            <c:v>Nerlerk 270/1</c:v>
          </c:tx>
          <c:spPr>
            <a:ln w="28575">
              <a:noFill/>
            </a:ln>
          </c:spPr>
          <c:marker>
            <c:symbol val="triang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CID_Data!$AD$112:$AD$116</c:f>
              <c:numCache>
                <c:formatCode>0.000</c:formatCode>
                <c:ptCount val="5"/>
                <c:pt idx="0">
                  <c:v>-1.8669778296382732E-2</c:v>
                </c:pt>
                <c:pt idx="1">
                  <c:v>-0.12412476129853597</c:v>
                </c:pt>
                <c:pt idx="2">
                  <c:v>-4.5506257110352671E-3</c:v>
                </c:pt>
                <c:pt idx="3">
                  <c:v>-4.5783132530120479E-2</c:v>
                </c:pt>
                <c:pt idx="4">
                  <c:v>-0.10012674271229405</c:v>
                </c:pt>
              </c:numCache>
            </c:numRef>
          </c:xVal>
          <c:yVal>
            <c:numRef>
              <c:f>CID_Data!$P$112:$P$116</c:f>
              <c:numCache>
                <c:formatCode>0.000_)</c:formatCode>
                <c:ptCount val="5"/>
                <c:pt idx="0">
                  <c:v>-0.13375796178343949</c:v>
                </c:pt>
                <c:pt idx="1">
                  <c:v>-0.59358288770053469</c:v>
                </c:pt>
                <c:pt idx="2">
                  <c:v>-7.792207792207792E-2</c:v>
                </c:pt>
                <c:pt idx="3">
                  <c:v>-0.3372781065088758</c:v>
                </c:pt>
                <c:pt idx="4">
                  <c:v>-0.5609756097560975</c:v>
                </c:pt>
              </c:numCache>
            </c:numRef>
          </c:yVal>
          <c:smooth val="0"/>
        </c:ser>
        <c:ser>
          <c:idx val="7"/>
          <c:order val="7"/>
          <c:tx>
            <c:v>Alaska 240/5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CID_Data!$AD$119:$AD$125</c:f>
              <c:numCache>
                <c:formatCode>0.000</c:formatCode>
                <c:ptCount val="7"/>
                <c:pt idx="0">
                  <c:v>-5.5299539170506916E-2</c:v>
                </c:pt>
                <c:pt idx="1">
                  <c:v>-8.7604290822407629E-2</c:v>
                </c:pt>
                <c:pt idx="2">
                  <c:v>-5.4303870595031778E-2</c:v>
                </c:pt>
                <c:pt idx="3">
                  <c:v>1.6068559185859668E-2</c:v>
                </c:pt>
                <c:pt idx="4">
                  <c:v>2.2043010752688174E-2</c:v>
                </c:pt>
                <c:pt idx="5">
                  <c:v>-0.11211573236889692</c:v>
                </c:pt>
                <c:pt idx="6">
                  <c:v>-3.1478358628442948E-2</c:v>
                </c:pt>
              </c:numCache>
            </c:numRef>
          </c:xVal>
          <c:yVal>
            <c:numRef>
              <c:f>CID_Data!$P$119:$P$125</c:f>
              <c:numCache>
                <c:formatCode>0.000_)</c:formatCode>
                <c:ptCount val="7"/>
                <c:pt idx="0">
                  <c:v>-0.24770642201834864</c:v>
                </c:pt>
                <c:pt idx="1">
                  <c:v>-0.38372093023255816</c:v>
                </c:pt>
                <c:pt idx="2">
                  <c:v>-0.22222222222222221</c:v>
                </c:pt>
                <c:pt idx="3">
                  <c:v>1.003344481605351E-2</c:v>
                </c:pt>
                <c:pt idx="4">
                  <c:v>1.507537688442211E-2</c:v>
                </c:pt>
                <c:pt idx="5">
                  <c:v>-0.47899159663865548</c:v>
                </c:pt>
                <c:pt idx="6">
                  <c:v>-0.16981132075471697</c:v>
                </c:pt>
              </c:numCache>
            </c:numRef>
          </c:yVal>
          <c:smooth val="0"/>
        </c:ser>
        <c:ser>
          <c:idx val="8"/>
          <c:order val="8"/>
          <c:tx>
            <c:v>Alaska 240/10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CID_Data!$AD$127:$AD$133</c:f>
              <c:numCache>
                <c:formatCode>0.000</c:formatCode>
                <c:ptCount val="7"/>
                <c:pt idx="0">
                  <c:v>-1.1357183418512209E-2</c:v>
                </c:pt>
                <c:pt idx="1">
                  <c:v>-4.3604651162790699E-2</c:v>
                </c:pt>
                <c:pt idx="2">
                  <c:v>-1.2394366197183098E-2</c:v>
                </c:pt>
                <c:pt idx="3">
                  <c:v>1.633097441480675E-2</c:v>
                </c:pt>
                <c:pt idx="4">
                  <c:v>-0.11117861482381532</c:v>
                </c:pt>
                <c:pt idx="5">
                  <c:v>-9.9082568807339455E-2</c:v>
                </c:pt>
                <c:pt idx="6">
                  <c:v>-8.6238532110091734E-2</c:v>
                </c:pt>
              </c:numCache>
            </c:numRef>
          </c:xVal>
          <c:yVal>
            <c:numRef>
              <c:f>CID_Data!$P$127:$P$133</c:f>
              <c:numCache>
                <c:formatCode>0.000_)</c:formatCode>
                <c:ptCount val="7"/>
                <c:pt idx="0">
                  <c:v>-3.9473684210526314E-2</c:v>
                </c:pt>
                <c:pt idx="1">
                  <c:v>-0.21362229102167185</c:v>
                </c:pt>
                <c:pt idx="2">
                  <c:v>-5.8823529411764705E-2</c:v>
                </c:pt>
                <c:pt idx="3">
                  <c:v>0</c:v>
                </c:pt>
                <c:pt idx="4">
                  <c:v>-0.50692520775623273</c:v>
                </c:pt>
                <c:pt idx="5">
                  <c:v>-0.43589743589743596</c:v>
                </c:pt>
                <c:pt idx="6">
                  <c:v>-0.32937685459940647</c:v>
                </c:pt>
              </c:numCache>
            </c:numRef>
          </c:yVal>
          <c:smooth val="0"/>
        </c:ser>
        <c:ser>
          <c:idx val="9"/>
          <c:order val="9"/>
          <c:tx>
            <c:v>Castro B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CID_Data!$AD$135:$AD$146</c:f>
              <c:numCache>
                <c:formatCode>0.000</c:formatCode>
                <c:ptCount val="12"/>
                <c:pt idx="0">
                  <c:v>2.4225352112676055E-2</c:v>
                </c:pt>
                <c:pt idx="1">
                  <c:v>1.366742596810934E-2</c:v>
                </c:pt>
                <c:pt idx="2">
                  <c:v>3.9040713887339658E-2</c:v>
                </c:pt>
                <c:pt idx="3">
                  <c:v>4.0942232192933255E-2</c:v>
                </c:pt>
                <c:pt idx="4">
                  <c:v>3.2805429864253395E-2</c:v>
                </c:pt>
                <c:pt idx="5">
                  <c:v>-2.9325513196480938E-3</c:v>
                </c:pt>
                <c:pt idx="6">
                  <c:v>-0.12845849802371542</c:v>
                </c:pt>
                <c:pt idx="7">
                  <c:v>4.3700340522133937E-2</c:v>
                </c:pt>
                <c:pt idx="8">
                  <c:v>2.148664343786295E-2</c:v>
                </c:pt>
                <c:pt idx="9">
                  <c:v>-0.11885790172642761</c:v>
                </c:pt>
                <c:pt idx="10">
                  <c:v>3.4682080924855488E-2</c:v>
                </c:pt>
                <c:pt idx="11">
                  <c:v>-0.10158311345646438</c:v>
                </c:pt>
              </c:numCache>
            </c:numRef>
          </c:xVal>
          <c:yVal>
            <c:numRef>
              <c:f>CID_Data!$P$135:$P$146</c:f>
              <c:numCache>
                <c:formatCode>0.000_)</c:formatCode>
                <c:ptCount val="12"/>
                <c:pt idx="5">
                  <c:v>-3.459637561779242E-2</c:v>
                </c:pt>
                <c:pt idx="6">
                  <c:v>-0.65013054830287198</c:v>
                </c:pt>
                <c:pt idx="7">
                  <c:v>0</c:v>
                </c:pt>
                <c:pt idx="8">
                  <c:v>0</c:v>
                </c:pt>
                <c:pt idx="9">
                  <c:v>-0.54768392370572216</c:v>
                </c:pt>
                <c:pt idx="10">
                  <c:v>0</c:v>
                </c:pt>
                <c:pt idx="11">
                  <c:v>-0.49093950376359075</c:v>
                </c:pt>
              </c:numCache>
            </c:numRef>
          </c:yVal>
          <c:smooth val="0"/>
        </c:ser>
        <c:ser>
          <c:idx val="10"/>
          <c:order val="10"/>
          <c:tx>
            <c:v>Castro C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CID_Data!$AD$148:$AD$151</c:f>
              <c:numCache>
                <c:formatCode>0.000</c:formatCode>
                <c:ptCount val="4"/>
                <c:pt idx="0">
                  <c:v>-5.2659294365455505E-3</c:v>
                </c:pt>
                <c:pt idx="1">
                  <c:v>-0.16038882138517621</c:v>
                </c:pt>
                <c:pt idx="2">
                  <c:v>-4.2575838211814793E-3</c:v>
                </c:pt>
                <c:pt idx="3">
                  <c:v>-0.15342298288508557</c:v>
                </c:pt>
              </c:numCache>
            </c:numRef>
          </c:xVal>
          <c:yVal>
            <c:numRef>
              <c:f>CID_Data!$P$148:$P$151</c:f>
              <c:numCache>
                <c:formatCode>0.000_)</c:formatCode>
                <c:ptCount val="4"/>
                <c:pt idx="0">
                  <c:v>-2.5776602775941838E-2</c:v>
                </c:pt>
                <c:pt idx="1">
                  <c:v>-0.744360902255639</c:v>
                </c:pt>
                <c:pt idx="2">
                  <c:v>0</c:v>
                </c:pt>
                <c:pt idx="3">
                  <c:v>-0.44318181818181818</c:v>
                </c:pt>
              </c:numCache>
            </c:numRef>
          </c:yVal>
          <c:smooth val="0"/>
        </c:ser>
        <c:ser>
          <c:idx val="11"/>
          <c:order val="11"/>
          <c:tx>
            <c:v>Hilton Mines</c:v>
          </c:tx>
          <c:spPr>
            <a:ln w="28575">
              <a:noFill/>
            </a:ln>
          </c:spPr>
          <c:marker>
            <c:symbol val="x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CID_Data!$AD$153:$AD$158</c:f>
              <c:numCache>
                <c:formatCode>0.000</c:formatCode>
                <c:ptCount val="6"/>
                <c:pt idx="0">
                  <c:v>-9.6241457858769933E-2</c:v>
                </c:pt>
                <c:pt idx="1">
                  <c:v>-0.12704918032786885</c:v>
                </c:pt>
                <c:pt idx="2">
                  <c:v>-2.7762947143619859E-2</c:v>
                </c:pt>
                <c:pt idx="3">
                  <c:v>-9.7466960352422916E-2</c:v>
                </c:pt>
                <c:pt idx="4">
                  <c:v>-5.4216867469879519E-2</c:v>
                </c:pt>
                <c:pt idx="5">
                  <c:v>1.7381857686040197E-2</c:v>
                </c:pt>
              </c:numCache>
            </c:numRef>
          </c:xVal>
          <c:yVal>
            <c:numRef>
              <c:f>CID_Data!$P$153:$P$158</c:f>
              <c:numCache>
                <c:formatCode>0.000_)</c:formatCode>
                <c:ptCount val="6"/>
                <c:pt idx="0">
                  <c:v>-0.28915662650602408</c:v>
                </c:pt>
                <c:pt idx="1">
                  <c:v>-0.37609329446064138</c:v>
                </c:pt>
                <c:pt idx="2">
                  <c:v>-5.8823529411764705E-2</c:v>
                </c:pt>
                <c:pt idx="3">
                  <c:v>-0.27272727272727271</c:v>
                </c:pt>
                <c:pt idx="4">
                  <c:v>-0.12460063897763579</c:v>
                </c:pt>
                <c:pt idx="5">
                  <c:v>0.22580645161290322</c:v>
                </c:pt>
              </c:numCache>
            </c:numRef>
          </c:yVal>
          <c:smooth val="0"/>
        </c:ser>
        <c:ser>
          <c:idx val="12"/>
          <c:order val="12"/>
          <c:tx>
            <c:v>Leighton Buzz</c:v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CID_Data!$AD$178:$AD$183</c:f>
              <c:numCache>
                <c:formatCode>0.000</c:formatCode>
                <c:ptCount val="6"/>
                <c:pt idx="0">
                  <c:v>-5.2689961175818083E-2</c:v>
                </c:pt>
                <c:pt idx="1">
                  <c:v>-9.1685649202733491E-2</c:v>
                </c:pt>
                <c:pt idx="2">
                  <c:v>1.3234515616728428E-2</c:v>
                </c:pt>
                <c:pt idx="3">
                  <c:v>-0.13564298297122726</c:v>
                </c:pt>
                <c:pt idx="4">
                  <c:v>-4.1536863966770508E-3</c:v>
                </c:pt>
                <c:pt idx="5">
                  <c:v>-3.1543995572772557E-2</c:v>
                </c:pt>
              </c:numCache>
            </c:numRef>
          </c:xVal>
          <c:yVal>
            <c:numRef>
              <c:f>CID_Data!$P$178:$P$183</c:f>
              <c:numCache>
                <c:formatCode>0.000_)</c:formatCode>
                <c:ptCount val="6"/>
                <c:pt idx="0">
                  <c:v>-0.24770642201834864</c:v>
                </c:pt>
                <c:pt idx="1">
                  <c:v>-0.40634005763688763</c:v>
                </c:pt>
                <c:pt idx="2">
                  <c:v>0</c:v>
                </c:pt>
                <c:pt idx="3">
                  <c:v>-0.47899159663865548</c:v>
                </c:pt>
                <c:pt idx="4">
                  <c:v>-5.8823529411764705E-2</c:v>
                </c:pt>
                <c:pt idx="5">
                  <c:v>-7.3170731707317055E-2</c:v>
                </c:pt>
              </c:numCache>
            </c:numRef>
          </c:yVal>
          <c:smooth val="0"/>
        </c:ser>
        <c:ser>
          <c:idx val="13"/>
          <c:order val="13"/>
          <c:tx>
            <c:v>Monterey #0</c:v>
          </c:tx>
          <c:spPr>
            <a:ln w="28575">
              <a:noFill/>
            </a:ln>
          </c:spPr>
          <c:marker>
            <c:symbol val="plus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CID_Data!$AD$201:$AD$206</c:f>
              <c:numCache>
                <c:formatCode>0.000</c:formatCode>
                <c:ptCount val="6"/>
                <c:pt idx="0">
                  <c:v>-4.5819014891179843E-2</c:v>
                </c:pt>
                <c:pt idx="1">
                  <c:v>-4.2431192660550454E-2</c:v>
                </c:pt>
                <c:pt idx="2">
                  <c:v>-3.7270642201834861E-2</c:v>
                </c:pt>
                <c:pt idx="3">
                  <c:v>-0.19112850619699934</c:v>
                </c:pt>
                <c:pt idx="4">
                  <c:v>-0.18513689700130376</c:v>
                </c:pt>
                <c:pt idx="5">
                  <c:v>-0.17402597402597403</c:v>
                </c:pt>
              </c:numCache>
            </c:numRef>
          </c:xVal>
          <c:yVal>
            <c:numRef>
              <c:f>CID_Data!$P$201:$P$206</c:f>
              <c:numCache>
                <c:formatCode>0.000_)</c:formatCode>
                <c:ptCount val="6"/>
                <c:pt idx="0">
                  <c:v>-0.22222222222222221</c:v>
                </c:pt>
                <c:pt idx="1">
                  <c:v>-0.17868338557993732</c:v>
                </c:pt>
                <c:pt idx="2">
                  <c:v>-0.16981132075471697</c:v>
                </c:pt>
                <c:pt idx="3">
                  <c:v>-0.82608695652173914</c:v>
                </c:pt>
                <c:pt idx="4">
                  <c:v>-0.75</c:v>
                </c:pt>
                <c:pt idx="5">
                  <c:v>-0.72727272727272729</c:v>
                </c:pt>
              </c:numCache>
            </c:numRef>
          </c:yVal>
          <c:smooth val="0"/>
        </c:ser>
        <c:ser>
          <c:idx val="14"/>
          <c:order val="14"/>
          <c:tx>
            <c:v>Ottawa 530/0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CID_Data!$AD$208:$AD$213</c:f>
              <c:numCache>
                <c:formatCode>0.000</c:formatCode>
                <c:ptCount val="6"/>
                <c:pt idx="0">
                  <c:v>2.8193325661680094E-2</c:v>
                </c:pt>
                <c:pt idx="1">
                  <c:v>-1.1377245508982036E-2</c:v>
                </c:pt>
                <c:pt idx="2">
                  <c:v>-4.9968769519050597E-2</c:v>
                </c:pt>
                <c:pt idx="3">
                  <c:v>-0.11212516297262058</c:v>
                </c:pt>
                <c:pt idx="4">
                  <c:v>-0.10032573289902279</c:v>
                </c:pt>
                <c:pt idx="5">
                  <c:v>-0.11132940406024885</c:v>
                </c:pt>
              </c:numCache>
            </c:numRef>
          </c:xVal>
          <c:yVal>
            <c:numRef>
              <c:f>CID_Data!$P$208:$P$213</c:f>
              <c:numCache>
                <c:formatCode>0.000_)</c:formatCode>
                <c:ptCount val="6"/>
                <c:pt idx="0">
                  <c:v>0</c:v>
                </c:pt>
                <c:pt idx="1">
                  <c:v>-0.12</c:v>
                </c:pt>
                <c:pt idx="2">
                  <c:v>-0.39130434782608697</c:v>
                </c:pt>
                <c:pt idx="3">
                  <c:v>-0.61904761904761896</c:v>
                </c:pt>
                <c:pt idx="4">
                  <c:v>-0.61273209549071617</c:v>
                </c:pt>
                <c:pt idx="5">
                  <c:v>-0.57412398921832886</c:v>
                </c:pt>
              </c:numCache>
            </c:numRef>
          </c:yVal>
          <c:smooth val="0"/>
        </c:ser>
        <c:ser>
          <c:idx val="15"/>
          <c:order val="15"/>
          <c:tx>
            <c:v>Reid Bedford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CID_Data!$AD$215:$AD$219</c:f>
              <c:numCache>
                <c:formatCode>0.000</c:formatCode>
                <c:ptCount val="5"/>
                <c:pt idx="0">
                  <c:v>-5.6154282473057295E-2</c:v>
                </c:pt>
                <c:pt idx="1">
                  <c:v>-1.8599562363238516E-2</c:v>
                </c:pt>
                <c:pt idx="2">
                  <c:v>-7.5144508670520235E-2</c:v>
                </c:pt>
                <c:pt idx="3">
                  <c:v>-9.3824228028503556E-2</c:v>
                </c:pt>
                <c:pt idx="4">
                  <c:v>-0.13082437275985664</c:v>
                </c:pt>
              </c:numCache>
            </c:numRef>
          </c:xVal>
          <c:yVal>
            <c:numRef>
              <c:f>CID_Data!$P$215:$P$219</c:f>
              <c:numCache>
                <c:formatCode>0.000_)</c:formatCode>
                <c:ptCount val="5"/>
                <c:pt idx="0">
                  <c:v>-0.20496894409937888</c:v>
                </c:pt>
                <c:pt idx="1">
                  <c:v>-6.840390879478829E-2</c:v>
                </c:pt>
                <c:pt idx="2">
                  <c:v>-0.39130434782608697</c:v>
                </c:pt>
                <c:pt idx="3">
                  <c:v>-0.50692520775623273</c:v>
                </c:pt>
                <c:pt idx="4">
                  <c:v>-0.61904761904761896</c:v>
                </c:pt>
              </c:numCache>
            </c:numRef>
          </c:yVal>
          <c:smooth val="0"/>
        </c:ser>
        <c:ser>
          <c:idx val="16"/>
          <c:order val="16"/>
          <c:tx>
            <c:v>Ticino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CID_Data!$AD$221:$AD$236</c:f>
              <c:numCache>
                <c:formatCode>0.000</c:formatCode>
                <c:ptCount val="16"/>
                <c:pt idx="0">
                  <c:v>-4.8560135516657256E-2</c:v>
                </c:pt>
                <c:pt idx="1">
                  <c:v>-2.7012425715829281E-3</c:v>
                </c:pt>
                <c:pt idx="2">
                  <c:v>-4.2087542087542083E-2</c:v>
                </c:pt>
                <c:pt idx="3">
                  <c:v>-8.3430571761960323E-2</c:v>
                </c:pt>
                <c:pt idx="4">
                  <c:v>-0.1336963097398669</c:v>
                </c:pt>
                <c:pt idx="6">
                  <c:v>-0.13793103448275862</c:v>
                </c:pt>
                <c:pt idx="7">
                  <c:v>-0.16326530612244899</c:v>
                </c:pt>
                <c:pt idx="8">
                  <c:v>-2.1346469622331693E-2</c:v>
                </c:pt>
                <c:pt idx="9">
                  <c:v>-5.5429864253393669E-2</c:v>
                </c:pt>
                <c:pt idx="10">
                  <c:v>-7.9236552920763453E-2</c:v>
                </c:pt>
                <c:pt idx="12">
                  <c:v>-6.0310166570936241E-2</c:v>
                </c:pt>
                <c:pt idx="13">
                  <c:v>-4.6059933407325199E-2</c:v>
                </c:pt>
                <c:pt idx="14">
                  <c:v>-0.14939024390243902</c:v>
                </c:pt>
                <c:pt idx="15">
                  <c:v>-9.4250148192056904E-2</c:v>
                </c:pt>
              </c:numCache>
            </c:numRef>
          </c:xVal>
          <c:yVal>
            <c:numRef>
              <c:f>CID_Data!$P$221:$P$236</c:f>
              <c:numCache>
                <c:formatCode>0.000_)</c:formatCode>
                <c:ptCount val="16"/>
                <c:pt idx="0">
                  <c:v>-8.7378640776699046E-2</c:v>
                </c:pt>
                <c:pt idx="1">
                  <c:v>0</c:v>
                </c:pt>
                <c:pt idx="2">
                  <c:v>-9.6774193548387108E-2</c:v>
                </c:pt>
                <c:pt idx="3">
                  <c:v>-0.30538922155688625</c:v>
                </c:pt>
                <c:pt idx="4">
                  <c:v>-0.52066115702479343</c:v>
                </c:pt>
                <c:pt idx="6">
                  <c:v>-0.56756756756756743</c:v>
                </c:pt>
                <c:pt idx="7">
                  <c:v>-0.66233766233766223</c:v>
                </c:pt>
                <c:pt idx="8">
                  <c:v>-0.12460063897763579</c:v>
                </c:pt>
                <c:pt idx="9">
                  <c:v>-0.16088328075709779</c:v>
                </c:pt>
                <c:pt idx="10">
                  <c:v>-0.21362229102167185</c:v>
                </c:pt>
                <c:pt idx="12">
                  <c:v>-0.21362229102167185</c:v>
                </c:pt>
                <c:pt idx="13">
                  <c:v>-0.22222222222222221</c:v>
                </c:pt>
                <c:pt idx="14">
                  <c:v>-0.60638297872340441</c:v>
                </c:pt>
                <c:pt idx="15">
                  <c:v>-0.36842105263157898</c:v>
                </c:pt>
              </c:numCache>
            </c:numRef>
          </c:yVal>
          <c:smooth val="0"/>
        </c:ser>
        <c:ser>
          <c:idx val="17"/>
          <c:order val="17"/>
          <c:tx>
            <c:v>Toyoura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(CID_Data!$AD$239:$AD$246,CID_Data!$AC$316:$AC$322)</c:f>
              <c:numCache>
                <c:formatCode>0.000</c:formatCode>
                <c:ptCount val="15"/>
                <c:pt idx="0">
                  <c:v>-0.13893858079904592</c:v>
                </c:pt>
                <c:pt idx="1">
                  <c:v>-9.4610091743119268E-2</c:v>
                </c:pt>
                <c:pt idx="2">
                  <c:v>-3.3080260303687638E-2</c:v>
                </c:pt>
                <c:pt idx="3">
                  <c:v>2.0898641588296758E-3</c:v>
                </c:pt>
                <c:pt idx="5">
                  <c:v>-2.0106267459172527E-2</c:v>
                </c:pt>
                <c:pt idx="6">
                  <c:v>-5.9296129798487099E-2</c:v>
                </c:pt>
                <c:pt idx="7">
                  <c:v>-0.11964390931427969</c:v>
                </c:pt>
              </c:numCache>
            </c:numRef>
          </c:xVal>
          <c:yVal>
            <c:numRef>
              <c:f>(CID_Data!$P$239:$P$246,CID_Data!$P$316:$P$322)</c:f>
              <c:numCache>
                <c:formatCode>0.000_)</c:formatCode>
                <c:ptCount val="15"/>
                <c:pt idx="0">
                  <c:v>-0.50692520775623273</c:v>
                </c:pt>
                <c:pt idx="1">
                  <c:v>-0.36842105263157898</c:v>
                </c:pt>
                <c:pt idx="2">
                  <c:v>-0.11538461538461538</c:v>
                </c:pt>
                <c:pt idx="3">
                  <c:v>-4.3363994743758218E-2</c:v>
                </c:pt>
                <c:pt idx="5">
                  <c:v>-0.1875</c:v>
                </c:pt>
                <c:pt idx="6">
                  <c:v>-0.44318181818181818</c:v>
                </c:pt>
                <c:pt idx="7">
                  <c:v>-0.63157894736842113</c:v>
                </c:pt>
                <c:pt idx="8">
                  <c:v>-0.16088328075709779</c:v>
                </c:pt>
                <c:pt idx="9">
                  <c:v>-0.53424657534246578</c:v>
                </c:pt>
                <c:pt idx="10">
                  <c:v>-0.70408163265306134</c:v>
                </c:pt>
                <c:pt idx="11">
                  <c:v>-0.42120343839541546</c:v>
                </c:pt>
                <c:pt idx="12">
                  <c:v>-0.46478873239436624</c:v>
                </c:pt>
                <c:pt idx="13">
                  <c:v>-0.1875</c:v>
                </c:pt>
                <c:pt idx="14">
                  <c:v>-0.42857142857142855</c:v>
                </c:pt>
              </c:numCache>
            </c:numRef>
          </c:yVal>
          <c:smooth val="0"/>
        </c:ser>
        <c:ser>
          <c:idx val="18"/>
          <c:order val="18"/>
          <c:tx>
            <c:v>Oil Sands Tail</c:v>
          </c:tx>
          <c:spPr>
            <a:ln w="28575">
              <a:noFill/>
            </a:ln>
          </c:spPr>
          <c:marker>
            <c:symbol val="dash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CID_Data!$AD$248:$AD$256</c:f>
              <c:numCache>
                <c:formatCode>0.000</c:formatCode>
                <c:ptCount val="9"/>
                <c:pt idx="0">
                  <c:v>-6.0049019607843118E-2</c:v>
                </c:pt>
                <c:pt idx="1">
                  <c:v>-1.1104617182933967E-2</c:v>
                </c:pt>
                <c:pt idx="2">
                  <c:v>-4.7464314699890216E-2</c:v>
                </c:pt>
                <c:pt idx="3">
                  <c:v>-1.4188410426344828E-2</c:v>
                </c:pt>
                <c:pt idx="4">
                  <c:v>-0.13219895287958111</c:v>
                </c:pt>
                <c:pt idx="5">
                  <c:v>8.2896770887492584E-3</c:v>
                </c:pt>
                <c:pt idx="6">
                  <c:v>-3.7792441511697625E-2</c:v>
                </c:pt>
                <c:pt idx="7">
                  <c:v>-0.12166425576864848</c:v>
                </c:pt>
                <c:pt idx="8">
                  <c:v>-6.7292820964339455E-3</c:v>
                </c:pt>
              </c:numCache>
            </c:numRef>
          </c:xVal>
          <c:yVal>
            <c:numRef>
              <c:f>CID_Data!$P$248:$P$256</c:f>
              <c:numCache>
                <c:formatCode>0.000_)</c:formatCode>
                <c:ptCount val="9"/>
                <c:pt idx="0">
                  <c:v>-0.39130434782608697</c:v>
                </c:pt>
                <c:pt idx="1">
                  <c:v>-0.13375796178343949</c:v>
                </c:pt>
                <c:pt idx="2">
                  <c:v>-0.32142857142857145</c:v>
                </c:pt>
                <c:pt idx="3">
                  <c:v>-0.17868338557993732</c:v>
                </c:pt>
                <c:pt idx="4">
                  <c:v>-0.7777777777777779</c:v>
                </c:pt>
                <c:pt idx="5">
                  <c:v>-0.12460063897763579</c:v>
                </c:pt>
                <c:pt idx="6">
                  <c:v>-0.21362229102167185</c:v>
                </c:pt>
                <c:pt idx="7">
                  <c:v>-0.69820971867007675</c:v>
                </c:pt>
                <c:pt idx="8">
                  <c:v>-0.17868338557993732</c:v>
                </c:pt>
              </c:numCache>
            </c:numRef>
          </c:yVal>
          <c:smooth val="0"/>
        </c:ser>
        <c:ser>
          <c:idx val="20"/>
          <c:order val="19"/>
          <c:xVal>
            <c:numRef>
              <c:f>CID_Data!$I$259:$I$279</c:f>
              <c:numCache>
                <c:formatCode>0.000_)</c:formatCode>
                <c:ptCount val="21"/>
                <c:pt idx="0">
                  <c:v>-0.10523923025582504</c:v>
                </c:pt>
                <c:pt idx="1">
                  <c:v>-8.4760769744174902E-2</c:v>
                </c:pt>
                <c:pt idx="2">
                  <c:v>-2.6202757794927534E-3</c:v>
                </c:pt>
                <c:pt idx="3">
                  <c:v>-3.123923025582509E-2</c:v>
                </c:pt>
                <c:pt idx="4">
                  <c:v>9.2392302558249595E-3</c:v>
                </c:pt>
                <c:pt idx="5">
                  <c:v>-0.14423923025582508</c:v>
                </c:pt>
                <c:pt idx="6">
                  <c:v>5.2760769744174874E-2</c:v>
                </c:pt>
                <c:pt idx="7">
                  <c:v>-0.20876076974417501</c:v>
                </c:pt>
                <c:pt idx="8">
                  <c:v>-6.2760769744174993E-2</c:v>
                </c:pt>
                <c:pt idx="9">
                  <c:v>-0.15176076974417496</c:v>
                </c:pt>
                <c:pt idx="11">
                  <c:v>6.637170264497172E-3</c:v>
                </c:pt>
                <c:pt idx="12">
                  <c:v>-0.13863717026449718</c:v>
                </c:pt>
                <c:pt idx="13">
                  <c:v>-7.7637170264497235E-2</c:v>
                </c:pt>
                <c:pt idx="14">
                  <c:v>-1.8637170264497183E-2</c:v>
                </c:pt>
                <c:pt idx="15">
                  <c:v>-0.13136282973550284</c:v>
                </c:pt>
                <c:pt idx="16">
                  <c:v>-6.7362829735502783E-2</c:v>
                </c:pt>
                <c:pt idx="17">
                  <c:v>-4.036282973550287E-2</c:v>
                </c:pt>
                <c:pt idx="18">
                  <c:v>-0.17636282973550288</c:v>
                </c:pt>
                <c:pt idx="19">
                  <c:v>8.3362829735502797E-2</c:v>
                </c:pt>
                <c:pt idx="20">
                  <c:v>3.963717026449709E-2</c:v>
                </c:pt>
              </c:numCache>
            </c:numRef>
          </c:xVal>
          <c:yVal>
            <c:numRef>
              <c:f>CID_Data!$J$259:$J$279</c:f>
              <c:numCache>
                <c:formatCode>0.0_)</c:formatCode>
                <c:ptCount val="21"/>
                <c:pt idx="0">
                  <c:v>60.3</c:v>
                </c:pt>
                <c:pt idx="1">
                  <c:v>61.3</c:v>
                </c:pt>
                <c:pt idx="2">
                  <c:v>39.299999999999997</c:v>
                </c:pt>
                <c:pt idx="3">
                  <c:v>41.1</c:v>
                </c:pt>
                <c:pt idx="4">
                  <c:v>21.1</c:v>
                </c:pt>
                <c:pt idx="5">
                  <c:v>70.599999999999994</c:v>
                </c:pt>
                <c:pt idx="6">
                  <c:v>19.100000000000001</c:v>
                </c:pt>
                <c:pt idx="7">
                  <c:v>78</c:v>
                </c:pt>
                <c:pt idx="8">
                  <c:v>40.1</c:v>
                </c:pt>
                <c:pt idx="9">
                  <c:v>63.1</c:v>
                </c:pt>
                <c:pt idx="11">
                  <c:v>41.4</c:v>
                </c:pt>
                <c:pt idx="12">
                  <c:v>73.2</c:v>
                </c:pt>
                <c:pt idx="13">
                  <c:v>57.2</c:v>
                </c:pt>
                <c:pt idx="14">
                  <c:v>41.7</c:v>
                </c:pt>
                <c:pt idx="15">
                  <c:v>61.5</c:v>
                </c:pt>
                <c:pt idx="16">
                  <c:v>60.8</c:v>
                </c:pt>
                <c:pt idx="17">
                  <c:v>37.700000000000003</c:v>
                </c:pt>
                <c:pt idx="18">
                  <c:v>73.400000000000006</c:v>
                </c:pt>
                <c:pt idx="19">
                  <c:v>20.100000000000001</c:v>
                </c:pt>
                <c:pt idx="20">
                  <c:v>16.5</c:v>
                </c:pt>
              </c:numCache>
            </c:numRef>
          </c:yVal>
          <c:smooth val="0"/>
        </c:ser>
        <c:ser>
          <c:idx val="19"/>
          <c:order val="20"/>
          <c:tx>
            <c:v>Chek Lap Kok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CID_Data!$AD$259:$AD$279</c:f>
              <c:numCache>
                <c:formatCode>0.000</c:formatCode>
                <c:ptCount val="21"/>
                <c:pt idx="0">
                  <c:v>-6.8292816519029881E-2</c:v>
                </c:pt>
                <c:pt idx="1">
                  <c:v>-5.5111033643806824E-2</c:v>
                </c:pt>
                <c:pt idx="2">
                  <c:v>-1.6154597900695151E-3</c:v>
                </c:pt>
                <c:pt idx="3">
                  <c:v>-1.9343176628993864E-2</c:v>
                </c:pt>
                <c:pt idx="4">
                  <c:v>5.4637671530602958E-3</c:v>
                </c:pt>
                <c:pt idx="5">
                  <c:v>-9.6031444910669159E-2</c:v>
                </c:pt>
                <c:pt idx="6">
                  <c:v>3.1054013975382506E-2</c:v>
                </c:pt>
                <c:pt idx="7">
                  <c:v>-0.14172489459889684</c:v>
                </c:pt>
                <c:pt idx="8">
                  <c:v>-3.8765144993313773E-2</c:v>
                </c:pt>
                <c:pt idx="9">
                  <c:v>-9.919004558442808E-2</c:v>
                </c:pt>
                <c:pt idx="11">
                  <c:v>4.0793916806989381E-3</c:v>
                </c:pt>
                <c:pt idx="12">
                  <c:v>-9.2056553960489493E-2</c:v>
                </c:pt>
                <c:pt idx="13">
                  <c:v>-4.9545099083916549E-2</c:v>
                </c:pt>
                <c:pt idx="14">
                  <c:v>-1.1461974332409091E-2</c:v>
                </c:pt>
                <c:pt idx="15">
                  <c:v>-8.4750212732582472E-2</c:v>
                </c:pt>
                <c:pt idx="16">
                  <c:v>-4.337593672601596E-2</c:v>
                </c:pt>
                <c:pt idx="17">
                  <c:v>-2.459648369012972E-2</c:v>
                </c:pt>
                <c:pt idx="18">
                  <c:v>-0.1171846044754172</c:v>
                </c:pt>
                <c:pt idx="19">
                  <c:v>4.824237831915671E-2</c:v>
                </c:pt>
                <c:pt idx="20">
                  <c:v>2.3031476039800748E-2</c:v>
                </c:pt>
              </c:numCache>
            </c:numRef>
          </c:xVal>
          <c:yVal>
            <c:numRef>
              <c:f>CID_Data!$P$259:$P$279</c:f>
              <c:numCache>
                <c:formatCode>0.000_)</c:formatCode>
                <c:ptCount val="21"/>
                <c:pt idx="0">
                  <c:v>-0.39130434782608697</c:v>
                </c:pt>
                <c:pt idx="1">
                  <c:v>-0.1653543307086614</c:v>
                </c:pt>
                <c:pt idx="2">
                  <c:v>-6.840390879478829E-2</c:v>
                </c:pt>
                <c:pt idx="3">
                  <c:v>-0.15639810426540285</c:v>
                </c:pt>
                <c:pt idx="4">
                  <c:v>-4.5305318450426797E-2</c:v>
                </c:pt>
                <c:pt idx="5">
                  <c:v>-0.58713136729222515</c:v>
                </c:pt>
                <c:pt idx="6">
                  <c:v>4.0540540540540543E-2</c:v>
                </c:pt>
                <c:pt idx="7">
                  <c:v>-0.7722772277227723</c:v>
                </c:pt>
                <c:pt idx="8">
                  <c:v>-0.13375796178343949</c:v>
                </c:pt>
                <c:pt idx="9">
                  <c:v>-0.4930362116991644</c:v>
                </c:pt>
                <c:pt idx="11">
                  <c:v>-1.7892644135188866E-2</c:v>
                </c:pt>
                <c:pt idx="12">
                  <c:v>-0.39884393063583817</c:v>
                </c:pt>
                <c:pt idx="13">
                  <c:v>-0.1875</c:v>
                </c:pt>
                <c:pt idx="14">
                  <c:v>-5.4009819967266774E-2</c:v>
                </c:pt>
                <c:pt idx="15">
                  <c:v>-0.25609756097560976</c:v>
                </c:pt>
                <c:pt idx="16">
                  <c:v>-4.0447221308780007E-2</c:v>
                </c:pt>
                <c:pt idx="17">
                  <c:v>-8.7378640776699046E-2</c:v>
                </c:pt>
                <c:pt idx="18">
                  <c:v>-0.6</c:v>
                </c:pt>
                <c:pt idx="19">
                  <c:v>5.0847457627118647E-2</c:v>
                </c:pt>
                <c:pt idx="20">
                  <c:v>4.0540540540540543E-2</c:v>
                </c:pt>
              </c:numCache>
            </c:numRef>
          </c:yVal>
          <c:smooth val="0"/>
        </c:ser>
        <c:ser>
          <c:idx val="21"/>
          <c:order val="21"/>
          <c:spPr>
            <a:ln w="3175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'Lines for 2-9&amp;13'!$F$14:$F$15</c:f>
              <c:numCache>
                <c:formatCode>General_)</c:formatCode>
                <c:ptCount val="2"/>
                <c:pt idx="0">
                  <c:v>-0.2</c:v>
                </c:pt>
                <c:pt idx="1">
                  <c:v>0.5</c:v>
                </c:pt>
              </c:numCache>
            </c:numRef>
          </c:xVal>
          <c:yVal>
            <c:numRef>
              <c:f>'Lines for 2-9&amp;13'!$G$14:$G$15</c:f>
              <c:numCache>
                <c:formatCode>General_)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2"/>
          <c:order val="22"/>
          <c:spPr>
            <a:ln w="3175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'Lines for 2-9&amp;13'!$F$17:$F$18</c:f>
              <c:numCache>
                <c:formatCode>General_)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'Lines for 2-9&amp;13'!$G$17:$G$18</c:f>
              <c:numCache>
                <c:formatCode>General_)</c:formatCode>
                <c:ptCount val="2"/>
                <c:pt idx="0">
                  <c:v>-1</c:v>
                </c:pt>
                <c:pt idx="1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3440"/>
        <c:axId val="45055360"/>
      </c:scatterChart>
      <c:valAx>
        <c:axId val="45053440"/>
        <c:scaling>
          <c:orientation val="minMax"/>
          <c:max val="0.05"/>
          <c:min val="-0.2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1" u="none" strike="noStrike" baseline="0">
                    <a:solidFill>
                      <a:srgbClr val="000000"/>
                    </a:solidFill>
                    <a:latin typeface="Symbol"/>
                    <a:ea typeface="Symbol"/>
                    <a:cs typeface="Symbol"/>
                  </a:defRPr>
                </a:pP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</a:rPr>
                  <a:t>y</a:t>
                </a:r>
                <a:r>
                  <a:rPr lang="en-US" sz="1400" b="0" i="1" u="none" strike="noStrike" baseline="-25000">
                    <a:solidFill>
                      <a:srgbClr val="000000"/>
                    </a:solidFill>
                    <a:latin typeface="Symbol"/>
                  </a:rPr>
                  <a:t>o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Symbol"/>
                  </a:rPr>
                  <a:t>/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(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1+</a:t>
                </a:r>
                <a:r>
                  <a:rPr lang="en-US" sz="1400" b="0" i="1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e</a:t>
                </a:r>
                <a:r>
                  <a:rPr lang="en-US" sz="1400" b="0" i="1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34229576008273011"/>
              <c:y val="0.9322033898305084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055360"/>
        <c:crossesAt val="-1"/>
        <c:crossBetween val="midCat"/>
        <c:majorUnit val="0.1"/>
        <c:minorUnit val="0.02"/>
      </c:valAx>
      <c:valAx>
        <c:axId val="45055360"/>
        <c:scaling>
          <c:orientation val="minMax"/>
          <c:max val="0.1"/>
          <c:min val="-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D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min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, -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de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v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  <a:cs typeface="Arial"/>
                  </a:rPr>
                  <a:t>de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q</a:t>
                </a:r>
              </a:p>
            </c:rich>
          </c:tx>
          <c:layout>
            <c:manualLayout>
              <c:xMode val="edge"/>
              <c:yMode val="edge"/>
              <c:x val="4.1365046535677356E-3"/>
              <c:y val="0.3813559322033898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053440"/>
        <c:crossesAt val="-0.2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5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1"/>
        <c:delete val="1"/>
      </c:legendEntry>
      <c:legendEntry>
        <c:idx val="22"/>
        <c:delete val="1"/>
      </c:legendEntry>
      <c:layout>
        <c:manualLayout>
          <c:xMode val="edge"/>
          <c:yMode val="edge"/>
          <c:x val="0.68355739400206827"/>
          <c:y val="8.1355932203389825E-2"/>
          <c:w val="0.14994829369183041"/>
          <c:h val="0.786440677966101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11351706036744"/>
          <c:y val="0.18067913385826773"/>
          <c:w val="0.77190813648293954"/>
          <c:h val="0.76792031204432776"/>
        </c:manualLayout>
      </c:layout>
      <c:scatterChart>
        <c:scatterStyle val="lineMarker"/>
        <c:varyColors val="0"/>
        <c:ser>
          <c:idx val="2"/>
          <c:order val="0"/>
          <c:tx>
            <c:v>Erksak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trendline>
            <c:trendlineType val="linear"/>
            <c:intercept val="0"/>
            <c:dispRSqr val="0"/>
            <c:dispEq val="0"/>
          </c:trendline>
          <c:xVal>
            <c:numRef>
              <c:f>CID_Data!$AE$37:$AE$57</c:f>
              <c:numCache>
                <c:formatCode>0.000</c:formatCode>
                <c:ptCount val="21"/>
                <c:pt idx="0">
                  <c:v>-7.651111689102591E-2</c:v>
                </c:pt>
                <c:pt idx="1">
                  <c:v>-0.14171111689102589</c:v>
                </c:pt>
                <c:pt idx="2">
                  <c:v>-1.0563116891025912E-2</c:v>
                </c:pt>
                <c:pt idx="3">
                  <c:v>-6.8998116891025918E-2</c:v>
                </c:pt>
                <c:pt idx="4">
                  <c:v>-0.1663411168910259</c:v>
                </c:pt>
                <c:pt idx="6">
                  <c:v>-5.6215359397040213E-2</c:v>
                </c:pt>
                <c:pt idx="7">
                  <c:v>-3.9608639741172617E-2</c:v>
                </c:pt>
                <c:pt idx="8">
                  <c:v>-2.6684569606755991E-2</c:v>
                </c:pt>
                <c:pt idx="9">
                  <c:v>-7.2309569606756025E-2</c:v>
                </c:pt>
                <c:pt idx="10">
                  <c:v>-4.8880184581553777E-2</c:v>
                </c:pt>
                <c:pt idx="11">
                  <c:v>-1.44326397411727E-2</c:v>
                </c:pt>
                <c:pt idx="12">
                  <c:v>-0.15023108458155376</c:v>
                </c:pt>
                <c:pt idx="13">
                  <c:v>-6.006118823423251E-2</c:v>
                </c:pt>
                <c:pt idx="14">
                  <c:v>-0.10214418823423244</c:v>
                </c:pt>
                <c:pt idx="15">
                  <c:v>-0.15425118823423251</c:v>
                </c:pt>
                <c:pt idx="17">
                  <c:v>-1.1326284980722134E-2</c:v>
                </c:pt>
              </c:numCache>
            </c:numRef>
          </c:xVal>
          <c:yVal>
            <c:numRef>
              <c:f>CID_Data!$P$37:$P$57</c:f>
              <c:numCache>
                <c:formatCode>0.000_)</c:formatCode>
                <c:ptCount val="21"/>
                <c:pt idx="0">
                  <c:v>-0.29729729729729731</c:v>
                </c:pt>
                <c:pt idx="1">
                  <c:v>-0.5</c:v>
                </c:pt>
                <c:pt idx="2">
                  <c:v>-1.9867549668874173E-2</c:v>
                </c:pt>
                <c:pt idx="3">
                  <c:v>-0.21362229102167185</c:v>
                </c:pt>
                <c:pt idx="4">
                  <c:v>-0.58064516129032262</c:v>
                </c:pt>
                <c:pt idx="6">
                  <c:v>-0.27272727272727271</c:v>
                </c:pt>
                <c:pt idx="7">
                  <c:v>-0.38372093023255816</c:v>
                </c:pt>
                <c:pt idx="8">
                  <c:v>-0.22222222222222221</c:v>
                </c:pt>
                <c:pt idx="9">
                  <c:v>-0.27272727272727271</c:v>
                </c:pt>
                <c:pt idx="10">
                  <c:v>-0.2809667673716012</c:v>
                </c:pt>
                <c:pt idx="11">
                  <c:v>-0.27272727272727271</c:v>
                </c:pt>
                <c:pt idx="12">
                  <c:v>-0.51381215469613251</c:v>
                </c:pt>
                <c:pt idx="13">
                  <c:v>-0.1875</c:v>
                </c:pt>
                <c:pt idx="14">
                  <c:v>-0.25609756097560976</c:v>
                </c:pt>
                <c:pt idx="15">
                  <c:v>-0.43589743589743596</c:v>
                </c:pt>
                <c:pt idx="16">
                  <c:v>0</c:v>
                </c:pt>
                <c:pt idx="17">
                  <c:v>2.0134228187919462E-2</c:v>
                </c:pt>
                <c:pt idx="18">
                  <c:v>0</c:v>
                </c:pt>
                <c:pt idx="19">
                  <c:v>0</c:v>
                </c:pt>
                <c:pt idx="20">
                  <c:v>3.03030303030303E-2</c:v>
                </c:pt>
              </c:numCache>
            </c:numRef>
          </c:yVal>
          <c:smooth val="0"/>
        </c:ser>
        <c:ser>
          <c:idx val="0"/>
          <c:order val="1"/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'Fig 2.13 Ed2'!$Q$10:$Q$11</c:f>
              <c:numCache>
                <c:formatCode>General_)</c:formatCode>
                <c:ptCount val="2"/>
                <c:pt idx="0">
                  <c:v>0</c:v>
                </c:pt>
                <c:pt idx="1">
                  <c:v>-0.2</c:v>
                </c:pt>
              </c:numCache>
            </c:numRef>
          </c:xVal>
          <c:yVal>
            <c:numRef>
              <c:f>'Fig 2.13 Ed2'!$R$10:$R$11</c:f>
              <c:numCache>
                <c:formatCode>General_)</c:formatCode>
                <c:ptCount val="2"/>
                <c:pt idx="0">
                  <c:v>0</c:v>
                </c:pt>
                <c:pt idx="1">
                  <c:v>-0.70000000000000007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07936"/>
        <c:axId val="45209856"/>
      </c:scatterChart>
      <c:valAx>
        <c:axId val="45207936"/>
        <c:scaling>
          <c:orientation val="minMax"/>
          <c:max val="0"/>
          <c:min val="-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>
                    <a:latin typeface="Symbol" panose="05050102010706020507" pitchFamily="18" charset="2"/>
                  </a:rPr>
                  <a:t>y</a:t>
                </a:r>
                <a:r>
                  <a:rPr lang="en-US" sz="1100" b="0"/>
                  <a:t> at D</a:t>
                </a:r>
                <a:r>
                  <a:rPr lang="en-US" sz="1100" b="0" baseline="-25000"/>
                  <a:t>min</a:t>
                </a:r>
              </a:p>
            </c:rich>
          </c:tx>
          <c:layout>
            <c:manualLayout>
              <c:xMode val="edge"/>
              <c:yMode val="edge"/>
              <c:x val="0.45451881014873141"/>
              <c:y val="3.6802737541766321E-3"/>
            </c:manualLayout>
          </c:layout>
          <c:overlay val="0"/>
        </c:title>
        <c:numFmt formatCode="0.0" sourceLinked="0"/>
        <c:majorTickMark val="out"/>
        <c:minorTickMark val="out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209856"/>
        <c:crossesAt val="0"/>
        <c:crossBetween val="midCat"/>
        <c:majorUnit val="0.1"/>
        <c:minorUnit val="5.000000000000001E-2"/>
      </c:valAx>
      <c:valAx>
        <c:axId val="45209856"/>
        <c:scaling>
          <c:orientation val="minMax"/>
          <c:max val="0"/>
          <c:min val="-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D</a:t>
                </a:r>
                <a:r>
                  <a:rPr lang="en-US" sz="1100" b="0" baseline="-25000"/>
                  <a:t>min</a:t>
                </a:r>
              </a:p>
            </c:rich>
          </c:tx>
          <c:layout>
            <c:manualLayout>
              <c:xMode val="edge"/>
              <c:yMode val="edge"/>
              <c:x val="9.8195538057742789E-3"/>
              <c:y val="0.42166491987136423"/>
            </c:manualLayout>
          </c:layout>
          <c:overlay val="0"/>
        </c:title>
        <c:numFmt formatCode="#,##0.0" sourceLinked="0"/>
        <c:majorTickMark val="out"/>
        <c:minorTickMark val="out"/>
        <c:tickLblPos val="nextTo"/>
        <c:crossAx val="45207936"/>
        <c:crossesAt val="-0.30000000000000004"/>
        <c:crossBetween val="midCat"/>
        <c:majorUnit val="0.2"/>
        <c:minorUnit val="0.1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11351706036744"/>
          <c:y val="0.18067913385826773"/>
          <c:w val="0.77190813648293954"/>
          <c:h val="0.76792031204432776"/>
        </c:manualLayout>
      </c:layout>
      <c:scatterChart>
        <c:scatterStyle val="lineMarker"/>
        <c:varyColors val="0"/>
        <c:ser>
          <c:idx val="2"/>
          <c:order val="0"/>
          <c:tx>
            <c:v>Hilton Mines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CID_Data!$AE$153:$AE$158</c:f>
              <c:numCache>
                <c:formatCode>0.000</c:formatCode>
                <c:ptCount val="6"/>
                <c:pt idx="0">
                  <c:v>-9.8916551634186847E-2</c:v>
                </c:pt>
                <c:pt idx="1">
                  <c:v>-0.12192055163418684</c:v>
                </c:pt>
                <c:pt idx="2">
                  <c:v>-2.2538051634186828E-2</c:v>
                </c:pt>
                <c:pt idx="3">
                  <c:v>-0.11975655163418683</c:v>
                </c:pt>
                <c:pt idx="4">
                  <c:v>-5.6309551634186834E-2</c:v>
                </c:pt>
                <c:pt idx="5">
                  <c:v>-6.8024551634186831E-2</c:v>
                </c:pt>
              </c:numCache>
            </c:numRef>
          </c:xVal>
          <c:yVal>
            <c:numRef>
              <c:f>CID_Data!$P$153:$P$158</c:f>
              <c:numCache>
                <c:formatCode>0.000_)</c:formatCode>
                <c:ptCount val="6"/>
                <c:pt idx="0">
                  <c:v>-0.28915662650602408</c:v>
                </c:pt>
                <c:pt idx="1">
                  <c:v>-0.37609329446064138</c:v>
                </c:pt>
                <c:pt idx="2">
                  <c:v>-5.8823529411764705E-2</c:v>
                </c:pt>
                <c:pt idx="3">
                  <c:v>-0.27272727272727271</c:v>
                </c:pt>
                <c:pt idx="4">
                  <c:v>-0.12460063897763579</c:v>
                </c:pt>
                <c:pt idx="5">
                  <c:v>0.22580645161290322</c:v>
                </c:pt>
              </c:numCache>
            </c:numRef>
          </c:yVal>
          <c:smooth val="0"/>
        </c:ser>
        <c:ser>
          <c:idx val="0"/>
          <c:order val="1"/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'Fig 2.13 Ed2'!$Q$16:$Q$17</c:f>
              <c:numCache>
                <c:formatCode>General_)</c:formatCode>
                <c:ptCount val="2"/>
                <c:pt idx="0">
                  <c:v>0</c:v>
                </c:pt>
                <c:pt idx="1">
                  <c:v>-0.2</c:v>
                </c:pt>
              </c:numCache>
            </c:numRef>
          </c:xVal>
          <c:yVal>
            <c:numRef>
              <c:f>'Fig 2.13 Ed2'!$R$16:$R$17</c:f>
              <c:numCache>
                <c:formatCode>General_)</c:formatCode>
                <c:ptCount val="2"/>
                <c:pt idx="0">
                  <c:v>0</c:v>
                </c:pt>
                <c:pt idx="1">
                  <c:v>-0.54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7104"/>
        <c:axId val="45265664"/>
      </c:scatterChart>
      <c:valAx>
        <c:axId val="45247104"/>
        <c:scaling>
          <c:orientation val="minMax"/>
          <c:max val="0"/>
          <c:min val="-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>
                    <a:latin typeface="Symbol" panose="05050102010706020507" pitchFamily="18" charset="2"/>
                  </a:rPr>
                  <a:t>y</a:t>
                </a:r>
                <a:r>
                  <a:rPr lang="en-US" sz="1100" b="0"/>
                  <a:t> at D</a:t>
                </a:r>
                <a:r>
                  <a:rPr lang="en-US" sz="1100" b="0" baseline="-25000"/>
                  <a:t>min</a:t>
                </a:r>
              </a:p>
            </c:rich>
          </c:tx>
          <c:layout>
            <c:manualLayout>
              <c:xMode val="edge"/>
              <c:yMode val="edge"/>
              <c:x val="0.45451881014873141"/>
              <c:y val="3.6802737541766321E-3"/>
            </c:manualLayout>
          </c:layout>
          <c:overlay val="0"/>
        </c:title>
        <c:numFmt formatCode="0.0" sourceLinked="0"/>
        <c:majorTickMark val="out"/>
        <c:minorTickMark val="out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265664"/>
        <c:crossesAt val="0"/>
        <c:crossBetween val="midCat"/>
        <c:majorUnit val="0.1"/>
        <c:minorUnit val="5.000000000000001E-2"/>
      </c:valAx>
      <c:valAx>
        <c:axId val="45265664"/>
        <c:scaling>
          <c:orientation val="minMax"/>
          <c:max val="0"/>
          <c:min val="-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D</a:t>
                </a:r>
                <a:r>
                  <a:rPr lang="en-US" sz="1100" b="0" baseline="-25000"/>
                  <a:t>min</a:t>
                </a:r>
              </a:p>
            </c:rich>
          </c:tx>
          <c:layout>
            <c:manualLayout>
              <c:xMode val="edge"/>
              <c:yMode val="edge"/>
              <c:x val="9.8195538057742789E-3"/>
              <c:y val="0.42166491987136423"/>
            </c:manualLayout>
          </c:layout>
          <c:overlay val="0"/>
        </c:title>
        <c:numFmt formatCode="#,##0.0" sourceLinked="0"/>
        <c:majorTickMark val="out"/>
        <c:minorTickMark val="out"/>
        <c:tickLblPos val="nextTo"/>
        <c:crossAx val="45247104"/>
        <c:crossesAt val="-0.30000000000000004"/>
        <c:crossBetween val="midCat"/>
        <c:majorUnit val="0.2"/>
        <c:minorUnit val="0.1"/>
      </c:valAx>
      <c:spPr>
        <a:ln>
          <a:solidFill>
            <a:schemeClr val="bg1">
              <a:lumMod val="6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/>
  </sheetViews>
  <pageMargins left="0.75" right="0.75" top="1" bottom="1" header="0.5" footer="0.5"/>
  <pageSetup orientation="landscape" horizontalDpi="360" verticalDpi="360" r:id="rId1"/>
  <headerFooter alignWithMargins="0">
    <oddFooter>&amp;L&amp;"Arial,Regular"Soil Liquefaction&amp;C&amp;"Arial,Regular"&amp;A&amp;R&amp;"Arial,Regular"&amp;D</oddFooter>
  </headerFooter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landscape" horizontalDpi="360" verticalDpi="360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landscape" horizontalDpi="360" verticalDpi="360" r:id="rId1"/>
  <headerFooter alignWithMargins="0">
    <oddHeader>&amp;C&amp;"Arial,Regular"&amp;12Figure 3.5 Peak dilation rate in triaxial compression as a function of state parameter</oddHeader>
    <oddFooter>&amp;L&amp;"Arial,Regular"&amp;F
&amp;A&amp;R&amp;D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landscape" horizontalDpi="360" verticalDpi="360" r:id="rId1"/>
  <headerFooter alignWithMargins="0">
    <oddHeader>&amp;C&amp;"Arial,Regular"&amp;12Figure 3.5 Peak dilation rate in triaxial compression as a function of state parameter</oddHeader>
    <oddFooter>&amp;L&amp;"Arial,Regular"&amp;F
&amp;A&amp;R&amp;D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landscape" horizontalDpi="360" verticalDpi="360" r:id="rId1"/>
  <headerFooter alignWithMargins="0">
    <oddHeader>&amp;C&amp;"Arial,Regular"&amp;12Figure 3.5 Peak dilation rate in triaxial compression as a function of state parameter</oddHeader>
    <oddFooter>&amp;L&amp;"Arial,Regular"&amp;F
&amp;A&amp;R&amp;D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landscape" horizontalDpi="360" verticalDpi="360" r:id="rId1"/>
  <headerFooter alignWithMargins="0">
    <oddHeader xml:space="preserve">&amp;C&amp;"Arial,Regular"&amp;12Figure 3.11  Friction angle, &amp;"Symbol,Regular"f&amp;"Arial,Regular"'&amp;Ytc&amp;Y, as a function of state parameter "normalized" by (e&amp;Ymax&amp;Y-e&amp;Ymin&amp;Y)&amp;R
</oddHeader>
    <oddFooter>&amp;L&amp;"Arial,Regular"&amp;F
&amp;A&amp;R&amp;"Arial,Regular"&amp;D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landscape" horizontalDpi="360" verticalDpi="360" r:id="rId1"/>
  <headerFooter alignWithMargins="0">
    <oddHeader>&amp;C&amp;"Arial,Regular"&amp;12Figure 3.12 Dilatancy, D&amp;Ymin&amp;Y, as a function of &amp;"Symbol,Regular"y/l</oddHeader>
    <oddFooter>&amp;L&amp;"Arial,Regular"&amp;F
&amp;A&amp;R&amp;D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landscape" horizontalDpi="360" verticalDpi="360" r:id="rId1"/>
  <headerFooter alignWithMargins="0">
    <oddHeader>&amp;C&amp;"Arial,Regular"&amp;12Figure 3.12 Dilatancy, D&amp;Ymin&amp;Y, as a function of &amp;"Symbol,Regular"y/l</oddHeader>
    <oddFooter>&amp;L&amp;"Arial,Regular"&amp;F
&amp;A&amp;R&amp;D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paperSize="9" orientation="landscape" horizontalDpi="360" verticalDpi="360" r:id="rId1"/>
  <headerFooter alignWithMargins="0">
    <oddHeader>&amp;C&amp;"Arial,Regular"&amp;12Figure 3.5 Peak dilation rate in triaxial compression as a function of state parameter</oddHeader>
    <oddFooter>&amp;L&amp;"Arial,Regular"&amp;F
&amp;A&amp;R&amp;D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orientation="landscape" horizontalDpi="360" verticalDpi="360" r:id="rId1"/>
  <headerFooter alignWithMargins="0">
    <oddHeader xml:space="preserve">&amp;R
</oddHeader>
    <oddFooter>&amp;L&amp;"Arial,Regular"Soil Liquefaction&amp;C&amp;A&amp;R&amp;"Arial,Regular"&amp;D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0.17083</cdr:x>
      <cdr:y>0.19795</cdr:y>
    </cdr:from>
    <cdr:to>
      <cdr:x>0.46458</cdr:x>
      <cdr:y>0.3686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049" y="552450"/>
          <a:ext cx="1343026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Erskak Sand</a:t>
          </a:r>
        </a:p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(355/3 and 330/0.7)</a:t>
          </a:r>
        </a:p>
      </cdr:txBody>
    </cdr:sp>
  </cdr:relSizeAnchor>
  <cdr:relSizeAnchor xmlns:cdr="http://schemas.openxmlformats.org/drawingml/2006/chartDrawing">
    <cdr:from>
      <cdr:x>0.58819</cdr:x>
      <cdr:y>0.76906</cdr:y>
    </cdr:from>
    <cdr:to>
      <cdr:x>0.7375</cdr:x>
      <cdr:y>0.87372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689225" y="2146300"/>
          <a:ext cx="682625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Symbol" panose="05050102010706020507" pitchFamily="18" charset="2"/>
              <a:cs typeface="Arial" panose="020B0604020202020204" pitchFamily="34" charset="0"/>
            </a:rPr>
            <a:t>c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= 3.5</a:t>
          </a:r>
        </a:p>
      </cdr:txBody>
    </cdr:sp>
  </cdr:relSizeAnchor>
  <cdr:relSizeAnchor xmlns:cdr="http://schemas.openxmlformats.org/drawingml/2006/chartDrawing">
    <cdr:from>
      <cdr:x>0.52292</cdr:x>
      <cdr:y>0.71331</cdr:y>
    </cdr:from>
    <cdr:to>
      <cdr:x>0.6</cdr:x>
      <cdr:y>0.82253</cdr:y>
    </cdr:to>
    <cdr:cxnSp macro="">
      <cdr:nvCxnSpPr>
        <cdr:cNvPr id="5" name="Straight Arrow Connector 4"/>
        <cdr:cNvCxnSpPr/>
      </cdr:nvCxnSpPr>
      <cdr:spPr bwMode="auto">
        <a:xfrm xmlns:a="http://schemas.openxmlformats.org/drawingml/2006/main" flipH="1" flipV="1">
          <a:off x="2390775" y="1990725"/>
          <a:ext cx="352425" cy="304800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0.17083</cdr:x>
      <cdr:y>0.19795</cdr:y>
    </cdr:from>
    <cdr:to>
      <cdr:x>0.46458</cdr:x>
      <cdr:y>0.31879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035" y="561871"/>
          <a:ext cx="1343025" cy="3430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Hilton Mines Sand</a:t>
          </a:r>
        </a:p>
      </cdr:txBody>
    </cdr:sp>
  </cdr:relSizeAnchor>
  <cdr:relSizeAnchor xmlns:cdr="http://schemas.openxmlformats.org/drawingml/2006/chartDrawing">
    <cdr:from>
      <cdr:x>0.58819</cdr:x>
      <cdr:y>0.76906</cdr:y>
    </cdr:from>
    <cdr:to>
      <cdr:x>0.7375</cdr:x>
      <cdr:y>0.87372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689225" y="2146300"/>
          <a:ext cx="682625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Symbol" panose="05050102010706020507" pitchFamily="18" charset="2"/>
              <a:cs typeface="Arial" panose="020B0604020202020204" pitchFamily="34" charset="0"/>
            </a:rPr>
            <a:t>c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= 2.7</a:t>
          </a:r>
        </a:p>
      </cdr:txBody>
    </cdr:sp>
  </cdr:relSizeAnchor>
  <cdr:relSizeAnchor xmlns:cdr="http://schemas.openxmlformats.org/drawingml/2006/chartDrawing">
    <cdr:from>
      <cdr:x>0.48542</cdr:x>
      <cdr:y>0.6443</cdr:y>
    </cdr:from>
    <cdr:to>
      <cdr:x>0.6</cdr:x>
      <cdr:y>0.82253</cdr:y>
    </cdr:to>
    <cdr:cxnSp macro="">
      <cdr:nvCxnSpPr>
        <cdr:cNvPr id="5" name="Straight Arrow Connector 4"/>
        <cdr:cNvCxnSpPr/>
      </cdr:nvCxnSpPr>
      <cdr:spPr bwMode="auto">
        <a:xfrm xmlns:a="http://schemas.openxmlformats.org/drawingml/2006/main" flipH="1" flipV="1">
          <a:off x="2219325" y="1828800"/>
          <a:ext cx="523875" cy="505911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0.17083</cdr:x>
      <cdr:y>0.19795</cdr:y>
    </cdr:from>
    <cdr:to>
      <cdr:x>0.46458</cdr:x>
      <cdr:y>0.31879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035" y="561871"/>
          <a:ext cx="1343025" cy="3430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Ottawa Sand</a:t>
          </a:r>
        </a:p>
      </cdr:txBody>
    </cdr:sp>
  </cdr:relSizeAnchor>
  <cdr:relSizeAnchor xmlns:cdr="http://schemas.openxmlformats.org/drawingml/2006/chartDrawing">
    <cdr:from>
      <cdr:x>0.76111</cdr:x>
      <cdr:y>0.79224</cdr:y>
    </cdr:from>
    <cdr:to>
      <cdr:x>0.91042</cdr:x>
      <cdr:y>0.8969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479780" y="2278915"/>
          <a:ext cx="682645" cy="301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Symbol" panose="05050102010706020507" pitchFamily="18" charset="2"/>
              <a:cs typeface="Arial" panose="020B0604020202020204" pitchFamily="34" charset="0"/>
            </a:rPr>
            <a:t>c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= 4.8</a:t>
          </a:r>
        </a:p>
      </cdr:txBody>
    </cdr:sp>
  </cdr:relSizeAnchor>
  <cdr:relSizeAnchor xmlns:cdr="http://schemas.openxmlformats.org/drawingml/2006/chartDrawing">
    <cdr:from>
      <cdr:x>0.64375</cdr:x>
      <cdr:y>0.70059</cdr:y>
    </cdr:from>
    <cdr:to>
      <cdr:x>0.76111</cdr:x>
      <cdr:y>0.84457</cdr:y>
    </cdr:to>
    <cdr:cxnSp macro="">
      <cdr:nvCxnSpPr>
        <cdr:cNvPr id="5" name="Straight Arrow Connector 4"/>
        <cdr:cNvCxnSpPr>
          <a:stCxn xmlns:a="http://schemas.openxmlformats.org/drawingml/2006/main" id="3" idx="1"/>
        </cdr:cNvCxnSpPr>
      </cdr:nvCxnSpPr>
      <cdr:spPr bwMode="auto">
        <a:xfrm xmlns:a="http://schemas.openxmlformats.org/drawingml/2006/main" flipH="1" flipV="1">
          <a:off x="2943240" y="2015286"/>
          <a:ext cx="536540" cy="414159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0.17083</cdr:x>
      <cdr:y>0.19795</cdr:y>
    </cdr:from>
    <cdr:to>
      <cdr:x>0.46458</cdr:x>
      <cdr:y>0.31879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035" y="561871"/>
          <a:ext cx="1343025" cy="3430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Brasted Sand</a:t>
          </a:r>
        </a:p>
      </cdr:txBody>
    </cdr:sp>
  </cdr:relSizeAnchor>
  <cdr:relSizeAnchor xmlns:cdr="http://schemas.openxmlformats.org/drawingml/2006/chartDrawing">
    <cdr:from>
      <cdr:x>0.75694</cdr:x>
      <cdr:y>0.6179</cdr:y>
    </cdr:from>
    <cdr:to>
      <cdr:x>0.90625</cdr:x>
      <cdr:y>0.72256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460745" y="1789185"/>
          <a:ext cx="682645" cy="303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Symbol" panose="05050102010706020507" pitchFamily="18" charset="2"/>
              <a:cs typeface="Arial" panose="020B0604020202020204" pitchFamily="34" charset="0"/>
            </a:rPr>
            <a:t>c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= 2.8</a:t>
          </a:r>
        </a:p>
      </cdr:txBody>
    </cdr:sp>
  </cdr:relSizeAnchor>
  <cdr:relSizeAnchor xmlns:cdr="http://schemas.openxmlformats.org/drawingml/2006/chartDrawing">
    <cdr:from>
      <cdr:x>0.62292</cdr:x>
      <cdr:y>0.50651</cdr:y>
    </cdr:from>
    <cdr:to>
      <cdr:x>0.74028</cdr:x>
      <cdr:y>0.65049</cdr:y>
    </cdr:to>
    <cdr:cxnSp macro="">
      <cdr:nvCxnSpPr>
        <cdr:cNvPr id="5" name="Straight Arrow Connector 4"/>
        <cdr:cNvCxnSpPr/>
      </cdr:nvCxnSpPr>
      <cdr:spPr bwMode="auto">
        <a:xfrm xmlns:a="http://schemas.openxmlformats.org/drawingml/2006/main" flipH="1" flipV="1">
          <a:off x="2847975" y="1466653"/>
          <a:ext cx="536570" cy="416909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0.17083</cdr:x>
      <cdr:y>0.19795</cdr:y>
    </cdr:from>
    <cdr:to>
      <cdr:x>0.46458</cdr:x>
      <cdr:y>0.3686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049" y="552450"/>
          <a:ext cx="1343026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Alaska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Beaufort</a:t>
          </a:r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(140/5 and 140/10)</a:t>
          </a:r>
        </a:p>
      </cdr:txBody>
    </cdr:sp>
  </cdr:relSizeAnchor>
  <cdr:relSizeAnchor xmlns:cdr="http://schemas.openxmlformats.org/drawingml/2006/chartDrawing">
    <cdr:from>
      <cdr:x>0.58819</cdr:x>
      <cdr:y>0.76906</cdr:y>
    </cdr:from>
    <cdr:to>
      <cdr:x>0.7375</cdr:x>
      <cdr:y>0.87372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689225" y="2146300"/>
          <a:ext cx="682625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Symbol" panose="05050102010706020507" pitchFamily="18" charset="2"/>
              <a:cs typeface="Arial" panose="020B0604020202020204" pitchFamily="34" charset="0"/>
            </a:rPr>
            <a:t>c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= 3.6</a:t>
          </a:r>
        </a:p>
      </cdr:txBody>
    </cdr:sp>
  </cdr:relSizeAnchor>
  <cdr:relSizeAnchor xmlns:cdr="http://schemas.openxmlformats.org/drawingml/2006/chartDrawing">
    <cdr:from>
      <cdr:x>0.52292</cdr:x>
      <cdr:y>0.71331</cdr:y>
    </cdr:from>
    <cdr:to>
      <cdr:x>0.6</cdr:x>
      <cdr:y>0.82253</cdr:y>
    </cdr:to>
    <cdr:cxnSp macro="">
      <cdr:nvCxnSpPr>
        <cdr:cNvPr id="5" name="Straight Arrow Connector 4"/>
        <cdr:cNvCxnSpPr/>
      </cdr:nvCxnSpPr>
      <cdr:spPr bwMode="auto">
        <a:xfrm xmlns:a="http://schemas.openxmlformats.org/drawingml/2006/main" flipH="1" flipV="1">
          <a:off x="2390775" y="1990725"/>
          <a:ext cx="352425" cy="304800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0.17083</cdr:x>
      <cdr:y>0.19795</cdr:y>
    </cdr:from>
    <cdr:to>
      <cdr:x>0.46458</cdr:x>
      <cdr:y>0.3686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049" y="552450"/>
          <a:ext cx="1343026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Nerlerk 300/1</a:t>
          </a:r>
        </a:p>
        <a:p xmlns:a="http://schemas.openxmlformats.org/drawingml/2006/main"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0.72986</cdr:x>
      <cdr:y>0.79582</cdr:y>
    </cdr:from>
    <cdr:to>
      <cdr:x>0.87917</cdr:x>
      <cdr:y>0.90048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336905" y="2266464"/>
          <a:ext cx="682645" cy="2980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>
              <a:latin typeface="Symbol" panose="05050102010706020507" pitchFamily="18" charset="2"/>
              <a:cs typeface="Arial" panose="020B0604020202020204" pitchFamily="34" charset="0"/>
            </a:rPr>
            <a:t>c</a:t>
          </a:r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 = 5.2</a:t>
          </a:r>
        </a:p>
      </cdr:txBody>
    </cdr:sp>
  </cdr:relSizeAnchor>
  <cdr:relSizeAnchor xmlns:cdr="http://schemas.openxmlformats.org/drawingml/2006/chartDrawing">
    <cdr:from>
      <cdr:x>0.65</cdr:x>
      <cdr:y>0.73003</cdr:y>
    </cdr:from>
    <cdr:to>
      <cdr:x>0.72708</cdr:x>
      <cdr:y>0.83925</cdr:y>
    </cdr:to>
    <cdr:cxnSp macro="">
      <cdr:nvCxnSpPr>
        <cdr:cNvPr id="5" name="Straight Arrow Connector 4"/>
        <cdr:cNvCxnSpPr/>
      </cdr:nvCxnSpPr>
      <cdr:spPr bwMode="auto">
        <a:xfrm xmlns:a="http://schemas.openxmlformats.org/drawingml/2006/main" flipH="1" flipV="1">
          <a:off x="2971815" y="2079114"/>
          <a:ext cx="352410" cy="311056"/>
        </a:xfrm>
        <a:prstGeom xmlns:a="http://schemas.openxmlformats.org/drawingml/2006/main" prst="straightConnector1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0.17375</cdr:x>
      <cdr:y>0.68625</cdr:y>
    </cdr:from>
    <cdr:to>
      <cdr:x>0.33075</cdr:x>
      <cdr:y>0.78</cdr:y>
    </cdr:to>
    <cdr:sp macro="" textlink="">
      <cdr:nvSpPr>
        <cdr:cNvPr id="286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00355" y="3856553"/>
          <a:ext cx="1446076" cy="5268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Fabric effects from Tatsuoka (1987)</a:t>
          </a:r>
        </a:p>
      </cdr:txBody>
    </cdr:sp>
  </cdr:relSizeAnchor>
  <cdr:relSizeAnchor xmlns:cdr="http://schemas.openxmlformats.org/drawingml/2006/chartDrawing">
    <cdr:from>
      <cdr:x>0.4055</cdr:x>
      <cdr:y>0.1205</cdr:y>
    </cdr:from>
    <cdr:to>
      <cdr:x>0.5615</cdr:x>
      <cdr:y>0.23625</cdr:y>
    </cdr:to>
    <cdr:sp macro="" textlink="">
      <cdr:nvSpPr>
        <cdr:cNvPr id="2867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34929" y="677180"/>
          <a:ext cx="1436865" cy="6504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Limit of fabric effects for Sand "B" after Oda (1972)</a:t>
          </a:r>
        </a:p>
      </cdr:txBody>
    </cdr:sp>
  </cdr:relSizeAnchor>
  <cdr:relSizeAnchor xmlns:cdr="http://schemas.openxmlformats.org/drawingml/2006/chartDrawing">
    <cdr:from>
      <cdr:x>0.427</cdr:x>
      <cdr:y>0.229</cdr:y>
    </cdr:from>
    <cdr:to>
      <cdr:x>0.4775</cdr:x>
      <cdr:y>0.463</cdr:y>
    </cdr:to>
    <cdr:grpSp>
      <cdr:nvGrpSpPr>
        <cdr:cNvPr id="28679" name="Group 7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3660458" y="1334910"/>
          <a:ext cx="432911" cy="1364056"/>
          <a:chOff x="3919690" y="1284065"/>
          <a:chExt cx="462358" cy="1305116"/>
        </a:xfrm>
      </cdr:grpSpPr>
      <cdr:sp macro="" textlink="">
        <cdr:nvSpPr>
          <cdr:cNvPr id="28674" name="Line 2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3919690" y="1284065"/>
            <a:ext cx="462358" cy="1305116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158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arrow" w="med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28677" name="Line 5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4094512" y="1895926"/>
            <a:ext cx="62108" cy="175419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158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arrow" w="med" len="med"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  <cdr:relSizeAnchor xmlns:cdr="http://schemas.openxmlformats.org/drawingml/2006/chartDrawing">
    <cdr:from>
      <cdr:x>0.26575</cdr:x>
      <cdr:y>0.3495</cdr:y>
    </cdr:from>
    <cdr:to>
      <cdr:x>0.355</cdr:x>
      <cdr:y>0.674</cdr:y>
    </cdr:to>
    <cdr:grpSp>
      <cdr:nvGrpSpPr>
        <cdr:cNvPr id="28680" name="Group 8"/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2278142" y="2037340"/>
          <a:ext cx="765096" cy="1891608"/>
          <a:chOff x="2436004" y="1957673"/>
          <a:chExt cx="821203" cy="1808918"/>
        </a:xfrm>
      </cdr:grpSpPr>
      <cdr:sp macro="" textlink="">
        <cdr:nvSpPr>
          <cdr:cNvPr id="28673" name="Line 1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2436004" y="1957673"/>
            <a:ext cx="821203" cy="1808918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158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arrow" w="med" len="med"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  <cdr:sp macro="" textlink="">
        <cdr:nvSpPr>
          <cdr:cNvPr id="28678" name="Line 6"/>
          <cdr:cNvSpPr>
            <a:spLocks xmlns:a="http://schemas.openxmlformats.org/drawingml/2006/main" noChangeShapeType="1"/>
          </cdr:cNvSpPr>
        </cdr:nvSpPr>
        <cdr:spPr bwMode="auto">
          <a:xfrm xmlns:a="http://schemas.openxmlformats.org/drawingml/2006/main" flipH="1">
            <a:off x="2716640" y="2972295"/>
            <a:ext cx="82810" cy="178226"/>
          </a:xfrm>
          <a:prstGeom xmlns:a="http://schemas.openxmlformats.org/drawingml/2006/main" prst="line">
            <a:avLst/>
          </a:prstGeom>
          <a:noFill xmlns:a="http://schemas.openxmlformats.org/drawingml/2006/main"/>
          <a:ln xmlns:a="http://schemas.openxmlformats.org/drawingml/2006/main" w="1587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arrow" w="med" len="med"/>
            <a:tailEnd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noFill/>
              </a14:hiddenFill>
            </a:ext>
          </a:extLst>
        </cdr:spPr>
      </cdr:sp>
    </cdr:grp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0.25043</cdr:x>
      <cdr:y>0.34541</cdr:y>
    </cdr:from>
    <cdr:to>
      <cdr:x>0.41393</cdr:x>
      <cdr:y>0.42391</cdr:y>
    </cdr:to>
    <cdr:sp macro="" textlink="">
      <cdr:nvSpPr>
        <cdr:cNvPr id="27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05844" y="1938922"/>
          <a:ext cx="1505426" cy="440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29 Sands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0.09075</cdr:x>
      <cdr:y>0.09</cdr:y>
    </cdr:from>
    <cdr:to>
      <cdr:x>0.156</cdr:x>
      <cdr:y>0.1245</cdr:y>
    </cdr:to>
    <cdr:sp macro="" textlink="">
      <cdr:nvSpPr>
        <cdr:cNvPr id="256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35869" y="505778"/>
          <a:ext cx="600996" cy="1938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Dilation</a:t>
          </a:r>
        </a:p>
      </cdr:txBody>
    </cdr:sp>
  </cdr:relSizeAnchor>
  <cdr:relSizeAnchor xmlns:cdr="http://schemas.openxmlformats.org/drawingml/2006/chartDrawing">
    <cdr:from>
      <cdr:x>0.09225</cdr:x>
      <cdr:y>0.80575</cdr:y>
    </cdr:from>
    <cdr:to>
      <cdr:x>0.20325</cdr:x>
      <cdr:y>0.8475</cdr:y>
    </cdr:to>
    <cdr:sp macro="" textlink="">
      <cdr:nvSpPr>
        <cdr:cNvPr id="2560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685" y="4528114"/>
          <a:ext cx="1022385" cy="2346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Contraction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47625</xdr:rowOff>
    </xdr:from>
    <xdr:to>
      <xdr:col>6</xdr:col>
      <xdr:colOff>485775</xdr:colOff>
      <xdr:row>18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0</xdr:row>
      <xdr:rowOff>28575</xdr:rowOff>
    </xdr:from>
    <xdr:to>
      <xdr:col>13</xdr:col>
      <xdr:colOff>114300</xdr:colOff>
      <xdr:row>18</xdr:row>
      <xdr:rowOff>28575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6</xdr:col>
      <xdr:colOff>476250</xdr:colOff>
      <xdr:row>36</xdr:row>
      <xdr:rowOff>66675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390525</xdr:colOff>
      <xdr:row>17</xdr:row>
      <xdr:rowOff>123825</xdr:rowOff>
    </xdr:from>
    <xdr:to>
      <xdr:col>13</xdr:col>
      <xdr:colOff>161925</xdr:colOff>
      <xdr:row>36</xdr:row>
      <xdr:rowOff>19050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95250</xdr:rowOff>
    </xdr:from>
    <xdr:to>
      <xdr:col>6</xdr:col>
      <xdr:colOff>457200</xdr:colOff>
      <xdr:row>54</xdr:row>
      <xdr:rowOff>104775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409575</xdr:colOff>
      <xdr:row>36</xdr:row>
      <xdr:rowOff>0</xdr:rowOff>
    </xdr:from>
    <xdr:to>
      <xdr:col>13</xdr:col>
      <xdr:colOff>180975</xdr:colOff>
      <xdr:row>54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xl%20CIDs%20Chi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D_Data"/>
      <sheetName val="Dmin"/>
      <sheetName val="Sheet1"/>
    </sheetNames>
    <sheetDataSet>
      <sheetData sheetId="0">
        <row r="10">
          <cell r="A10" t="str">
            <v>Erksak 355/3</v>
          </cell>
        </row>
      </sheetData>
      <sheetData sheetId="1">
        <row r="10">
          <cell r="H10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H7:R390"/>
  <sheetViews>
    <sheetView topLeftCell="A28" workbookViewId="0">
      <selection activeCell="O6" sqref="O6"/>
    </sheetView>
  </sheetViews>
  <sheetFormatPr defaultRowHeight="12" x14ac:dyDescent="0.15"/>
  <sheetData>
    <row r="7" spans="8:18" ht="12.75" x14ac:dyDescent="0.2">
      <c r="H7" s="22"/>
      <c r="I7" s="27"/>
      <c r="Q7" s="22" t="s">
        <v>277</v>
      </c>
      <c r="R7" s="27">
        <v>3.5</v>
      </c>
    </row>
    <row r="8" spans="8:18" ht="12.75" x14ac:dyDescent="0.2">
      <c r="H8" s="27"/>
      <c r="I8" s="27"/>
      <c r="Q8" s="27"/>
      <c r="R8" s="27"/>
    </row>
    <row r="9" spans="8:18" ht="12.75" x14ac:dyDescent="0.2">
      <c r="H9" s="22"/>
      <c r="I9" s="29"/>
      <c r="Q9" s="22" t="s">
        <v>250</v>
      </c>
      <c r="R9" s="29" t="s">
        <v>272</v>
      </c>
    </row>
    <row r="10" spans="8:18" ht="12.75" x14ac:dyDescent="0.2">
      <c r="H10" s="27"/>
      <c r="I10" s="27"/>
      <c r="Q10" s="27">
        <v>0</v>
      </c>
      <c r="R10" s="27">
        <v>0</v>
      </c>
    </row>
    <row r="11" spans="8:18" ht="12.75" x14ac:dyDescent="0.2">
      <c r="H11" s="27"/>
      <c r="I11" s="27"/>
      <c r="Q11" s="27">
        <v>-0.2</v>
      </c>
      <c r="R11" s="27">
        <f>Q11*R7</f>
        <v>-0.70000000000000007</v>
      </c>
    </row>
    <row r="13" spans="8:18" ht="12.75" x14ac:dyDescent="0.2">
      <c r="Q13" s="22" t="s">
        <v>277</v>
      </c>
      <c r="R13" s="27">
        <v>2.7</v>
      </c>
    </row>
    <row r="14" spans="8:18" ht="12.75" x14ac:dyDescent="0.2">
      <c r="Q14" s="27"/>
      <c r="R14" s="27"/>
    </row>
    <row r="15" spans="8:18" ht="12.75" x14ac:dyDescent="0.2">
      <c r="Q15" s="22" t="s">
        <v>250</v>
      </c>
      <c r="R15" s="29" t="s">
        <v>272</v>
      </c>
    </row>
    <row r="16" spans="8:18" ht="12.75" x14ac:dyDescent="0.2">
      <c r="Q16" s="27">
        <v>0</v>
      </c>
      <c r="R16" s="27">
        <v>0</v>
      </c>
    </row>
    <row r="17" spans="8:18" ht="12.75" x14ac:dyDescent="0.2">
      <c r="Q17" s="27">
        <v>-0.2</v>
      </c>
      <c r="R17" s="27">
        <f>Q17*R13</f>
        <v>-0.54</v>
      </c>
    </row>
    <row r="22" spans="8:18" ht="12.75" x14ac:dyDescent="0.2">
      <c r="Q22" s="22" t="s">
        <v>277</v>
      </c>
      <c r="R22" s="27">
        <v>4.8</v>
      </c>
    </row>
    <row r="23" spans="8:18" ht="12.75" x14ac:dyDescent="0.2">
      <c r="Q23" s="27"/>
      <c r="R23" s="27"/>
    </row>
    <row r="24" spans="8:18" ht="12.75" x14ac:dyDescent="0.2">
      <c r="Q24" s="22" t="s">
        <v>250</v>
      </c>
      <c r="R24" s="29" t="s">
        <v>272</v>
      </c>
    </row>
    <row r="25" spans="8:18" ht="12.75" x14ac:dyDescent="0.2">
      <c r="Q25" s="27">
        <v>0</v>
      </c>
      <c r="R25" s="27">
        <v>0</v>
      </c>
    </row>
    <row r="26" spans="8:18" ht="12.75" x14ac:dyDescent="0.2">
      <c r="H26" s="22"/>
      <c r="I26" s="27"/>
      <c r="Q26" s="27">
        <v>-0.2</v>
      </c>
      <c r="R26" s="27">
        <f>Q26*R22</f>
        <v>-0.96</v>
      </c>
    </row>
    <row r="27" spans="8:18" ht="12.75" x14ac:dyDescent="0.2">
      <c r="H27" s="27"/>
      <c r="I27" s="27"/>
    </row>
    <row r="28" spans="8:18" ht="12.75" x14ac:dyDescent="0.2">
      <c r="H28" s="22"/>
      <c r="I28" s="29"/>
      <c r="Q28" s="22" t="s">
        <v>277</v>
      </c>
      <c r="R28" s="31">
        <v>2.8</v>
      </c>
    </row>
    <row r="29" spans="8:18" ht="12.75" x14ac:dyDescent="0.2">
      <c r="H29" s="27"/>
      <c r="I29" s="27"/>
      <c r="Q29" s="27"/>
      <c r="R29" s="27"/>
    </row>
    <row r="30" spans="8:18" ht="12.75" x14ac:dyDescent="0.2">
      <c r="H30" s="27"/>
      <c r="I30" s="27"/>
      <c r="Q30" s="22" t="s">
        <v>250</v>
      </c>
      <c r="R30" s="29" t="s">
        <v>272</v>
      </c>
    </row>
    <row r="31" spans="8:18" ht="12.75" x14ac:dyDescent="0.2">
      <c r="Q31" s="27">
        <v>0</v>
      </c>
      <c r="R31" s="27">
        <v>0</v>
      </c>
    </row>
    <row r="32" spans="8:18" ht="12.75" x14ac:dyDescent="0.2">
      <c r="Q32" s="27">
        <v>-0.35</v>
      </c>
      <c r="R32" s="27">
        <f>Q32*R28</f>
        <v>-0.97999999999999987</v>
      </c>
    </row>
    <row r="39" spans="8:18" ht="12.75" x14ac:dyDescent="0.2">
      <c r="Q39" s="22" t="s">
        <v>277</v>
      </c>
      <c r="R39" s="31">
        <v>3.6</v>
      </c>
    </row>
    <row r="41" spans="8:18" ht="12.75" x14ac:dyDescent="0.2">
      <c r="Q41" s="22" t="s">
        <v>250</v>
      </c>
      <c r="R41" s="29" t="s">
        <v>272</v>
      </c>
    </row>
    <row r="42" spans="8:18" ht="12.75" x14ac:dyDescent="0.2">
      <c r="Q42" s="27">
        <v>0</v>
      </c>
      <c r="R42" s="27">
        <v>0</v>
      </c>
    </row>
    <row r="43" spans="8:18" ht="12.75" x14ac:dyDescent="0.2">
      <c r="Q43" s="27">
        <v>-0.2</v>
      </c>
      <c r="R43" s="27">
        <f>Q43*R39</f>
        <v>-0.72000000000000008</v>
      </c>
    </row>
    <row r="45" spans="8:18" ht="12.75" x14ac:dyDescent="0.2">
      <c r="Q45" s="22" t="s">
        <v>277</v>
      </c>
      <c r="R45" s="31">
        <v>5.2</v>
      </c>
    </row>
    <row r="46" spans="8:18" ht="12.75" x14ac:dyDescent="0.2">
      <c r="H46" s="22"/>
      <c r="I46" s="27"/>
    </row>
    <row r="47" spans="8:18" ht="12.75" x14ac:dyDescent="0.2">
      <c r="H47" s="27"/>
      <c r="I47" s="27"/>
      <c r="Q47" s="22" t="s">
        <v>250</v>
      </c>
      <c r="R47" s="29" t="s">
        <v>272</v>
      </c>
    </row>
    <row r="48" spans="8:18" ht="12.75" x14ac:dyDescent="0.2">
      <c r="H48" s="22"/>
      <c r="I48" s="29"/>
      <c r="Q48" s="27">
        <v>0</v>
      </c>
      <c r="R48" s="27">
        <v>0</v>
      </c>
    </row>
    <row r="49" spans="8:18" ht="12.75" x14ac:dyDescent="0.2">
      <c r="H49" s="27"/>
      <c r="I49" s="27"/>
      <c r="Q49" s="27">
        <v>-0.2</v>
      </c>
      <c r="R49" s="27">
        <f>Q49*R45</f>
        <v>-1.04</v>
      </c>
    </row>
    <row r="50" spans="8:18" ht="12.75" x14ac:dyDescent="0.2">
      <c r="H50" s="27"/>
      <c r="I50" s="27"/>
    </row>
    <row r="66" spans="8:9" ht="12.75" x14ac:dyDescent="0.2">
      <c r="H66" s="22"/>
      <c r="I66" s="27"/>
    </row>
    <row r="67" spans="8:9" ht="12.75" x14ac:dyDescent="0.2">
      <c r="H67" s="27"/>
      <c r="I67" s="27"/>
    </row>
    <row r="68" spans="8:9" ht="12.75" x14ac:dyDescent="0.2">
      <c r="H68" s="22"/>
      <c r="I68" s="29"/>
    </row>
    <row r="69" spans="8:9" ht="12.75" x14ac:dyDescent="0.2">
      <c r="H69" s="27"/>
      <c r="I69" s="27"/>
    </row>
    <row r="70" spans="8:9" ht="12.75" x14ac:dyDescent="0.2">
      <c r="H70" s="27"/>
      <c r="I70" s="27"/>
    </row>
    <row r="86" spans="8:9" ht="12.75" x14ac:dyDescent="0.2">
      <c r="H86" s="22"/>
      <c r="I86" s="27"/>
    </row>
    <row r="87" spans="8:9" ht="12.75" x14ac:dyDescent="0.2">
      <c r="H87" s="27"/>
      <c r="I87" s="27"/>
    </row>
    <row r="88" spans="8:9" ht="12.75" x14ac:dyDescent="0.2">
      <c r="H88" s="22"/>
      <c r="I88" s="29"/>
    </row>
    <row r="89" spans="8:9" ht="12.75" x14ac:dyDescent="0.2">
      <c r="H89" s="27"/>
      <c r="I89" s="27"/>
    </row>
    <row r="90" spans="8:9" ht="12.75" x14ac:dyDescent="0.2">
      <c r="H90" s="27"/>
      <c r="I90" s="27"/>
    </row>
    <row r="106" spans="8:9" ht="12.75" x14ac:dyDescent="0.2">
      <c r="H106" s="22"/>
      <c r="I106" s="30"/>
    </row>
    <row r="107" spans="8:9" ht="12.75" x14ac:dyDescent="0.2">
      <c r="H107" s="27"/>
      <c r="I107" s="27"/>
    </row>
    <row r="108" spans="8:9" ht="12.75" x14ac:dyDescent="0.2">
      <c r="H108" s="22"/>
      <c r="I108" s="29"/>
    </row>
    <row r="109" spans="8:9" ht="12.75" x14ac:dyDescent="0.2">
      <c r="H109" s="27"/>
      <c r="I109" s="27"/>
    </row>
    <row r="110" spans="8:9" ht="12.75" x14ac:dyDescent="0.2">
      <c r="H110" s="27"/>
      <c r="I110" s="27"/>
    </row>
    <row r="126" spans="8:9" ht="12.75" x14ac:dyDescent="0.2">
      <c r="H126" s="22"/>
      <c r="I126" s="30"/>
    </row>
    <row r="127" spans="8:9" ht="12.75" x14ac:dyDescent="0.2">
      <c r="H127" s="27"/>
      <c r="I127" s="27"/>
    </row>
    <row r="128" spans="8:9" ht="12.75" x14ac:dyDescent="0.2">
      <c r="H128" s="22"/>
      <c r="I128" s="29"/>
    </row>
    <row r="129" spans="8:9" ht="12.75" x14ac:dyDescent="0.2">
      <c r="H129" s="27"/>
      <c r="I129" s="27"/>
    </row>
    <row r="130" spans="8:9" ht="12.75" x14ac:dyDescent="0.2">
      <c r="H130" s="27"/>
      <c r="I130" s="27"/>
    </row>
    <row r="146" spans="8:9" ht="12.75" x14ac:dyDescent="0.2">
      <c r="H146" s="22"/>
      <c r="I146" s="30"/>
    </row>
    <row r="147" spans="8:9" ht="12.75" x14ac:dyDescent="0.2">
      <c r="H147" s="27"/>
      <c r="I147" s="27"/>
    </row>
    <row r="148" spans="8:9" ht="12.75" x14ac:dyDescent="0.2">
      <c r="H148" s="22"/>
      <c r="I148" s="29"/>
    </row>
    <row r="149" spans="8:9" ht="12.75" x14ac:dyDescent="0.2">
      <c r="H149" s="27"/>
      <c r="I149" s="27"/>
    </row>
    <row r="150" spans="8:9" ht="12.75" x14ac:dyDescent="0.2">
      <c r="H150" s="27"/>
      <c r="I150" s="27"/>
    </row>
    <row r="166" spans="8:9" ht="12.75" x14ac:dyDescent="0.2">
      <c r="H166" s="22"/>
      <c r="I166" s="31"/>
    </row>
    <row r="167" spans="8:9" ht="12.75" x14ac:dyDescent="0.2">
      <c r="H167" s="27"/>
      <c r="I167" s="27"/>
    </row>
    <row r="168" spans="8:9" ht="12.75" x14ac:dyDescent="0.2">
      <c r="H168" s="22"/>
      <c r="I168" s="29"/>
    </row>
    <row r="169" spans="8:9" ht="12.75" x14ac:dyDescent="0.2">
      <c r="H169" s="27"/>
      <c r="I169" s="27"/>
    </row>
    <row r="170" spans="8:9" ht="12.75" x14ac:dyDescent="0.2">
      <c r="H170" s="27"/>
      <c r="I170" s="27"/>
    </row>
    <row r="186" spans="8:9" ht="12.75" x14ac:dyDescent="0.2">
      <c r="H186" s="22"/>
      <c r="I186" s="31"/>
    </row>
    <row r="187" spans="8:9" ht="12.75" x14ac:dyDescent="0.2">
      <c r="H187" s="27"/>
      <c r="I187" s="27"/>
    </row>
    <row r="188" spans="8:9" ht="12.75" x14ac:dyDescent="0.2">
      <c r="H188" s="22"/>
      <c r="I188" s="29"/>
    </row>
    <row r="189" spans="8:9" ht="12.75" x14ac:dyDescent="0.2">
      <c r="H189" s="27"/>
      <c r="I189" s="27"/>
    </row>
    <row r="190" spans="8:9" ht="12.75" x14ac:dyDescent="0.2">
      <c r="H190" s="27"/>
      <c r="I190" s="27"/>
    </row>
    <row r="191" spans="8:9" ht="12.75" x14ac:dyDescent="0.2">
      <c r="H191" s="27"/>
      <c r="I191" s="27"/>
    </row>
    <row r="206" spans="8:9" ht="12.75" x14ac:dyDescent="0.2">
      <c r="H206" s="22"/>
      <c r="I206" s="31"/>
    </row>
    <row r="207" spans="8:9" ht="12.75" x14ac:dyDescent="0.2">
      <c r="H207" s="27"/>
      <c r="I207" s="27"/>
    </row>
    <row r="208" spans="8:9" ht="12.75" x14ac:dyDescent="0.2">
      <c r="H208" s="22"/>
      <c r="I208" s="29"/>
    </row>
    <row r="209" spans="8:9" ht="12.75" x14ac:dyDescent="0.2">
      <c r="H209" s="27"/>
      <c r="I209" s="27"/>
    </row>
    <row r="210" spans="8:9" ht="12.75" x14ac:dyDescent="0.2">
      <c r="H210" s="27"/>
      <c r="I210" s="27"/>
    </row>
    <row r="226" spans="8:9" ht="12.75" x14ac:dyDescent="0.2">
      <c r="H226" s="22"/>
      <c r="I226" s="31"/>
    </row>
    <row r="227" spans="8:9" ht="12.75" x14ac:dyDescent="0.2">
      <c r="H227" s="27"/>
      <c r="I227" s="27"/>
    </row>
    <row r="228" spans="8:9" ht="12.75" x14ac:dyDescent="0.2">
      <c r="H228" s="22"/>
      <c r="I228" s="29"/>
    </row>
    <row r="229" spans="8:9" ht="12.75" x14ac:dyDescent="0.2">
      <c r="H229" s="27"/>
      <c r="I229" s="27"/>
    </row>
    <row r="230" spans="8:9" ht="12.75" x14ac:dyDescent="0.2">
      <c r="H230" s="27"/>
      <c r="I230" s="27"/>
    </row>
    <row r="246" spans="8:9" ht="12.75" x14ac:dyDescent="0.2">
      <c r="H246" s="22"/>
      <c r="I246" s="31"/>
    </row>
    <row r="247" spans="8:9" ht="12.75" x14ac:dyDescent="0.2">
      <c r="H247" s="27"/>
      <c r="I247" s="27"/>
    </row>
    <row r="248" spans="8:9" ht="12.75" x14ac:dyDescent="0.2">
      <c r="H248" s="22"/>
      <c r="I248" s="29"/>
    </row>
    <row r="249" spans="8:9" ht="12.75" x14ac:dyDescent="0.2">
      <c r="H249" s="27"/>
      <c r="I249" s="27"/>
    </row>
    <row r="250" spans="8:9" ht="12.75" x14ac:dyDescent="0.2">
      <c r="H250" s="27"/>
      <c r="I250" s="27"/>
    </row>
    <row r="266" spans="8:18" ht="12.75" x14ac:dyDescent="0.2">
      <c r="H266" s="22"/>
      <c r="I266" s="31"/>
      <c r="Q266" s="22"/>
      <c r="R266" s="31"/>
    </row>
    <row r="267" spans="8:18" ht="12.75" x14ac:dyDescent="0.2">
      <c r="H267" s="27"/>
      <c r="I267" s="27"/>
      <c r="Q267" s="27"/>
      <c r="R267" s="27"/>
    </row>
    <row r="268" spans="8:18" ht="12.75" x14ac:dyDescent="0.2">
      <c r="H268" s="22"/>
      <c r="I268" s="29"/>
      <c r="Q268" s="22"/>
      <c r="R268" s="29"/>
    </row>
    <row r="269" spans="8:18" ht="12.75" x14ac:dyDescent="0.2">
      <c r="H269" s="27"/>
      <c r="I269" s="27"/>
      <c r="Q269" s="27"/>
      <c r="R269" s="27"/>
    </row>
    <row r="270" spans="8:18" ht="12.75" x14ac:dyDescent="0.2">
      <c r="H270" s="27"/>
      <c r="I270" s="27"/>
      <c r="Q270" s="27"/>
      <c r="R270" s="27"/>
    </row>
    <row r="286" spans="8:9" ht="12.75" x14ac:dyDescent="0.2">
      <c r="H286" s="22"/>
      <c r="I286" s="31"/>
    </row>
    <row r="287" spans="8:9" ht="12.75" x14ac:dyDescent="0.2">
      <c r="H287" s="27"/>
      <c r="I287" s="27"/>
    </row>
    <row r="288" spans="8:9" ht="12.75" x14ac:dyDescent="0.2">
      <c r="H288" s="22"/>
      <c r="I288" s="29"/>
    </row>
    <row r="289" spans="8:9" ht="12.75" x14ac:dyDescent="0.2">
      <c r="H289" s="27"/>
      <c r="I289" s="27"/>
    </row>
    <row r="290" spans="8:9" ht="12.75" x14ac:dyDescent="0.2">
      <c r="H290" s="27"/>
      <c r="I290" s="27"/>
    </row>
    <row r="306" spans="8:9" ht="12.75" x14ac:dyDescent="0.2">
      <c r="H306" s="22"/>
      <c r="I306" s="31"/>
    </row>
    <row r="307" spans="8:9" ht="12.75" x14ac:dyDescent="0.2">
      <c r="H307" s="27"/>
      <c r="I307" s="27"/>
    </row>
    <row r="308" spans="8:9" ht="12.75" x14ac:dyDescent="0.2">
      <c r="H308" s="22"/>
      <c r="I308" s="29"/>
    </row>
    <row r="309" spans="8:9" ht="12.75" x14ac:dyDescent="0.2">
      <c r="H309" s="27"/>
      <c r="I309" s="27"/>
    </row>
    <row r="310" spans="8:9" ht="12.75" x14ac:dyDescent="0.2">
      <c r="H310" s="27"/>
      <c r="I310" s="27"/>
    </row>
    <row r="324" spans="8:9" ht="12.75" x14ac:dyDescent="0.2">
      <c r="H324" s="22"/>
      <c r="I324" s="31"/>
    </row>
    <row r="326" spans="8:9" ht="12.75" x14ac:dyDescent="0.2">
      <c r="H326" s="22"/>
      <c r="I326" s="29"/>
    </row>
    <row r="327" spans="8:9" ht="12.75" x14ac:dyDescent="0.2">
      <c r="H327" s="27"/>
      <c r="I327" s="27"/>
    </row>
    <row r="328" spans="8:9" ht="12.75" x14ac:dyDescent="0.2">
      <c r="H328" s="27"/>
      <c r="I328" s="27"/>
    </row>
    <row r="346" spans="8:9" ht="12.75" x14ac:dyDescent="0.2">
      <c r="H346" s="22"/>
      <c r="I346" s="31"/>
    </row>
    <row r="348" spans="8:9" ht="12.75" x14ac:dyDescent="0.2">
      <c r="H348" s="22"/>
      <c r="I348" s="29"/>
    </row>
    <row r="349" spans="8:9" ht="12.75" x14ac:dyDescent="0.2">
      <c r="H349" s="27"/>
      <c r="I349" s="27"/>
    </row>
    <row r="350" spans="8:9" ht="12.75" x14ac:dyDescent="0.2">
      <c r="H350" s="27"/>
      <c r="I350" s="27"/>
    </row>
    <row r="366" spans="8:9" ht="12.75" x14ac:dyDescent="0.2">
      <c r="H366" s="22" t="s">
        <v>277</v>
      </c>
      <c r="I366" s="31">
        <v>5.2</v>
      </c>
    </row>
    <row r="368" spans="8:9" ht="12.75" x14ac:dyDescent="0.2">
      <c r="H368" s="22" t="s">
        <v>250</v>
      </c>
      <c r="I368" s="29" t="s">
        <v>272</v>
      </c>
    </row>
    <row r="369" spans="8:9" ht="12.75" x14ac:dyDescent="0.2">
      <c r="H369" s="27">
        <v>0</v>
      </c>
      <c r="I369" s="27">
        <v>0</v>
      </c>
    </row>
    <row r="370" spans="8:9" ht="12.75" x14ac:dyDescent="0.2">
      <c r="H370" s="27">
        <v>-0.2</v>
      </c>
      <c r="I370" s="27">
        <f>H370*I366</f>
        <v>-1.04</v>
      </c>
    </row>
    <row r="386" spans="8:9" ht="12.75" x14ac:dyDescent="0.2">
      <c r="H386" s="22"/>
      <c r="I386" s="31"/>
    </row>
    <row r="388" spans="8:9" ht="12.75" x14ac:dyDescent="0.2">
      <c r="H388" s="22"/>
      <c r="I388" s="29"/>
    </row>
    <row r="389" spans="8:9" ht="12.75" x14ac:dyDescent="0.2">
      <c r="H389" s="27"/>
      <c r="I389" s="27"/>
    </row>
    <row r="390" spans="8:9" ht="12.75" x14ac:dyDescent="0.2">
      <c r="H390" s="27"/>
      <c r="I390" s="27"/>
    </row>
  </sheetData>
  <pageMargins left="0.7" right="0.7" top="0.75" bottom="0.75" header="0.3" footer="0.3"/>
  <pageSetup scale="7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G8" transitionEvaluation="1"/>
  <dimension ref="A1:AP461"/>
  <sheetViews>
    <sheetView workbookViewId="0">
      <pane xSplit="2" ySplit="7" topLeftCell="G8" activePane="bottomRight" state="frozen"/>
      <selection pane="topRight" activeCell="C1" sqref="C1"/>
      <selection pane="bottomLeft" activeCell="A8" sqref="A8"/>
      <selection pane="bottomRight" activeCell="T21" sqref="T21"/>
    </sheetView>
  </sheetViews>
  <sheetFormatPr defaultColWidth="9.625" defaultRowHeight="12.75" x14ac:dyDescent="0.2"/>
  <cols>
    <col min="1" max="1" width="11.625" customWidth="1"/>
    <col min="2" max="2" width="6.625" customWidth="1"/>
    <col min="3" max="3" width="9.625" hidden="1" customWidth="1"/>
    <col min="4" max="5" width="0" hidden="1" customWidth="1"/>
    <col min="6" max="6" width="6.625" hidden="1" customWidth="1"/>
    <col min="7" max="8" width="7.625" style="58" customWidth="1"/>
    <col min="10" max="11" width="6.625" customWidth="1"/>
    <col min="12" max="12" width="6.625" style="58" customWidth="1"/>
    <col min="13" max="13" width="9.625" customWidth="1"/>
    <col min="14" max="14" width="7.5" style="58" customWidth="1"/>
    <col min="15" max="15" width="9.625" customWidth="1"/>
    <col min="16" max="16" width="7.25" style="58" customWidth="1"/>
    <col min="17" max="18" width="7.625" style="58" customWidth="1"/>
    <col min="19" max="19" width="8.625" hidden="1" customWidth="1"/>
    <col min="20" max="20" width="6.625" customWidth="1"/>
    <col min="21" max="21" width="7.625" customWidth="1"/>
    <col min="22" max="23" width="7.625" hidden="1" customWidth="1"/>
    <col min="24" max="24" width="23.625" hidden="1" customWidth="1"/>
    <col min="25" max="25" width="6.375" style="3" customWidth="1"/>
    <col min="26" max="26" width="8.5" style="4" customWidth="1"/>
    <col min="27" max="27" width="7.875" style="4" customWidth="1"/>
    <col min="28" max="28" width="10" style="4" customWidth="1"/>
    <col min="29" max="29" width="6.875" style="4" customWidth="1"/>
    <col min="30" max="30" width="8" style="4" customWidth="1"/>
    <col min="32" max="33" width="9.625" style="29"/>
  </cols>
  <sheetData>
    <row r="1" spans="1:36" x14ac:dyDescent="0.2">
      <c r="A1" s="18" t="s">
        <v>0</v>
      </c>
      <c r="B1" s="4"/>
      <c r="C1" s="4"/>
      <c r="D1" s="4"/>
      <c r="E1" s="4"/>
      <c r="F1" s="4"/>
      <c r="G1" s="47"/>
      <c r="H1" s="47"/>
      <c r="I1" s="4"/>
      <c r="J1" s="4"/>
      <c r="K1" s="4"/>
      <c r="L1" s="47"/>
      <c r="M1" s="4"/>
      <c r="N1" s="47"/>
      <c r="O1" s="4"/>
      <c r="P1" s="47"/>
      <c r="Q1" s="47"/>
      <c r="R1" s="47"/>
      <c r="S1" s="4"/>
      <c r="T1" s="4"/>
      <c r="U1" s="4"/>
      <c r="V1" s="4"/>
      <c r="W1" s="4"/>
      <c r="X1" s="4"/>
      <c r="Y1" s="5"/>
    </row>
    <row r="2" spans="1:36" x14ac:dyDescent="0.2">
      <c r="A2" s="4" t="s">
        <v>247</v>
      </c>
      <c r="B2" s="4"/>
      <c r="C2" s="4"/>
      <c r="D2" s="4"/>
      <c r="E2" s="4"/>
      <c r="F2" s="4"/>
      <c r="G2" s="47"/>
      <c r="H2" s="47"/>
      <c r="I2" s="4"/>
      <c r="J2" s="4"/>
      <c r="K2" s="4"/>
      <c r="L2" s="47"/>
      <c r="M2" s="4"/>
      <c r="N2" s="47"/>
      <c r="O2" s="4"/>
      <c r="P2" s="47"/>
      <c r="Q2" s="47"/>
      <c r="R2" s="47"/>
      <c r="S2" s="4"/>
      <c r="T2" s="4"/>
      <c r="U2" s="4"/>
      <c r="V2" s="4"/>
      <c r="W2" s="4"/>
      <c r="X2" s="4"/>
      <c r="Y2" s="5"/>
    </row>
    <row r="3" spans="1:36" x14ac:dyDescent="0.2">
      <c r="A3" s="27" t="s">
        <v>342</v>
      </c>
      <c r="B3" s="4"/>
      <c r="C3" s="4"/>
      <c r="D3" s="4"/>
      <c r="E3" s="4"/>
      <c r="F3" s="4"/>
      <c r="G3" s="47"/>
      <c r="H3" s="47"/>
      <c r="I3" s="4"/>
      <c r="J3" s="4"/>
      <c r="K3" s="4"/>
      <c r="L3" s="47"/>
      <c r="M3" s="4"/>
      <c r="N3" s="47"/>
      <c r="O3" s="4"/>
      <c r="P3" s="47"/>
      <c r="Q3" s="47"/>
      <c r="R3" s="47"/>
      <c r="S3" s="4"/>
      <c r="T3" s="4"/>
      <c r="U3" s="4"/>
      <c r="V3" s="4"/>
      <c r="W3" s="4"/>
      <c r="X3" s="4"/>
      <c r="Y3" s="5"/>
    </row>
    <row r="4" spans="1:36" x14ac:dyDescent="0.2">
      <c r="A4" s="4"/>
      <c r="B4" s="4"/>
      <c r="C4" s="4"/>
      <c r="D4" s="4"/>
      <c r="E4" s="4"/>
      <c r="F4" s="4"/>
      <c r="G4" s="47"/>
      <c r="H4" s="47"/>
      <c r="I4" s="4"/>
      <c r="J4" s="4"/>
      <c r="K4" s="4"/>
      <c r="L4" s="47"/>
      <c r="M4" s="4"/>
      <c r="N4" s="47"/>
      <c r="O4" s="4"/>
      <c r="P4" s="47"/>
      <c r="Q4" s="47"/>
      <c r="R4" s="47"/>
      <c r="S4" s="4"/>
      <c r="T4" s="4"/>
      <c r="U4" s="4"/>
      <c r="V4" s="4"/>
      <c r="W4" s="4"/>
      <c r="X4" s="4"/>
      <c r="Y4" s="5"/>
    </row>
    <row r="5" spans="1:36" x14ac:dyDescent="0.2">
      <c r="A5" s="4"/>
      <c r="B5" s="4"/>
      <c r="C5" s="4"/>
      <c r="D5" s="4"/>
      <c r="E5" s="4"/>
      <c r="F5" s="4"/>
      <c r="G5" s="65" t="s">
        <v>257</v>
      </c>
      <c r="H5" s="65"/>
      <c r="I5" s="65"/>
      <c r="J5" s="4"/>
      <c r="K5" s="65" t="s">
        <v>258</v>
      </c>
      <c r="L5" s="65"/>
      <c r="M5" s="65"/>
      <c r="N5" s="65"/>
      <c r="O5" s="65"/>
      <c r="P5" s="65"/>
      <c r="Q5" s="65" t="s">
        <v>259</v>
      </c>
      <c r="R5" s="65"/>
      <c r="S5" s="65"/>
      <c r="T5" s="65"/>
      <c r="U5" s="65"/>
      <c r="V5" s="65"/>
      <c r="W5" s="65"/>
      <c r="X5" s="65"/>
      <c r="Y5" s="65"/>
    </row>
    <row r="6" spans="1:36" ht="15.75" x14ac:dyDescent="0.3">
      <c r="A6" s="4" t="s">
        <v>1</v>
      </c>
      <c r="B6" s="4" t="s">
        <v>2</v>
      </c>
      <c r="C6" s="4" t="s">
        <v>3</v>
      </c>
      <c r="D6" s="4" t="s">
        <v>4</v>
      </c>
      <c r="E6" s="6" t="s">
        <v>5</v>
      </c>
      <c r="F6" s="6" t="s">
        <v>6</v>
      </c>
      <c r="G6" s="49" t="s">
        <v>7</v>
      </c>
      <c r="H6" s="48" t="s">
        <v>249</v>
      </c>
      <c r="I6" s="19" t="s">
        <v>343</v>
      </c>
      <c r="J6" s="6" t="s">
        <v>9</v>
      </c>
      <c r="K6" s="7" t="s">
        <v>254</v>
      </c>
      <c r="L6" s="48" t="s">
        <v>256</v>
      </c>
      <c r="M6" s="29" t="s">
        <v>337</v>
      </c>
      <c r="N6" s="48" t="s">
        <v>253</v>
      </c>
      <c r="O6" s="7" t="s">
        <v>10</v>
      </c>
      <c r="P6" s="49" t="s">
        <v>252</v>
      </c>
      <c r="Q6" s="48" t="s">
        <v>264</v>
      </c>
      <c r="R6" s="48" t="s">
        <v>251</v>
      </c>
      <c r="S6" s="7" t="s">
        <v>8</v>
      </c>
      <c r="T6" s="6" t="s">
        <v>11</v>
      </c>
      <c r="U6" s="7" t="s">
        <v>12</v>
      </c>
      <c r="V6" s="7" t="s">
        <v>13</v>
      </c>
      <c r="W6" s="7" t="s">
        <v>14</v>
      </c>
      <c r="X6" s="6" t="s">
        <v>15</v>
      </c>
      <c r="Y6" s="9" t="s">
        <v>16</v>
      </c>
      <c r="Z6" s="19" t="s">
        <v>260</v>
      </c>
      <c r="AA6" s="19" t="s">
        <v>262</v>
      </c>
      <c r="AB6" s="22" t="s">
        <v>345</v>
      </c>
      <c r="AC6" s="22" t="s">
        <v>344</v>
      </c>
      <c r="AD6" s="22" t="s">
        <v>263</v>
      </c>
      <c r="AE6" s="22" t="s">
        <v>275</v>
      </c>
      <c r="AF6" s="29" t="s">
        <v>277</v>
      </c>
      <c r="AG6" s="29" t="s">
        <v>347</v>
      </c>
      <c r="AH6" s="22" t="s">
        <v>278</v>
      </c>
      <c r="AI6" s="22" t="s">
        <v>277</v>
      </c>
      <c r="AJ6" s="22" t="s">
        <v>346</v>
      </c>
    </row>
    <row r="7" spans="1:36" x14ac:dyDescent="0.2">
      <c r="A7" s="4"/>
      <c r="B7" s="4"/>
      <c r="C7" s="4" t="s">
        <v>17</v>
      </c>
      <c r="D7" s="4" t="s">
        <v>18</v>
      </c>
      <c r="E7" s="4"/>
      <c r="F7" s="6" t="s">
        <v>19</v>
      </c>
      <c r="G7" s="47"/>
      <c r="H7" s="49" t="s">
        <v>20</v>
      </c>
      <c r="I7" s="7"/>
      <c r="J7" s="4"/>
      <c r="K7" s="7" t="s">
        <v>255</v>
      </c>
      <c r="L7" s="49" t="s">
        <v>21</v>
      </c>
      <c r="M7" s="4"/>
      <c r="N7" s="49" t="s">
        <v>22</v>
      </c>
      <c r="O7" s="7" t="s">
        <v>22</v>
      </c>
      <c r="P7" s="49"/>
      <c r="Q7" s="47"/>
      <c r="R7" s="49"/>
      <c r="S7" s="7" t="s">
        <v>23</v>
      </c>
      <c r="T7" s="4"/>
      <c r="U7" s="4"/>
      <c r="V7" s="4"/>
      <c r="W7" s="4"/>
      <c r="X7" s="4"/>
      <c r="Y7" s="9" t="s">
        <v>24</v>
      </c>
    </row>
    <row r="8" spans="1:36" x14ac:dyDescent="0.2">
      <c r="A8" s="4"/>
      <c r="B8" s="4"/>
      <c r="C8" s="6"/>
      <c r="D8" s="4"/>
      <c r="E8" s="4"/>
      <c r="F8" s="4"/>
      <c r="G8" s="47"/>
      <c r="H8" s="47"/>
      <c r="I8" s="4"/>
      <c r="J8" s="4"/>
      <c r="K8" s="4"/>
      <c r="L8" s="47"/>
      <c r="M8" s="4"/>
      <c r="N8" s="47"/>
      <c r="O8" s="10"/>
      <c r="P8" s="50"/>
      <c r="Q8" s="47"/>
      <c r="R8" s="47"/>
      <c r="S8" s="4"/>
      <c r="T8" s="4"/>
      <c r="U8" s="4"/>
      <c r="V8" s="4"/>
      <c r="W8" s="4"/>
      <c r="X8" s="4"/>
      <c r="Y8" s="5"/>
    </row>
    <row r="9" spans="1:36" x14ac:dyDescent="0.2">
      <c r="A9" s="6" t="s">
        <v>25</v>
      </c>
      <c r="B9" s="7" t="s">
        <v>26</v>
      </c>
      <c r="C9" s="6" t="s">
        <v>27</v>
      </c>
      <c r="D9" s="6" t="s">
        <v>28</v>
      </c>
      <c r="E9" s="6" t="s">
        <v>29</v>
      </c>
      <c r="F9" s="6" t="s">
        <v>30</v>
      </c>
      <c r="G9" s="51">
        <v>0.66800000000000004</v>
      </c>
      <c r="H9" s="50">
        <v>100</v>
      </c>
      <c r="I9" s="11">
        <v>-0.114</v>
      </c>
      <c r="J9" s="10"/>
      <c r="K9" s="12">
        <v>0.3</v>
      </c>
      <c r="L9" s="50">
        <v>37.4</v>
      </c>
      <c r="M9" s="4"/>
      <c r="N9" s="55">
        <v>-0.45</v>
      </c>
      <c r="O9" s="10">
        <v>3.39</v>
      </c>
      <c r="P9" s="51">
        <v>-0.27272727272727298</v>
      </c>
      <c r="Q9" s="51">
        <v>0.94599999999999995</v>
      </c>
      <c r="R9" s="51">
        <v>8.2500000000000004E-2</v>
      </c>
      <c r="S9" s="11">
        <f>1+(I9/(1+Q9-R9*LOG(H9)))</f>
        <v>0.93599101628298709</v>
      </c>
      <c r="T9" s="11"/>
      <c r="U9" s="11"/>
      <c r="V9" s="11"/>
      <c r="W9" s="11"/>
      <c r="X9" s="6" t="s">
        <v>31</v>
      </c>
      <c r="Y9" s="5">
        <v>1.27</v>
      </c>
      <c r="Z9" s="24">
        <v>31.5</v>
      </c>
      <c r="AA9" s="24">
        <f>L9-Z9</f>
        <v>5.8999999999999986</v>
      </c>
      <c r="AB9" s="24"/>
      <c r="AC9" s="23">
        <f>I9/R9</f>
        <v>-1.3818181818181818</v>
      </c>
      <c r="AD9" s="23">
        <f>I9/(1+G9)</f>
        <v>-6.8345323741007186E-2</v>
      </c>
      <c r="AE9" s="23">
        <v>-8.6770299993753477E-2</v>
      </c>
      <c r="AF9" s="37"/>
      <c r="AG9" s="36" t="str">
        <f t="shared" ref="AG9:AG30" si="0">IF(AB9=0,"",I9/AB9)</f>
        <v/>
      </c>
    </row>
    <row r="10" spans="1:36" x14ac:dyDescent="0.2">
      <c r="A10" s="6" t="s">
        <v>32</v>
      </c>
      <c r="B10" s="7" t="s">
        <v>33</v>
      </c>
      <c r="C10" s="6" t="s">
        <v>27</v>
      </c>
      <c r="D10" s="6" t="s">
        <v>28</v>
      </c>
      <c r="E10" s="6" t="s">
        <v>29</v>
      </c>
      <c r="F10" s="6" t="s">
        <v>30</v>
      </c>
      <c r="G10" s="51">
        <v>0.67700000000000005</v>
      </c>
      <c r="H10" s="50">
        <v>100</v>
      </c>
      <c r="I10" s="11">
        <v>-0.108</v>
      </c>
      <c r="J10" s="10"/>
      <c r="K10" s="12">
        <v>0.27</v>
      </c>
      <c r="L10" s="50">
        <v>36.1</v>
      </c>
      <c r="M10" s="4"/>
      <c r="N10" s="55">
        <v>-0.69</v>
      </c>
      <c r="O10" s="10">
        <v>4.2</v>
      </c>
      <c r="P10" s="51">
        <v>-0.24770642201834864</v>
      </c>
      <c r="Q10" s="51">
        <v>0.94599999999999995</v>
      </c>
      <c r="R10" s="51">
        <v>8.2500000000000004E-2</v>
      </c>
      <c r="S10" s="11">
        <f>1+(I10/(1+Q10-R10*LOG(H10)))</f>
        <v>0.93935991016282983</v>
      </c>
      <c r="T10" s="11"/>
      <c r="U10" s="11"/>
      <c r="V10" s="11"/>
      <c r="W10" s="11"/>
      <c r="X10" s="6" t="s">
        <v>31</v>
      </c>
      <c r="Y10" s="5">
        <v>1.27</v>
      </c>
      <c r="Z10" s="24">
        <v>31.5</v>
      </c>
      <c r="AA10" s="24">
        <f t="shared" ref="AA10:AA73" si="1">L10-Z10</f>
        <v>4.6000000000000014</v>
      </c>
      <c r="AB10" s="24"/>
      <c r="AC10" s="23">
        <f t="shared" ref="AC10:AC73" si="2">I10/R10</f>
        <v>-1.3090909090909091</v>
      </c>
      <c r="AD10" s="23">
        <f t="shared" ref="AD10:AD73" si="3">I10/(1+G10)</f>
        <v>-6.4400715563506253E-2</v>
      </c>
      <c r="AE10" s="23">
        <v>-7.6704999993753464E-2</v>
      </c>
      <c r="AF10" s="37"/>
      <c r="AG10" s="36" t="str">
        <f t="shared" si="0"/>
        <v/>
      </c>
    </row>
    <row r="11" spans="1:36" x14ac:dyDescent="0.2">
      <c r="A11" s="6" t="s">
        <v>34</v>
      </c>
      <c r="B11" s="7" t="s">
        <v>35</v>
      </c>
      <c r="C11" s="6" t="s">
        <v>27</v>
      </c>
      <c r="D11" s="6" t="s">
        <v>28</v>
      </c>
      <c r="E11" s="6" t="s">
        <v>29</v>
      </c>
      <c r="F11" s="6" t="s">
        <v>30</v>
      </c>
      <c r="G11" s="51">
        <v>0.61499999999999999</v>
      </c>
      <c r="H11" s="50">
        <v>100</v>
      </c>
      <c r="I11" s="11">
        <v>-0.16700000000000001</v>
      </c>
      <c r="J11" s="10"/>
      <c r="K11" s="12">
        <v>0.49</v>
      </c>
      <c r="L11" s="50">
        <v>38.200000000000003</v>
      </c>
      <c r="M11" s="4"/>
      <c r="N11" s="55">
        <v>-0.69</v>
      </c>
      <c r="O11" s="10">
        <v>2.11</v>
      </c>
      <c r="P11" s="51">
        <v>-0.42120343839541546</v>
      </c>
      <c r="Q11" s="51">
        <v>0.94599999999999995</v>
      </c>
      <c r="R11" s="51">
        <v>8.2500000000000004E-2</v>
      </c>
      <c r="S11" s="11">
        <f>1+(I11/(1+Q11-R11*LOG(H11)))</f>
        <v>0.9062324536777091</v>
      </c>
      <c r="T11" s="11"/>
      <c r="U11" s="11"/>
      <c r="V11" s="11"/>
      <c r="W11" s="11"/>
      <c r="X11" s="6" t="s">
        <v>31</v>
      </c>
      <c r="Y11" s="5">
        <v>1.27</v>
      </c>
      <c r="Z11" s="24">
        <v>31.5</v>
      </c>
      <c r="AA11" s="24">
        <f t="shared" si="1"/>
        <v>6.7000000000000028</v>
      </c>
      <c r="AB11" s="24"/>
      <c r="AC11" s="23">
        <f t="shared" si="2"/>
        <v>-2.0242424242424244</v>
      </c>
      <c r="AD11" s="23">
        <f t="shared" si="3"/>
        <v>-0.10340557275541797</v>
      </c>
      <c r="AE11" s="23">
        <v>-0.13613279999375347</v>
      </c>
      <c r="AF11" s="37"/>
      <c r="AG11" s="36" t="str">
        <f t="shared" si="0"/>
        <v/>
      </c>
    </row>
    <row r="12" spans="1:36" x14ac:dyDescent="0.2">
      <c r="A12" s="11"/>
      <c r="B12" s="20"/>
      <c r="C12" s="11"/>
      <c r="D12" s="11"/>
      <c r="E12" s="11"/>
      <c r="F12" s="11"/>
      <c r="G12" s="51"/>
      <c r="H12" s="51"/>
      <c r="I12" s="11"/>
      <c r="J12" s="10"/>
      <c r="K12" s="12"/>
      <c r="L12" s="50"/>
      <c r="M12" s="4"/>
      <c r="N12" s="55" t="s">
        <v>265</v>
      </c>
      <c r="O12" s="10"/>
      <c r="P12" s="50"/>
      <c r="Q12" s="51"/>
      <c r="R12" s="51"/>
      <c r="S12" s="11"/>
      <c r="T12" s="11"/>
      <c r="U12" s="11"/>
      <c r="V12" s="11"/>
      <c r="W12" s="11"/>
      <c r="X12" s="11"/>
      <c r="Y12" s="5"/>
      <c r="AA12" s="24"/>
      <c r="AB12" s="24"/>
      <c r="AC12" s="23"/>
      <c r="AD12" s="23"/>
      <c r="AF12" s="37"/>
      <c r="AG12" s="36" t="str">
        <f t="shared" si="0"/>
        <v/>
      </c>
    </row>
    <row r="13" spans="1:36" x14ac:dyDescent="0.2">
      <c r="A13" s="6" t="s">
        <v>25</v>
      </c>
      <c r="B13" s="7" t="s">
        <v>36</v>
      </c>
      <c r="C13" s="6" t="s">
        <v>27</v>
      </c>
      <c r="D13" s="6" t="s">
        <v>28</v>
      </c>
      <c r="E13" s="6" t="s">
        <v>29</v>
      </c>
      <c r="F13" s="6" t="s">
        <v>30</v>
      </c>
      <c r="G13" s="51">
        <v>0.69199999999999995</v>
      </c>
      <c r="H13" s="50">
        <v>100</v>
      </c>
      <c r="I13" s="11">
        <v>-2.8000000000000001E-2</v>
      </c>
      <c r="J13" s="10"/>
      <c r="K13" s="12">
        <v>-5.5E-2</v>
      </c>
      <c r="L13" s="50">
        <v>32</v>
      </c>
      <c r="M13" s="4"/>
      <c r="N13" s="55">
        <v>1.37</v>
      </c>
      <c r="O13" s="10">
        <v>10.6</v>
      </c>
      <c r="P13" s="51">
        <v>5.6027164685908327E-2</v>
      </c>
      <c r="Q13" s="51">
        <v>0.96599999999999997</v>
      </c>
      <c r="R13" s="51">
        <v>0.124</v>
      </c>
      <c r="S13" s="11">
        <f>1+(I13/(1+Q13-R13*LOG(H13)))</f>
        <v>0.98370197904540158</v>
      </c>
      <c r="T13" s="11"/>
      <c r="U13" s="11"/>
      <c r="V13" s="11"/>
      <c r="W13" s="11"/>
      <c r="X13" s="6" t="s">
        <v>31</v>
      </c>
      <c r="Y13" s="5">
        <v>1.32</v>
      </c>
      <c r="Z13" s="4">
        <v>32.700000000000003</v>
      </c>
      <c r="AA13" s="24">
        <f t="shared" si="1"/>
        <v>-0.70000000000000284</v>
      </c>
      <c r="AB13" s="24"/>
      <c r="AC13" s="23">
        <f t="shared" si="2"/>
        <v>-0.22580645161290322</v>
      </c>
      <c r="AD13" s="23">
        <f t="shared" si="3"/>
        <v>-1.6548463356973995E-2</v>
      </c>
      <c r="AE13" s="23">
        <v>-1.9955715348768853E-2</v>
      </c>
      <c r="AF13" s="37"/>
      <c r="AG13" s="36" t="str">
        <f t="shared" si="0"/>
        <v/>
      </c>
    </row>
    <row r="14" spans="1:36" x14ac:dyDescent="0.2">
      <c r="A14" s="6" t="s">
        <v>32</v>
      </c>
      <c r="B14" s="7" t="s">
        <v>37</v>
      </c>
      <c r="C14" s="6" t="s">
        <v>27</v>
      </c>
      <c r="D14" s="6" t="s">
        <v>28</v>
      </c>
      <c r="E14" s="6" t="s">
        <v>29</v>
      </c>
      <c r="F14" s="6" t="s">
        <v>30</v>
      </c>
      <c r="G14" s="51">
        <v>0.63400000000000001</v>
      </c>
      <c r="H14" s="50">
        <v>100</v>
      </c>
      <c r="I14" s="11">
        <v>-8.5999999999999993E-2</v>
      </c>
      <c r="J14" s="10"/>
      <c r="K14" s="12">
        <v>0.09</v>
      </c>
      <c r="L14" s="50">
        <v>35</v>
      </c>
      <c r="M14" s="4"/>
      <c r="N14" s="55">
        <v>-0.01</v>
      </c>
      <c r="O14" s="10">
        <v>6.6</v>
      </c>
      <c r="P14" s="51">
        <v>-8.7378640776699046E-2</v>
      </c>
      <c r="Q14" s="51">
        <v>0.96599999999999997</v>
      </c>
      <c r="R14" s="51">
        <v>0.124</v>
      </c>
      <c r="S14" s="11">
        <f>1+(I14/(1+Q14-R14*LOG(H14)))</f>
        <v>0.94994179278230506</v>
      </c>
      <c r="T14" s="11"/>
      <c r="U14" s="11"/>
      <c r="V14" s="11"/>
      <c r="W14" s="11"/>
      <c r="X14" s="6" t="s">
        <v>31</v>
      </c>
      <c r="Y14" s="5">
        <v>1.32</v>
      </c>
      <c r="Z14" s="4">
        <v>32.700000000000003</v>
      </c>
      <c r="AA14" s="24">
        <f t="shared" si="1"/>
        <v>2.2999999999999972</v>
      </c>
      <c r="AB14" s="24"/>
      <c r="AC14" s="23">
        <f t="shared" si="2"/>
        <v>-0.69354838709677413</v>
      </c>
      <c r="AD14" s="23">
        <f t="shared" si="3"/>
        <v>-5.2631578947368418E-2</v>
      </c>
      <c r="AE14" s="23">
        <v>-5.4611915348768844E-2</v>
      </c>
      <c r="AF14" s="37"/>
      <c r="AG14" s="36" t="str">
        <f t="shared" si="0"/>
        <v/>
      </c>
    </row>
    <row r="15" spans="1:36" x14ac:dyDescent="0.2">
      <c r="A15" s="6" t="s">
        <v>38</v>
      </c>
      <c r="B15" s="7" t="s">
        <v>39</v>
      </c>
      <c r="C15" s="6" t="s">
        <v>27</v>
      </c>
      <c r="D15" s="6" t="s">
        <v>28</v>
      </c>
      <c r="E15" s="6" t="s">
        <v>29</v>
      </c>
      <c r="F15" s="6" t="s">
        <v>30</v>
      </c>
      <c r="G15" s="51">
        <v>0.58899999999999997</v>
      </c>
      <c r="H15" s="50">
        <v>100</v>
      </c>
      <c r="I15" s="11">
        <v>-0.13200000000000001</v>
      </c>
      <c r="J15" s="10"/>
      <c r="K15" s="12">
        <v>0.34</v>
      </c>
      <c r="L15" s="50">
        <v>37</v>
      </c>
      <c r="M15" s="4"/>
      <c r="N15" s="55">
        <v>-0.63</v>
      </c>
      <c r="O15" s="10">
        <v>3.4</v>
      </c>
      <c r="P15" s="51">
        <v>-0.30538922155688625</v>
      </c>
      <c r="Q15" s="51">
        <v>0.96599999999999997</v>
      </c>
      <c r="R15" s="51">
        <v>0.124</v>
      </c>
      <c r="S15" s="11">
        <f>1+(I15/(1+Q15-R15*LOG(H15)))</f>
        <v>0.92316647264260765</v>
      </c>
      <c r="T15" s="11"/>
      <c r="U15" s="11"/>
      <c r="V15" s="11"/>
      <c r="W15" s="11"/>
      <c r="X15" s="6" t="s">
        <v>31</v>
      </c>
      <c r="Y15" s="5">
        <v>1.32</v>
      </c>
      <c r="Z15" s="4">
        <v>32.700000000000003</v>
      </c>
      <c r="AA15" s="24">
        <f t="shared" si="1"/>
        <v>4.2999999999999972</v>
      </c>
      <c r="AB15" s="24"/>
      <c r="AC15" s="23">
        <f t="shared" si="2"/>
        <v>-1.0645161290322582</v>
      </c>
      <c r="AD15" s="23">
        <f t="shared" si="3"/>
        <v>-8.3071113908118319E-2</v>
      </c>
      <c r="AE15" s="23">
        <v>-9.0764615348768854E-2</v>
      </c>
      <c r="AF15" s="37"/>
      <c r="AG15" s="36" t="str">
        <f t="shared" si="0"/>
        <v/>
      </c>
    </row>
    <row r="16" spans="1:36" x14ac:dyDescent="0.2">
      <c r="A16" s="4"/>
      <c r="B16" s="8"/>
      <c r="C16" s="4"/>
      <c r="D16" s="4"/>
      <c r="E16" s="6" t="s">
        <v>24</v>
      </c>
      <c r="F16" s="6" t="s">
        <v>24</v>
      </c>
      <c r="G16" s="51"/>
      <c r="H16" s="51"/>
      <c r="I16" s="11"/>
      <c r="J16" s="11"/>
      <c r="K16" s="11"/>
      <c r="L16" s="51"/>
      <c r="M16" s="4"/>
      <c r="N16" s="55" t="s">
        <v>265</v>
      </c>
      <c r="O16" s="10"/>
      <c r="P16" s="50"/>
      <c r="Q16" s="51"/>
      <c r="R16" s="51"/>
      <c r="S16" s="11"/>
      <c r="T16" s="11"/>
      <c r="U16" s="11"/>
      <c r="V16" s="11"/>
      <c r="W16" s="11"/>
      <c r="X16" s="11"/>
      <c r="Y16" s="5"/>
      <c r="AA16" s="24"/>
      <c r="AB16" s="24"/>
      <c r="AC16" s="23"/>
      <c r="AD16" s="23"/>
      <c r="AF16" s="37"/>
      <c r="AG16" s="36" t="str">
        <f t="shared" si="0"/>
        <v/>
      </c>
    </row>
    <row r="17" spans="1:42" x14ac:dyDescent="0.2">
      <c r="A17" s="6" t="s">
        <v>25</v>
      </c>
      <c r="B17" s="7" t="s">
        <v>40</v>
      </c>
      <c r="C17" s="6" t="s">
        <v>41</v>
      </c>
      <c r="D17" s="6" t="s">
        <v>42</v>
      </c>
      <c r="E17" s="6" t="s">
        <v>29</v>
      </c>
      <c r="F17" s="6" t="s">
        <v>30</v>
      </c>
      <c r="G17" s="51">
        <v>0.78200000000000003</v>
      </c>
      <c r="H17" s="50">
        <v>100</v>
      </c>
      <c r="I17" s="11">
        <v>-0.13600000000000001</v>
      </c>
      <c r="J17" s="10"/>
      <c r="K17" s="12">
        <v>0.1</v>
      </c>
      <c r="L17" s="50">
        <v>36</v>
      </c>
      <c r="M17" s="4"/>
      <c r="N17" s="55">
        <v>0.04</v>
      </c>
      <c r="O17" s="10">
        <v>11.9</v>
      </c>
      <c r="P17" s="51">
        <v>-9.6774193548387108E-2</v>
      </c>
      <c r="Q17" s="51">
        <v>1.6339999999999999</v>
      </c>
      <c r="R17" s="51">
        <v>0.35799999999999998</v>
      </c>
      <c r="S17" s="11">
        <f>1+(I17/(1+Q17-R17*LOG(H17)))</f>
        <v>0.92909280500521374</v>
      </c>
      <c r="T17" s="11"/>
      <c r="U17" s="11"/>
      <c r="V17" s="11"/>
      <c r="W17" s="11"/>
      <c r="X17" s="6" t="s">
        <v>31</v>
      </c>
      <c r="Y17" s="5">
        <v>1.27</v>
      </c>
      <c r="Z17" s="4">
        <v>31.5</v>
      </c>
      <c r="AA17" s="24">
        <f t="shared" si="1"/>
        <v>4.5</v>
      </c>
      <c r="AB17" s="24"/>
      <c r="AC17" s="23">
        <f t="shared" si="2"/>
        <v>-0.37988826815642462</v>
      </c>
      <c r="AD17" s="23">
        <f t="shared" si="3"/>
        <v>-7.6318742985409652E-2</v>
      </c>
      <c r="AE17" s="23">
        <v>-5.1123895730469618E-2</v>
      </c>
      <c r="AF17" s="37"/>
      <c r="AG17" s="36" t="str">
        <f t="shared" si="0"/>
        <v/>
      </c>
    </row>
    <row r="18" spans="1:42" x14ac:dyDescent="0.2">
      <c r="A18" s="6" t="s">
        <v>43</v>
      </c>
      <c r="B18" s="7" t="s">
        <v>44</v>
      </c>
      <c r="C18" s="6" t="s">
        <v>41</v>
      </c>
      <c r="D18" s="6" t="s">
        <v>42</v>
      </c>
      <c r="E18" s="6" t="s">
        <v>29</v>
      </c>
      <c r="F18" s="6" t="s">
        <v>30</v>
      </c>
      <c r="G18" s="51">
        <v>0.70899999999999996</v>
      </c>
      <c r="H18" s="50">
        <v>100</v>
      </c>
      <c r="I18" s="11">
        <v>-0.216</v>
      </c>
      <c r="J18" s="10"/>
      <c r="K18" s="12">
        <v>0.32</v>
      </c>
      <c r="L18" s="50">
        <v>39.5</v>
      </c>
      <c r="M18" s="4"/>
      <c r="N18" s="55">
        <v>-0.89</v>
      </c>
      <c r="O18" s="10">
        <v>5.4</v>
      </c>
      <c r="P18" s="51">
        <v>-0.28915662650602408</v>
      </c>
      <c r="Q18" s="51">
        <v>1.6339999999999999</v>
      </c>
      <c r="R18" s="51">
        <v>0.35799999999999998</v>
      </c>
      <c r="S18" s="11">
        <f>1+(I18/(1+Q18-R18*LOG(H18)))</f>
        <v>0.88738269030239836</v>
      </c>
      <c r="T18" s="11"/>
      <c r="U18" s="11"/>
      <c r="V18" s="11"/>
      <c r="W18" s="11"/>
      <c r="X18" s="6" t="s">
        <v>31</v>
      </c>
      <c r="Y18" s="5">
        <v>1.27</v>
      </c>
      <c r="Z18" s="4">
        <v>31.5</v>
      </c>
      <c r="AA18" s="24">
        <f t="shared" si="1"/>
        <v>8</v>
      </c>
      <c r="AB18" s="24"/>
      <c r="AC18" s="23">
        <f t="shared" si="2"/>
        <v>-0.6033519553072626</v>
      </c>
      <c r="AD18" s="23">
        <f t="shared" si="3"/>
        <v>-0.12638970157987126</v>
      </c>
      <c r="AE18" s="23">
        <v>-0.1152009957304696</v>
      </c>
      <c r="AF18" s="37"/>
      <c r="AG18" s="36" t="str">
        <f t="shared" si="0"/>
        <v/>
      </c>
    </row>
    <row r="19" spans="1:42" x14ac:dyDescent="0.2">
      <c r="A19" s="6" t="s">
        <v>45</v>
      </c>
      <c r="B19" s="7" t="s">
        <v>46</v>
      </c>
      <c r="C19" s="6" t="s">
        <v>41</v>
      </c>
      <c r="D19" s="6" t="s">
        <v>42</v>
      </c>
      <c r="E19" s="6" t="s">
        <v>29</v>
      </c>
      <c r="F19" s="6" t="s">
        <v>30</v>
      </c>
      <c r="G19" s="51">
        <v>0.622</v>
      </c>
      <c r="H19" s="50">
        <v>1200</v>
      </c>
      <c r="I19" s="11">
        <v>9.1999999999999998E-2</v>
      </c>
      <c r="J19" s="10"/>
      <c r="K19" s="12">
        <v>0</v>
      </c>
      <c r="L19" s="50">
        <v>32</v>
      </c>
      <c r="M19" s="4"/>
      <c r="N19" s="55">
        <v>2.42</v>
      </c>
      <c r="O19" s="10">
        <v>12.8</v>
      </c>
      <c r="P19" s="51">
        <v>0</v>
      </c>
      <c r="Q19" s="51">
        <v>1.6339999999999999</v>
      </c>
      <c r="R19" s="51">
        <v>0.35799999999999998</v>
      </c>
      <c r="S19" s="11">
        <f>1+(I19/(1+Q19-R19*LOG(H19)))</f>
        <v>1.0600658198414425</v>
      </c>
      <c r="T19" s="11"/>
      <c r="U19" s="11"/>
      <c r="V19" s="11"/>
      <c r="W19" s="11"/>
      <c r="X19" s="6" t="s">
        <v>31</v>
      </c>
      <c r="Y19" s="5">
        <v>1.27</v>
      </c>
      <c r="Z19" s="4">
        <v>31.5</v>
      </c>
      <c r="AA19" s="24">
        <f t="shared" si="1"/>
        <v>0.5</v>
      </c>
      <c r="AB19" s="24"/>
      <c r="AC19" s="23">
        <f t="shared" si="2"/>
        <v>0.25698324022346369</v>
      </c>
      <c r="AD19" s="23">
        <f t="shared" si="3"/>
        <v>5.6720098643649818E-2</v>
      </c>
      <c r="AE19" s="23"/>
      <c r="AF19" s="37"/>
      <c r="AG19" s="36" t="str">
        <f t="shared" si="0"/>
        <v/>
      </c>
    </row>
    <row r="20" spans="1:42" x14ac:dyDescent="0.2">
      <c r="A20" s="4"/>
      <c r="B20" s="7" t="s">
        <v>47</v>
      </c>
      <c r="C20" s="6" t="s">
        <v>41</v>
      </c>
      <c r="D20" s="6" t="s">
        <v>42</v>
      </c>
      <c r="E20" s="6" t="s">
        <v>29</v>
      </c>
      <c r="F20" s="6" t="s">
        <v>30</v>
      </c>
      <c r="G20" s="51">
        <v>0.76600000000000001</v>
      </c>
      <c r="H20" s="50">
        <v>100</v>
      </c>
      <c r="I20" s="11">
        <v>0</v>
      </c>
      <c r="J20" s="10"/>
      <c r="K20" s="12">
        <v>0</v>
      </c>
      <c r="L20" s="50">
        <v>31.5</v>
      </c>
      <c r="M20" s="4"/>
      <c r="N20" s="55">
        <v>2.27</v>
      </c>
      <c r="O20" s="10">
        <v>19</v>
      </c>
      <c r="P20" s="51">
        <v>0</v>
      </c>
      <c r="Q20" s="51">
        <v>1.6339999999999999</v>
      </c>
      <c r="R20" s="51">
        <v>0.35799999999999998</v>
      </c>
      <c r="S20" s="11">
        <f>1+(I20/(1+Q20-R20*LOG(H20)))</f>
        <v>1</v>
      </c>
      <c r="T20" s="11"/>
      <c r="U20" s="11"/>
      <c r="V20" s="11"/>
      <c r="W20" s="11"/>
      <c r="X20" s="6" t="s">
        <v>31</v>
      </c>
      <c r="Y20" s="5">
        <v>1.27</v>
      </c>
      <c r="Z20" s="4">
        <v>31.5</v>
      </c>
      <c r="AA20" s="24">
        <f t="shared" si="1"/>
        <v>0</v>
      </c>
      <c r="AB20" s="24"/>
      <c r="AC20" s="23">
        <f t="shared" si="2"/>
        <v>0</v>
      </c>
      <c r="AD20" s="23">
        <f t="shared" si="3"/>
        <v>0</v>
      </c>
      <c r="AE20" s="23"/>
      <c r="AF20" s="37"/>
      <c r="AG20" s="36" t="str">
        <f t="shared" si="0"/>
        <v/>
      </c>
    </row>
    <row r="21" spans="1:42" x14ac:dyDescent="0.2">
      <c r="A21" s="4"/>
      <c r="B21" s="8"/>
      <c r="C21" s="6" t="s">
        <v>24</v>
      </c>
      <c r="D21" s="6" t="s">
        <v>24</v>
      </c>
      <c r="E21" s="6" t="s">
        <v>24</v>
      </c>
      <c r="F21" s="6" t="s">
        <v>24</v>
      </c>
      <c r="G21" s="51"/>
      <c r="H21" s="51"/>
      <c r="I21" s="11"/>
      <c r="J21" s="11"/>
      <c r="K21" s="11"/>
      <c r="L21" s="51"/>
      <c r="M21" s="4"/>
      <c r="N21" s="55" t="s">
        <v>265</v>
      </c>
      <c r="O21" s="10"/>
      <c r="P21" s="50"/>
      <c r="Q21" s="51"/>
      <c r="R21" s="51"/>
      <c r="S21" s="11"/>
      <c r="T21" s="11"/>
      <c r="U21" s="11"/>
      <c r="V21" s="11"/>
      <c r="W21" s="11"/>
      <c r="X21" s="11"/>
      <c r="Y21" s="5"/>
      <c r="AA21" s="24"/>
      <c r="AB21" s="24"/>
      <c r="AC21" s="23"/>
      <c r="AD21" s="23"/>
      <c r="AF21" s="37"/>
      <c r="AG21" s="36" t="str">
        <f t="shared" si="0"/>
        <v/>
      </c>
    </row>
    <row r="22" spans="1:42" x14ac:dyDescent="0.2">
      <c r="A22" s="6" t="s">
        <v>25</v>
      </c>
      <c r="B22" s="7" t="s">
        <v>48</v>
      </c>
      <c r="C22" s="6" t="s">
        <v>41</v>
      </c>
      <c r="D22" s="6" t="s">
        <v>42</v>
      </c>
      <c r="E22" s="6" t="s">
        <v>29</v>
      </c>
      <c r="F22" s="6" t="s">
        <v>30</v>
      </c>
      <c r="G22" s="51">
        <v>0.58299999999999996</v>
      </c>
      <c r="H22" s="50">
        <v>200</v>
      </c>
      <c r="I22" s="11">
        <v>-8.3000000000000004E-2</v>
      </c>
      <c r="J22" s="10"/>
      <c r="K22" s="12">
        <v>0.21099999999999999</v>
      </c>
      <c r="L22" s="50">
        <v>37.4</v>
      </c>
      <c r="M22" s="4"/>
      <c r="N22" s="55">
        <v>-0.46</v>
      </c>
      <c r="O22" s="10">
        <v>4.6900000000000004</v>
      </c>
      <c r="P22" s="51">
        <v>-0.19713484895671132</v>
      </c>
      <c r="Q22" s="51">
        <v>1.018</v>
      </c>
      <c r="R22" s="51">
        <v>0.153</v>
      </c>
      <c r="S22" s="11">
        <f>1+(I22/(1+Q22-R22*LOG(H22)))</f>
        <v>0.95017834982246008</v>
      </c>
      <c r="T22" s="11"/>
      <c r="U22" s="11"/>
      <c r="V22" s="11"/>
      <c r="W22" s="11"/>
      <c r="X22" s="6" t="s">
        <v>31</v>
      </c>
      <c r="Y22" s="5">
        <v>1.3</v>
      </c>
      <c r="Z22" s="4">
        <v>32.299999999999997</v>
      </c>
      <c r="AA22" s="24">
        <f t="shared" si="1"/>
        <v>5.1000000000000014</v>
      </c>
      <c r="AB22" s="24"/>
      <c r="AC22" s="23">
        <f t="shared" si="2"/>
        <v>-0.54248366013071903</v>
      </c>
      <c r="AD22" s="23">
        <f t="shared" si="3"/>
        <v>-5.2432090966519268E-2</v>
      </c>
      <c r="AE22" s="23">
        <v>-3.7977332998767564E-2</v>
      </c>
      <c r="AF22" s="37"/>
      <c r="AG22" s="36" t="str">
        <f t="shared" si="0"/>
        <v/>
      </c>
    </row>
    <row r="23" spans="1:42" x14ac:dyDescent="0.2">
      <c r="A23" s="6" t="s">
        <v>43</v>
      </c>
      <c r="B23" s="7" t="s">
        <v>49</v>
      </c>
      <c r="C23" s="6" t="s">
        <v>41</v>
      </c>
      <c r="D23" s="6" t="s">
        <v>42</v>
      </c>
      <c r="E23" s="6" t="s">
        <v>29</v>
      </c>
      <c r="F23" s="6" t="s">
        <v>30</v>
      </c>
      <c r="G23" s="51">
        <v>0.58199999999999996</v>
      </c>
      <c r="H23" s="50">
        <v>100</v>
      </c>
      <c r="I23" s="11">
        <v>-0.128</v>
      </c>
      <c r="J23" s="10"/>
      <c r="K23" s="12">
        <v>0.41699999999999998</v>
      </c>
      <c r="L23" s="50">
        <v>38.9</v>
      </c>
      <c r="M23" s="4"/>
      <c r="N23" s="55">
        <v>-0.61</v>
      </c>
      <c r="O23" s="10">
        <v>3.24</v>
      </c>
      <c r="P23" s="51">
        <v>-0.36611062335381911</v>
      </c>
      <c r="Q23" s="51">
        <v>1.018</v>
      </c>
      <c r="R23" s="51">
        <v>0.153</v>
      </c>
      <c r="S23" s="11">
        <f>1+(I23/(1+Q23-R23*LOG(H23)))</f>
        <v>0.92523364485981308</v>
      </c>
      <c r="T23" s="11"/>
      <c r="U23" s="11"/>
      <c r="V23" s="11"/>
      <c r="W23" s="11"/>
      <c r="X23" s="6" t="s">
        <v>31</v>
      </c>
      <c r="Y23" s="5">
        <v>1.3</v>
      </c>
      <c r="Z23" s="4">
        <v>32.299999999999997</v>
      </c>
      <c r="AA23" s="24">
        <f t="shared" si="1"/>
        <v>6.6000000000000014</v>
      </c>
      <c r="AB23" s="24"/>
      <c r="AC23" s="23">
        <f t="shared" si="2"/>
        <v>-0.83660130718954251</v>
      </c>
      <c r="AD23" s="23">
        <f t="shared" si="3"/>
        <v>-8.0910240202275607E-2</v>
      </c>
      <c r="AE23" s="23">
        <v>-8.0608932998767563E-2</v>
      </c>
      <c r="AF23" s="37"/>
      <c r="AG23" s="36" t="str">
        <f t="shared" si="0"/>
        <v/>
      </c>
    </row>
    <row r="24" spans="1:42" x14ac:dyDescent="0.2">
      <c r="A24" s="6" t="s">
        <v>50</v>
      </c>
      <c r="B24" s="7" t="s">
        <v>51</v>
      </c>
      <c r="C24" s="6" t="s">
        <v>41</v>
      </c>
      <c r="D24" s="6" t="s">
        <v>42</v>
      </c>
      <c r="E24" s="6" t="s">
        <v>29</v>
      </c>
      <c r="F24" s="6" t="s">
        <v>30</v>
      </c>
      <c r="G24" s="51">
        <v>0.52900000000000003</v>
      </c>
      <c r="H24" s="50">
        <v>100</v>
      </c>
      <c r="I24" s="11">
        <v>-0.184</v>
      </c>
      <c r="J24" s="10"/>
      <c r="K24" s="12">
        <v>0.66700000000000004</v>
      </c>
      <c r="L24" s="50">
        <v>41.8</v>
      </c>
      <c r="M24" s="4"/>
      <c r="N24" s="55">
        <v>-0.52</v>
      </c>
      <c r="O24" s="10">
        <v>2.48</v>
      </c>
      <c r="P24" s="51">
        <v>-0.54567766566675768</v>
      </c>
      <c r="Q24" s="51">
        <v>1.018</v>
      </c>
      <c r="R24" s="51">
        <v>0.153</v>
      </c>
      <c r="S24" s="11">
        <f>1+(I24/(1+Q24-R24*LOG(H24)))</f>
        <v>0.89252336448598135</v>
      </c>
      <c r="T24" s="11"/>
      <c r="U24" s="11"/>
      <c r="V24" s="11"/>
      <c r="W24" s="11"/>
      <c r="X24" s="6" t="s">
        <v>31</v>
      </c>
      <c r="Y24" s="5">
        <v>1.3</v>
      </c>
      <c r="Z24" s="4">
        <v>32.299999999999997</v>
      </c>
      <c r="AA24" s="24">
        <f t="shared" si="1"/>
        <v>9.5</v>
      </c>
      <c r="AB24" s="24"/>
      <c r="AC24" s="23">
        <f t="shared" si="2"/>
        <v>-1.2026143790849673</v>
      </c>
      <c r="AD24" s="23">
        <f t="shared" si="3"/>
        <v>-0.12034009156311315</v>
      </c>
      <c r="AE24" s="23">
        <v>-0.13830833299876755</v>
      </c>
      <c r="AF24" s="37"/>
      <c r="AG24" s="36" t="str">
        <f t="shared" si="0"/>
        <v/>
      </c>
    </row>
    <row r="25" spans="1:42" x14ac:dyDescent="0.2">
      <c r="A25" s="4"/>
      <c r="B25" s="8"/>
      <c r="C25" s="6" t="s">
        <v>24</v>
      </c>
      <c r="D25" s="6" t="s">
        <v>24</v>
      </c>
      <c r="E25" s="6" t="s">
        <v>24</v>
      </c>
      <c r="F25" s="6" t="s">
        <v>24</v>
      </c>
      <c r="G25" s="51"/>
      <c r="H25" s="51"/>
      <c r="I25" s="11"/>
      <c r="J25" s="11"/>
      <c r="K25" s="11"/>
      <c r="L25" s="51"/>
      <c r="M25" s="4"/>
      <c r="N25" s="55" t="s">
        <v>265</v>
      </c>
      <c r="O25" s="10"/>
      <c r="P25" s="50"/>
      <c r="Q25" s="51"/>
      <c r="R25" s="51"/>
      <c r="S25" s="11"/>
      <c r="T25" s="11"/>
      <c r="U25" s="11"/>
      <c r="V25" s="11"/>
      <c r="W25" s="11"/>
      <c r="X25" s="11"/>
      <c r="Y25" s="5"/>
      <c r="AA25" s="24"/>
      <c r="AB25" s="24"/>
      <c r="AC25" s="23"/>
      <c r="AD25" s="23"/>
      <c r="AF25" s="37"/>
      <c r="AG25" s="36" t="str">
        <f t="shared" si="0"/>
        <v/>
      </c>
    </row>
    <row r="26" spans="1:42" x14ac:dyDescent="0.2">
      <c r="A26" s="6" t="s">
        <v>25</v>
      </c>
      <c r="B26" s="7" t="s">
        <v>52</v>
      </c>
      <c r="C26" s="6" t="s">
        <v>41</v>
      </c>
      <c r="D26" s="6" t="s">
        <v>42</v>
      </c>
      <c r="E26" s="6" t="s">
        <v>29</v>
      </c>
      <c r="F26" s="6" t="s">
        <v>30</v>
      </c>
      <c r="G26" s="51">
        <v>0.66900000000000004</v>
      </c>
      <c r="H26" s="50">
        <v>200</v>
      </c>
      <c r="I26" s="11">
        <v>-0.13600000000000001</v>
      </c>
      <c r="J26" s="10"/>
      <c r="K26" s="12">
        <v>0.27</v>
      </c>
      <c r="L26" s="50">
        <v>36.299999999999997</v>
      </c>
      <c r="M26" s="4"/>
      <c r="N26" s="55">
        <v>-0.153</v>
      </c>
      <c r="O26" s="10">
        <v>6.08</v>
      </c>
      <c r="P26" s="51">
        <v>-0.24770642201834864</v>
      </c>
      <c r="Q26" s="51">
        <v>1.0229999999999999</v>
      </c>
      <c r="R26" s="51">
        <v>9.5000000000000001E-2</v>
      </c>
      <c r="S26" s="11">
        <f>1+(I26/(1+Q26-R26*LOG(H26)))</f>
        <v>0.92462877526002007</v>
      </c>
      <c r="T26" s="11"/>
      <c r="U26" s="11"/>
      <c r="V26" s="11"/>
      <c r="W26" s="11"/>
      <c r="X26" s="6" t="s">
        <v>31</v>
      </c>
      <c r="Y26" s="5">
        <v>1.28</v>
      </c>
      <c r="Z26" s="4">
        <v>31.7</v>
      </c>
      <c r="AA26" s="24">
        <f t="shared" si="1"/>
        <v>4.5999999999999979</v>
      </c>
      <c r="AB26" s="24"/>
      <c r="AC26" s="23">
        <f t="shared" si="2"/>
        <v>-1.4315789473684211</v>
      </c>
      <c r="AD26" s="23">
        <f t="shared" si="3"/>
        <v>-8.1485919712402641E-2</v>
      </c>
      <c r="AE26" s="23">
        <v>-0.11049511325784922</v>
      </c>
      <c r="AF26" s="37"/>
      <c r="AG26" s="36" t="str">
        <f t="shared" si="0"/>
        <v/>
      </c>
    </row>
    <row r="27" spans="1:42" x14ac:dyDescent="0.2">
      <c r="A27" s="6" t="s">
        <v>43</v>
      </c>
      <c r="B27" s="7" t="s">
        <v>53</v>
      </c>
      <c r="C27" s="6" t="s">
        <v>41</v>
      </c>
      <c r="D27" s="6" t="s">
        <v>42</v>
      </c>
      <c r="E27" s="6" t="s">
        <v>29</v>
      </c>
      <c r="F27" s="6" t="s">
        <v>30</v>
      </c>
      <c r="G27" s="51">
        <v>0.747</v>
      </c>
      <c r="H27" s="50">
        <v>200</v>
      </c>
      <c r="I27" s="11">
        <v>-5.8000000000000003E-2</v>
      </c>
      <c r="J27" s="10"/>
      <c r="K27" s="12">
        <v>0.09</v>
      </c>
      <c r="L27" s="50">
        <v>33.4</v>
      </c>
      <c r="M27" s="4"/>
      <c r="N27" s="55">
        <v>-0.17199999999999999</v>
      </c>
      <c r="O27" s="10">
        <v>11.82</v>
      </c>
      <c r="P27" s="51">
        <v>-8.7378640776699046E-2</v>
      </c>
      <c r="Q27" s="51">
        <v>1.0229999999999999</v>
      </c>
      <c r="R27" s="51">
        <v>9.5000000000000001E-2</v>
      </c>
      <c r="S27" s="11">
        <f>1+(I27/(1+Q27-R27*LOG(H27)))</f>
        <v>0.96785638944912622</v>
      </c>
      <c r="T27" s="11"/>
      <c r="U27" s="11"/>
      <c r="V27" s="11"/>
      <c r="W27" s="11"/>
      <c r="X27" s="6" t="s">
        <v>31</v>
      </c>
      <c r="Y27" s="5">
        <v>1.28</v>
      </c>
      <c r="Z27" s="4">
        <v>31.7</v>
      </c>
      <c r="AA27" s="24">
        <f t="shared" si="1"/>
        <v>1.6999999999999993</v>
      </c>
      <c r="AB27" s="24"/>
      <c r="AC27" s="23">
        <f t="shared" si="2"/>
        <v>-0.61052631578947369</v>
      </c>
      <c r="AD27" s="23">
        <f t="shared" si="3"/>
        <v>-3.3199771036061823E-2</v>
      </c>
      <c r="AE27" s="23">
        <v>-3.2043843257849217E-2</v>
      </c>
      <c r="AF27" s="37"/>
      <c r="AG27" s="36" t="str">
        <f>IF(AB27=0,"",I27/AB27)</f>
        <v/>
      </c>
    </row>
    <row r="28" spans="1:42" x14ac:dyDescent="0.2">
      <c r="A28" s="6" t="s">
        <v>54</v>
      </c>
      <c r="B28" s="7" t="s">
        <v>55</v>
      </c>
      <c r="C28" s="6" t="s">
        <v>41</v>
      </c>
      <c r="D28" s="6" t="s">
        <v>42</v>
      </c>
      <c r="E28" s="6" t="s">
        <v>29</v>
      </c>
      <c r="F28" s="6" t="s">
        <v>30</v>
      </c>
      <c r="G28" s="51">
        <v>0.65200000000000002</v>
      </c>
      <c r="H28" s="50">
        <v>80</v>
      </c>
      <c r="I28" s="11">
        <v>-0.19400000000000001</v>
      </c>
      <c r="J28" s="10"/>
      <c r="K28" s="12">
        <v>0.48</v>
      </c>
      <c r="L28" s="50">
        <v>38.299999999999997</v>
      </c>
      <c r="M28" s="4"/>
      <c r="N28" s="55">
        <v>-0.16</v>
      </c>
      <c r="O28" s="10">
        <v>4.76</v>
      </c>
      <c r="P28" s="51">
        <v>-0.41379310344827586</v>
      </c>
      <c r="Q28" s="51">
        <v>1.0229999999999999</v>
      </c>
      <c r="R28" s="51">
        <v>9.5000000000000001E-2</v>
      </c>
      <c r="S28" s="11">
        <f>1+(I28/(1+Q28-R28*LOG(H28)))</f>
        <v>0.89469149895232236</v>
      </c>
      <c r="T28" s="11"/>
      <c r="U28" s="11"/>
      <c r="V28" s="11"/>
      <c r="W28" s="11"/>
      <c r="X28" s="6" t="s">
        <v>31</v>
      </c>
      <c r="Y28" s="5">
        <v>1.28</v>
      </c>
      <c r="Z28" s="4">
        <v>31.7</v>
      </c>
      <c r="AA28" s="24">
        <f t="shared" si="1"/>
        <v>6.5999999999999979</v>
      </c>
      <c r="AB28" s="24"/>
      <c r="AC28" s="23">
        <f t="shared" si="2"/>
        <v>-2.0421052631578949</v>
      </c>
      <c r="AD28" s="23">
        <f t="shared" si="3"/>
        <v>-0.11743341404358353</v>
      </c>
      <c r="AE28" s="23">
        <v>-0.16840548325784921</v>
      </c>
      <c r="AF28" s="37"/>
      <c r="AG28" s="36" t="str">
        <f t="shared" si="0"/>
        <v/>
      </c>
    </row>
    <row r="29" spans="1:42" x14ac:dyDescent="0.2">
      <c r="A29" s="4"/>
      <c r="B29" s="7" t="s">
        <v>56</v>
      </c>
      <c r="C29" s="6" t="s">
        <v>41</v>
      </c>
      <c r="D29" s="6" t="s">
        <v>42</v>
      </c>
      <c r="E29" s="6" t="s">
        <v>29</v>
      </c>
      <c r="F29" s="6" t="s">
        <v>30</v>
      </c>
      <c r="G29" s="51">
        <v>0.56999999999999995</v>
      </c>
      <c r="H29" s="50">
        <v>80</v>
      </c>
      <c r="I29" s="11">
        <v>-0.27</v>
      </c>
      <c r="J29" s="10"/>
      <c r="K29" s="12">
        <v>0.62</v>
      </c>
      <c r="L29" s="50">
        <v>39.799999999999997</v>
      </c>
      <c r="M29" s="4"/>
      <c r="N29" s="55">
        <v>-0.17199999999999999</v>
      </c>
      <c r="O29" s="10">
        <v>5.19</v>
      </c>
      <c r="P29" s="51">
        <v>-0.51381215469613251</v>
      </c>
      <c r="Q29" s="51">
        <v>1.0229999999999999</v>
      </c>
      <c r="R29" s="51">
        <v>9.5000000000000001E-2</v>
      </c>
      <c r="S29" s="11">
        <f>1+(I29/(1+Q29-R29*LOG(H29)))</f>
        <v>0.85343662225323214</v>
      </c>
      <c r="T29" s="11"/>
      <c r="U29" s="11"/>
      <c r="V29" s="11"/>
      <c r="W29" s="11"/>
      <c r="X29" s="6" t="s">
        <v>31</v>
      </c>
      <c r="Y29" s="5">
        <v>1.28</v>
      </c>
      <c r="Z29" s="4">
        <v>31.7</v>
      </c>
      <c r="AA29" s="24">
        <f t="shared" si="1"/>
        <v>8.0999999999999979</v>
      </c>
      <c r="AB29" s="24"/>
      <c r="AC29" s="23">
        <f t="shared" si="2"/>
        <v>-2.8421052631578947</v>
      </c>
      <c r="AD29" s="23">
        <f t="shared" si="3"/>
        <v>-0.17197452229299365</v>
      </c>
      <c r="AE29" s="23">
        <v>-0.24434828325784924</v>
      </c>
      <c r="AF29" s="37"/>
      <c r="AG29" s="36" t="str">
        <f t="shared" si="0"/>
        <v/>
      </c>
    </row>
    <row r="30" spans="1:42" ht="15.75" x14ac:dyDescent="0.3">
      <c r="A30" s="4"/>
      <c r="B30" s="8"/>
      <c r="C30" s="4"/>
      <c r="D30" s="4"/>
      <c r="E30" s="4"/>
      <c r="F30" s="4"/>
      <c r="G30" s="47"/>
      <c r="H30" s="47"/>
      <c r="I30" s="4"/>
      <c r="J30" s="4"/>
      <c r="K30" s="4"/>
      <c r="L30" s="47"/>
      <c r="M30" s="4"/>
      <c r="N30" s="47" t="s">
        <v>265</v>
      </c>
      <c r="O30" s="10"/>
      <c r="P30" s="50"/>
      <c r="Q30" s="47"/>
      <c r="R30" s="47"/>
      <c r="S30" s="4"/>
      <c r="T30" s="4"/>
      <c r="U30" s="4"/>
      <c r="V30" s="4"/>
      <c r="W30" s="4"/>
      <c r="X30" s="4"/>
      <c r="Y30" s="5"/>
      <c r="AA30" s="24"/>
      <c r="AB30" s="24" t="s">
        <v>265</v>
      </c>
      <c r="AC30" s="23"/>
      <c r="AD30" s="23"/>
      <c r="AF30" s="37"/>
      <c r="AG30" s="36" t="str">
        <f t="shared" si="0"/>
        <v/>
      </c>
      <c r="AK30" s="29" t="s">
        <v>338</v>
      </c>
      <c r="AL30" s="22" t="s">
        <v>339</v>
      </c>
      <c r="AM30" s="29" t="s">
        <v>340</v>
      </c>
      <c r="AN30" s="19" t="s">
        <v>250</v>
      </c>
      <c r="AO30" s="29" t="s">
        <v>341</v>
      </c>
      <c r="AP30" s="44" t="s">
        <v>7</v>
      </c>
    </row>
    <row r="31" spans="1:42" x14ac:dyDescent="0.2">
      <c r="A31" s="6" t="s">
        <v>57</v>
      </c>
      <c r="B31" s="7" t="s">
        <v>58</v>
      </c>
      <c r="C31" s="6" t="s">
        <v>59</v>
      </c>
      <c r="D31" s="6" t="s">
        <v>28</v>
      </c>
      <c r="E31" s="6" t="s">
        <v>29</v>
      </c>
      <c r="F31" s="6" t="s">
        <v>30</v>
      </c>
      <c r="G31" s="51">
        <v>0.74</v>
      </c>
      <c r="H31" s="50">
        <v>250</v>
      </c>
      <c r="I31" s="11">
        <v>-2.5000000000000001E-2</v>
      </c>
      <c r="J31" s="10">
        <f>SUM(T31-G31)/(T31-U31)*100</f>
        <v>35.051546391752595</v>
      </c>
      <c r="K31" s="12">
        <v>0.13</v>
      </c>
      <c r="L31" s="50">
        <v>32.799999999999997</v>
      </c>
      <c r="M31" s="4"/>
      <c r="N31" s="55">
        <v>-0.06</v>
      </c>
      <c r="O31" s="10">
        <v>1.5</v>
      </c>
      <c r="P31" s="51">
        <v>-0.12460063897763579</v>
      </c>
      <c r="Q31" s="51">
        <v>0.875</v>
      </c>
      <c r="R31" s="51">
        <v>4.2999999999999997E-2</v>
      </c>
      <c r="S31" s="11">
        <f>1+(I31/(1+Q31-R31*LOG(H31)))</f>
        <v>0.98589076069034698</v>
      </c>
      <c r="T31" s="11">
        <v>0.80800000000000005</v>
      </c>
      <c r="U31" s="11">
        <v>0.61399999999999999</v>
      </c>
      <c r="V31" s="11">
        <f>G31-U31</f>
        <v>0.126</v>
      </c>
      <c r="W31" s="10">
        <v>31.5</v>
      </c>
      <c r="X31" s="6" t="s">
        <v>24</v>
      </c>
      <c r="Y31" s="5">
        <f t="shared" ref="Y31:Y41" si="4">6*SIN(W31/57.3)/(3-SIN(W31/57.3))</f>
        <v>1.2652830349539208</v>
      </c>
      <c r="Z31" s="4">
        <v>31.5</v>
      </c>
      <c r="AA31" s="24">
        <f t="shared" si="1"/>
        <v>1.2999999999999972</v>
      </c>
      <c r="AB31" s="23">
        <v>-0.12886597938144326</v>
      </c>
      <c r="AC31" s="23">
        <f t="shared" si="2"/>
        <v>-0.58139534883720934</v>
      </c>
      <c r="AD31" s="23">
        <f t="shared" si="3"/>
        <v>-1.4367816091954025E-2</v>
      </c>
      <c r="AE31" s="23">
        <v>-1.3726616955865314E-2</v>
      </c>
      <c r="AF31" s="37">
        <v>3.4</v>
      </c>
      <c r="AG31" s="36">
        <f>K31/AF31</f>
        <v>3.8235294117647062E-2</v>
      </c>
      <c r="AH31" s="27">
        <f>Q31-U31</f>
        <v>0.26100000000000001</v>
      </c>
      <c r="AI31">
        <f>AF31</f>
        <v>3.4</v>
      </c>
      <c r="AJ31" s="36">
        <f>P31/AF31</f>
        <v>-3.6647246758128173E-2</v>
      </c>
      <c r="AK31" s="42">
        <f>P31</f>
        <v>-0.12460063897763579</v>
      </c>
      <c r="AL31" s="42">
        <f>6*SIN(L31*PI()/180)/(3-SIN(L31*PI()/180))</f>
        <v>1.3221576361650156</v>
      </c>
      <c r="AM31" s="43">
        <f>(AO31+2*H31)/3</f>
        <v>447.00266018182521</v>
      </c>
      <c r="AN31" s="42">
        <f>AP31-(Q31-R31*LOG(AM31,10))</f>
        <v>-1.999266536919575E-2</v>
      </c>
      <c r="AO31" s="43">
        <f>H31*(3+2*AL31)/(3-AL31)</f>
        <v>841.00798054547579</v>
      </c>
      <c r="AP31" s="42">
        <f>G31-N31/100*(1+G31)</f>
        <v>0.74104400000000004</v>
      </c>
    </row>
    <row r="32" spans="1:42" x14ac:dyDescent="0.2">
      <c r="A32" s="6" t="s">
        <v>60</v>
      </c>
      <c r="B32" s="7" t="s">
        <v>61</v>
      </c>
      <c r="C32" s="6" t="s">
        <v>59</v>
      </c>
      <c r="D32" s="6" t="s">
        <v>28</v>
      </c>
      <c r="E32" s="6" t="s">
        <v>29</v>
      </c>
      <c r="F32" s="6" t="s">
        <v>30</v>
      </c>
      <c r="G32" s="51">
        <v>0.71699999999999997</v>
      </c>
      <c r="H32" s="50">
        <v>250</v>
      </c>
      <c r="I32" s="11">
        <v>-0.04</v>
      </c>
      <c r="J32" s="10">
        <f>SUM(T32-G32)/(T32-U32)*100</f>
        <v>46.907216494845386</v>
      </c>
      <c r="K32" s="12">
        <v>0.15</v>
      </c>
      <c r="L32" s="50">
        <v>34.4</v>
      </c>
      <c r="M32" s="4"/>
      <c r="N32" s="55">
        <v>0.05</v>
      </c>
      <c r="O32" s="10">
        <v>2.4</v>
      </c>
      <c r="P32" s="51">
        <v>-0.14285714285714285</v>
      </c>
      <c r="Q32" s="51">
        <v>0.875</v>
      </c>
      <c r="R32" s="51">
        <v>4.2999999999999997E-2</v>
      </c>
      <c r="S32" s="11">
        <f>1+(I32/(1+Q32-R32*LOG(H32)))</f>
        <v>0.9774252171045551</v>
      </c>
      <c r="T32" s="11">
        <v>0.80800000000000005</v>
      </c>
      <c r="U32" s="11">
        <v>0.61399999999999999</v>
      </c>
      <c r="V32" s="11">
        <f>G32-U32</f>
        <v>0.10299999999999998</v>
      </c>
      <c r="W32" s="10">
        <v>31.5</v>
      </c>
      <c r="X32" s="6" t="s">
        <v>24</v>
      </c>
      <c r="Y32" s="5">
        <f t="shared" si="4"/>
        <v>1.2652830349539208</v>
      </c>
      <c r="Z32" s="4">
        <v>31.5</v>
      </c>
      <c r="AA32" s="24">
        <f t="shared" si="1"/>
        <v>2.8999999999999986</v>
      </c>
      <c r="AB32" s="23">
        <v>-0.20618556701030921</v>
      </c>
      <c r="AC32" s="23">
        <f t="shared" si="2"/>
        <v>-0.93023255813953498</v>
      </c>
      <c r="AD32" s="23">
        <f t="shared" si="3"/>
        <v>-2.3296447291788001E-2</v>
      </c>
      <c r="AE32" s="23">
        <v>-3.0629116955865315E-2</v>
      </c>
      <c r="AF32" s="37">
        <v>3.4</v>
      </c>
      <c r="AG32" s="36">
        <f>K32/AF32</f>
        <v>4.4117647058823532E-2</v>
      </c>
      <c r="AJ32" s="36">
        <f>P32/AF32</f>
        <v>-4.2016806722689072E-2</v>
      </c>
      <c r="AK32" s="42">
        <f>P32</f>
        <v>-0.14285714285714285</v>
      </c>
      <c r="AL32" s="42">
        <f>6*SIN(L32*PI()/180)/(3-SIN(L32*PI()/180))</f>
        <v>1.3920969552845786</v>
      </c>
      <c r="AM32" s="43">
        <f>(AO32+2*H32)/3</f>
        <v>466.44603507964661</v>
      </c>
      <c r="AN32" s="42">
        <f>AP32-(Q32-R32*LOG(AM32,10))</f>
        <v>-4.4100039550417303E-2</v>
      </c>
      <c r="AO32" s="43">
        <f>H32*(3+2*AL32)/(3-AL32)</f>
        <v>899.33810523893976</v>
      </c>
      <c r="AP32" s="42">
        <f>G32-N32/100*(1+G32)</f>
        <v>0.71614149999999999</v>
      </c>
    </row>
    <row r="33" spans="1:42" x14ac:dyDescent="0.2">
      <c r="A33" s="4"/>
      <c r="B33" s="7" t="s">
        <v>62</v>
      </c>
      <c r="C33" s="6" t="s">
        <v>63</v>
      </c>
      <c r="D33" s="6" t="s">
        <v>42</v>
      </c>
      <c r="E33" s="6" t="s">
        <v>29</v>
      </c>
      <c r="F33" s="6" t="s">
        <v>64</v>
      </c>
      <c r="G33" s="51">
        <v>0.57199999999999995</v>
      </c>
      <c r="H33" s="50">
        <v>100</v>
      </c>
      <c r="I33" s="11">
        <v>-0.20399999999999999</v>
      </c>
      <c r="J33" s="10">
        <f>SUM(T33-G33)/(T33-U33)*100</f>
        <v>121.64948453608248</v>
      </c>
      <c r="K33" s="12">
        <v>0.81</v>
      </c>
      <c r="L33" s="50">
        <v>45.5</v>
      </c>
      <c r="M33" s="4"/>
      <c r="N33" s="55">
        <v>-0.81</v>
      </c>
      <c r="O33" s="10">
        <v>3.9</v>
      </c>
      <c r="P33" s="51">
        <v>-0.63779527559055127</v>
      </c>
      <c r="Q33" s="51">
        <v>0.875</v>
      </c>
      <c r="R33" s="51">
        <v>4.2999999999999997E-2</v>
      </c>
      <c r="S33" s="11">
        <f>1+(I33/(1+Q33-R33*LOG(H33)))</f>
        <v>0.88596981553940746</v>
      </c>
      <c r="T33" s="11">
        <v>0.80800000000000005</v>
      </c>
      <c r="U33" s="11">
        <v>0.61399999999999999</v>
      </c>
      <c r="V33" s="11">
        <f>G33-U33</f>
        <v>-4.2000000000000037E-2</v>
      </c>
      <c r="W33" s="10">
        <v>31.5</v>
      </c>
      <c r="X33" s="6" t="s">
        <v>24</v>
      </c>
      <c r="Y33" s="5">
        <f t="shared" si="4"/>
        <v>1.2652830349539208</v>
      </c>
      <c r="Z33" s="4">
        <v>31.5</v>
      </c>
      <c r="AA33" s="24">
        <f t="shared" si="1"/>
        <v>14</v>
      </c>
      <c r="AB33" s="23">
        <v>-1.0515463917525769</v>
      </c>
      <c r="AC33" s="23">
        <f t="shared" si="2"/>
        <v>-4.7441860465116283</v>
      </c>
      <c r="AD33" s="23">
        <f t="shared" si="3"/>
        <v>-0.12977099236641221</v>
      </c>
      <c r="AE33" s="23">
        <v>-0.18103741695586531</v>
      </c>
      <c r="AF33" s="37">
        <v>3.4</v>
      </c>
      <c r="AG33" s="36">
        <f>K33/AF33</f>
        <v>0.23823529411764707</v>
      </c>
      <c r="AJ33" s="36">
        <f>P33/AF33</f>
        <v>-0.18758684576192686</v>
      </c>
      <c r="AK33" s="42">
        <f>P33</f>
        <v>-0.63779527559055127</v>
      </c>
      <c r="AL33" s="42">
        <f>6*SIN(L33*PI()/180)/(3-SIN(L33*PI()/180))</f>
        <v>1.8714348028808818</v>
      </c>
      <c r="AM33" s="43">
        <f>(AO33+2*H33)/3</f>
        <v>265.82425256937591</v>
      </c>
      <c r="AN33" s="42">
        <f>AP33-(Q33-R33*LOG(AM33,10))</f>
        <v>-0.1860092321387482</v>
      </c>
      <c r="AO33" s="43">
        <f>H33*(3+2*AL33)/(3-AL33)</f>
        <v>597.47275770812769</v>
      </c>
      <c r="AP33" s="42">
        <f>G33-N33/100*(1+G33)</f>
        <v>0.58473319999999995</v>
      </c>
    </row>
    <row r="34" spans="1:42" x14ac:dyDescent="0.2">
      <c r="A34" s="4"/>
      <c r="B34" s="7" t="s">
        <v>65</v>
      </c>
      <c r="C34" s="6" t="s">
        <v>63</v>
      </c>
      <c r="D34" s="6" t="s">
        <v>42</v>
      </c>
      <c r="E34" s="6" t="s">
        <v>29</v>
      </c>
      <c r="F34" s="6" t="s">
        <v>30</v>
      </c>
      <c r="G34" s="51">
        <v>0.55200000000000005</v>
      </c>
      <c r="H34" s="50">
        <v>400</v>
      </c>
      <c r="I34" s="11">
        <v>-0.20100000000000001</v>
      </c>
      <c r="J34" s="10">
        <f>SUM(T34-G34)/(T34-U34)*100</f>
        <v>131.9587628865979</v>
      </c>
      <c r="K34" s="12">
        <v>0.55000000000000004</v>
      </c>
      <c r="L34" s="50">
        <v>39.4</v>
      </c>
      <c r="M34" s="4"/>
      <c r="N34" s="55">
        <v>-1.4</v>
      </c>
      <c r="O34" s="10">
        <v>3.4</v>
      </c>
      <c r="P34" s="51">
        <v>-0.46478873239436624</v>
      </c>
      <c r="Q34" s="51">
        <v>0.875</v>
      </c>
      <c r="R34" s="51">
        <v>4.2999999999999997E-2</v>
      </c>
      <c r="S34" s="11">
        <f>1+(I34/(1+Q34-R34*LOG(H34)))</f>
        <v>0.88599699504102325</v>
      </c>
      <c r="T34" s="11">
        <v>0.80800000000000005</v>
      </c>
      <c r="U34" s="11">
        <v>0.61399999999999999</v>
      </c>
      <c r="V34" s="11">
        <f>G34-U34</f>
        <v>-6.1999999999999944E-2</v>
      </c>
      <c r="W34" s="10">
        <v>31.5</v>
      </c>
      <c r="X34" s="6" t="s">
        <v>24</v>
      </c>
      <c r="Y34" s="5">
        <f t="shared" si="4"/>
        <v>1.2652830349539208</v>
      </c>
      <c r="Z34" s="4">
        <v>31.5</v>
      </c>
      <c r="AA34" s="24">
        <f t="shared" si="1"/>
        <v>7.8999999999999986</v>
      </c>
      <c r="AB34" s="23">
        <v>-1.0360824742268038</v>
      </c>
      <c r="AC34" s="23">
        <f t="shared" si="2"/>
        <v>-4.6744186046511631</v>
      </c>
      <c r="AD34" s="23">
        <f t="shared" si="3"/>
        <v>-0.12951030927835053</v>
      </c>
      <c r="AE34" s="23">
        <v>-0.16904261695586534</v>
      </c>
      <c r="AF34" s="37">
        <v>3.4</v>
      </c>
      <c r="AG34" s="36">
        <f>K34/AF34</f>
        <v>0.16176470588235295</v>
      </c>
      <c r="AJ34" s="36">
        <f>P34/AF34</f>
        <v>-0.13670256835128419</v>
      </c>
      <c r="AK34" s="42">
        <f>P34</f>
        <v>-0.46478873239436624</v>
      </c>
      <c r="AL34" s="42">
        <f>6*SIN(L34*PI()/180)/(3-SIN(L34*PI()/180))</f>
        <v>1.6101264995261328</v>
      </c>
      <c r="AM34" s="43">
        <f>(AO34+2*H34)/3</f>
        <v>863.38792673640364</v>
      </c>
      <c r="AN34" s="42">
        <f>AP34-(Q34-R34*LOG(AM34,10))</f>
        <v>-0.17501514323124812</v>
      </c>
      <c r="AO34" s="43">
        <f>H34*(3+2*AL34)/(3-AL34)</f>
        <v>1790.1637802092107</v>
      </c>
      <c r="AP34" s="42">
        <f>G34-N34/100*(1+G34)</f>
        <v>0.57372800000000002</v>
      </c>
    </row>
    <row r="35" spans="1:42" x14ac:dyDescent="0.2">
      <c r="A35" s="4"/>
      <c r="B35" s="7" t="s">
        <v>66</v>
      </c>
      <c r="C35" s="6" t="s">
        <v>63</v>
      </c>
      <c r="D35" s="6" t="s">
        <v>42</v>
      </c>
      <c r="E35" s="6" t="s">
        <v>29</v>
      </c>
      <c r="F35" s="6" t="s">
        <v>30</v>
      </c>
      <c r="G35" s="51">
        <v>0.58299999999999996</v>
      </c>
      <c r="H35" s="50">
        <v>400</v>
      </c>
      <c r="I35" s="11">
        <v>-0.17</v>
      </c>
      <c r="J35" s="10">
        <f>SUM(T35-G35)/(T35-U35)*100</f>
        <v>115.97938144329898</v>
      </c>
      <c r="K35" s="12">
        <v>0.66</v>
      </c>
      <c r="L35" s="50">
        <v>38.6</v>
      </c>
      <c r="M35" s="4"/>
      <c r="N35" s="55">
        <v>-1.6</v>
      </c>
      <c r="O35" s="10">
        <v>3.3</v>
      </c>
      <c r="P35" s="51">
        <v>-0.54098360655737698</v>
      </c>
      <c r="Q35" s="51">
        <v>0.875</v>
      </c>
      <c r="R35" s="51">
        <v>4.2999999999999997E-2</v>
      </c>
      <c r="S35" s="11">
        <f>1+(I35/(1+Q35-R35*LOG(H35)))</f>
        <v>0.90357954804464646</v>
      </c>
      <c r="T35" s="11">
        <v>0.80800000000000005</v>
      </c>
      <c r="U35" s="11">
        <v>0.61399999999999999</v>
      </c>
      <c r="V35" s="11">
        <f>G35-U35</f>
        <v>-3.1000000000000028E-2</v>
      </c>
      <c r="W35" s="10">
        <v>31.5</v>
      </c>
      <c r="X35" s="6" t="s">
        <v>24</v>
      </c>
      <c r="Y35" s="5">
        <f t="shared" si="4"/>
        <v>1.2652830349539208</v>
      </c>
      <c r="Z35" s="4">
        <v>31.5</v>
      </c>
      <c r="AA35" s="24">
        <f t="shared" si="1"/>
        <v>7.1000000000000014</v>
      </c>
      <c r="AB35" s="23">
        <v>-0.87628865979381421</v>
      </c>
      <c r="AC35" s="23">
        <f t="shared" si="2"/>
        <v>-3.9534883720930241</v>
      </c>
      <c r="AD35" s="23">
        <f t="shared" si="3"/>
        <v>-0.10739102969046116</v>
      </c>
      <c r="AE35" s="23">
        <v>-0.13444261695586535</v>
      </c>
      <c r="AF35" s="37">
        <v>3.4</v>
      </c>
      <c r="AG35" s="36">
        <f>K35/AF35</f>
        <v>0.19411764705882353</v>
      </c>
      <c r="AJ35" s="36">
        <f>P35/AF35</f>
        <v>-0.15911282545805205</v>
      </c>
      <c r="AK35" s="42">
        <f>P35</f>
        <v>-0.54098360655737698</v>
      </c>
      <c r="AL35" s="42">
        <f>6*SIN(L35*PI()/180)/(3-SIN(L35*PI()/180))</f>
        <v>1.5753736953196358</v>
      </c>
      <c r="AM35" s="43">
        <f>(AO35+2*H35)/3</f>
        <v>842.32615673149292</v>
      </c>
      <c r="AN35" s="42">
        <f>AP35-(Q35-R35*LOG(AM35,10))</f>
        <v>-0.1408763476574606</v>
      </c>
      <c r="AO35" s="43">
        <f>H35*(3+2*AL35)/(3-AL35)</f>
        <v>1726.9784701944786</v>
      </c>
      <c r="AP35" s="42">
        <f>G35-N35/100*(1+G35)</f>
        <v>0.60832799999999998</v>
      </c>
    </row>
    <row r="36" spans="1:42" x14ac:dyDescent="0.2">
      <c r="A36" s="4"/>
      <c r="B36" s="8"/>
      <c r="C36" s="4"/>
      <c r="D36" s="4"/>
      <c r="E36" s="4"/>
      <c r="F36" s="4"/>
      <c r="G36" s="51"/>
      <c r="H36" s="50"/>
      <c r="I36" s="11"/>
      <c r="J36" s="10"/>
      <c r="K36" s="12"/>
      <c r="L36" s="50"/>
      <c r="M36" s="4"/>
      <c r="N36" s="55" t="s">
        <v>265</v>
      </c>
      <c r="O36" s="10"/>
      <c r="P36" s="50"/>
      <c r="Q36" s="51"/>
      <c r="R36" s="51"/>
      <c r="S36" s="11"/>
      <c r="T36" s="11"/>
      <c r="U36" s="11"/>
      <c r="V36" s="11"/>
      <c r="W36" s="11"/>
      <c r="X36" s="6" t="s">
        <v>24</v>
      </c>
      <c r="Y36" s="5"/>
      <c r="AA36" s="24"/>
      <c r="AB36" s="24" t="s">
        <v>265</v>
      </c>
      <c r="AC36" s="23"/>
      <c r="AD36" s="23"/>
      <c r="AF36" s="37"/>
      <c r="AG36" s="36"/>
    </row>
    <row r="37" spans="1:42" x14ac:dyDescent="0.2">
      <c r="A37" s="6" t="s">
        <v>67</v>
      </c>
      <c r="B37" s="7" t="s">
        <v>68</v>
      </c>
      <c r="C37" s="6" t="s">
        <v>69</v>
      </c>
      <c r="D37" s="6" t="s">
        <v>28</v>
      </c>
      <c r="E37" s="6" t="s">
        <v>29</v>
      </c>
      <c r="F37" s="4"/>
      <c r="G37" s="51">
        <v>0.628</v>
      </c>
      <c r="H37" s="50">
        <v>100</v>
      </c>
      <c r="I37" s="11">
        <v>-0.111</v>
      </c>
      <c r="J37" s="10">
        <f>SUM(T37-G37)/(T37-U37)*100</f>
        <v>76.484018264840188</v>
      </c>
      <c r="K37" s="12">
        <v>0.33</v>
      </c>
      <c r="L37" s="50">
        <v>35.6</v>
      </c>
      <c r="M37" s="4"/>
      <c r="N37" s="55">
        <v>-1.4</v>
      </c>
      <c r="O37" s="10">
        <v>5.6</v>
      </c>
      <c r="P37" s="51">
        <v>-0.29729729729729731</v>
      </c>
      <c r="Q37" s="51">
        <v>0.84799999999999998</v>
      </c>
      <c r="R37" s="51">
        <v>5.3999999999999999E-2</v>
      </c>
      <c r="S37" s="11">
        <f>1+(I37/(1+Q37-R37*LOG(H37)))</f>
        <v>0.93620689655172418</v>
      </c>
      <c r="T37" s="11">
        <v>0.96299999999999997</v>
      </c>
      <c r="U37" s="11">
        <v>0.52500000000000002</v>
      </c>
      <c r="V37" s="11">
        <f>G37-U37</f>
        <v>0.10299999999999998</v>
      </c>
      <c r="W37" s="10">
        <v>29.5</v>
      </c>
      <c r="X37" s="6" t="s">
        <v>24</v>
      </c>
      <c r="Y37" s="5">
        <f t="shared" si="4"/>
        <v>1.1781512949726887</v>
      </c>
      <c r="Z37" s="4">
        <v>29.5</v>
      </c>
      <c r="AA37" s="24">
        <f t="shared" si="1"/>
        <v>6.1000000000000014</v>
      </c>
      <c r="AB37" s="23">
        <v>-0.25342465753424659</v>
      </c>
      <c r="AC37" s="23">
        <f t="shared" si="2"/>
        <v>-2.0555555555555558</v>
      </c>
      <c r="AD37" s="23">
        <f t="shared" si="3"/>
        <v>-6.8181818181818177E-2</v>
      </c>
      <c r="AE37" s="23">
        <v>-7.651111689102591E-2</v>
      </c>
      <c r="AF37" s="37">
        <v>3.5</v>
      </c>
      <c r="AG37" s="36">
        <f>K37/AF37</f>
        <v>9.4285714285714292E-2</v>
      </c>
      <c r="AH37" s="27">
        <f>Q37-U37</f>
        <v>0.32299999999999995</v>
      </c>
      <c r="AI37">
        <f>AF37</f>
        <v>3.5</v>
      </c>
      <c r="AJ37" s="36">
        <f>P37/AF37</f>
        <v>-8.4942084942084953E-2</v>
      </c>
    </row>
    <row r="38" spans="1:42" x14ac:dyDescent="0.2">
      <c r="A38" s="6" t="s">
        <v>70</v>
      </c>
      <c r="B38" s="7" t="s">
        <v>71</v>
      </c>
      <c r="C38" s="6" t="s">
        <v>69</v>
      </c>
      <c r="D38" s="6" t="s">
        <v>28</v>
      </c>
      <c r="E38" s="6" t="s">
        <v>29</v>
      </c>
      <c r="F38" s="4"/>
      <c r="G38" s="51">
        <v>0.55200000000000005</v>
      </c>
      <c r="H38" s="50">
        <v>100</v>
      </c>
      <c r="I38" s="11">
        <v>-0.186</v>
      </c>
      <c r="J38" s="10">
        <f>SUM(T38-G38)/(T38-U38)*100</f>
        <v>93.835616438356169</v>
      </c>
      <c r="K38" s="12">
        <v>0.6</v>
      </c>
      <c r="L38" s="50">
        <v>39.1</v>
      </c>
      <c r="M38" s="4"/>
      <c r="N38" s="55">
        <v>-2.1</v>
      </c>
      <c r="O38" s="10">
        <v>4.9000000000000004</v>
      </c>
      <c r="P38" s="51">
        <v>-0.5</v>
      </c>
      <c r="Q38" s="51">
        <v>0.84799999999999998</v>
      </c>
      <c r="R38" s="51">
        <v>5.3999999999999999E-2</v>
      </c>
      <c r="S38" s="11">
        <f>1+(I38/(1+Q38-R38*LOG(H38)))</f>
        <v>0.89310344827586208</v>
      </c>
      <c r="T38" s="11">
        <v>0.96299999999999997</v>
      </c>
      <c r="U38" s="11">
        <v>0.52500000000000002</v>
      </c>
      <c r="V38" s="11">
        <f>G38-U38</f>
        <v>2.7000000000000024E-2</v>
      </c>
      <c r="W38" s="10">
        <v>29.5</v>
      </c>
      <c r="X38" s="6" t="s">
        <v>24</v>
      </c>
      <c r="Y38" s="5">
        <f t="shared" si="4"/>
        <v>1.1781512949726887</v>
      </c>
      <c r="Z38" s="4">
        <v>29.5</v>
      </c>
      <c r="AA38" s="24">
        <f t="shared" si="1"/>
        <v>9.6000000000000014</v>
      </c>
      <c r="AB38" s="23">
        <v>-0.42465753424657537</v>
      </c>
      <c r="AC38" s="23">
        <f t="shared" si="2"/>
        <v>-3.4444444444444446</v>
      </c>
      <c r="AD38" s="23">
        <f t="shared" si="3"/>
        <v>-0.11984536082474226</v>
      </c>
      <c r="AE38" s="23">
        <v>-0.14171111689102589</v>
      </c>
      <c r="AF38" s="37">
        <v>3.5</v>
      </c>
      <c r="AG38" s="36">
        <f>K38/AF38</f>
        <v>0.17142857142857143</v>
      </c>
      <c r="AJ38" s="36">
        <f>P38/AF38</f>
        <v>-0.14285714285714285</v>
      </c>
    </row>
    <row r="39" spans="1:42" x14ac:dyDescent="0.2">
      <c r="A39" s="4"/>
      <c r="B39" s="7" t="s">
        <v>72</v>
      </c>
      <c r="C39" s="6" t="s">
        <v>69</v>
      </c>
      <c r="D39" s="6" t="s">
        <v>28</v>
      </c>
      <c r="E39" s="6" t="s">
        <v>29</v>
      </c>
      <c r="F39" s="4"/>
      <c r="G39" s="51">
        <v>0.71</v>
      </c>
      <c r="H39" s="50">
        <v>195</v>
      </c>
      <c r="I39" s="11">
        <v>-1.2E-2</v>
      </c>
      <c r="J39" s="10">
        <f>SUM(T39-G39)/(T39-U39)*100</f>
        <v>57.762557077625573</v>
      </c>
      <c r="K39" s="12">
        <v>0.02</v>
      </c>
      <c r="L39" s="50">
        <v>29.7</v>
      </c>
      <c r="M39" s="4"/>
      <c r="N39" s="55">
        <v>0.6</v>
      </c>
      <c r="O39" s="10">
        <v>7.9</v>
      </c>
      <c r="P39" s="51">
        <v>-1.9867549668874173E-2</v>
      </c>
      <c r="Q39" s="51">
        <v>0.84799999999999998</v>
      </c>
      <c r="R39" s="51">
        <v>5.3999999999999999E-2</v>
      </c>
      <c r="S39" s="11">
        <f>1+(I39/(1+Q39-R39*LOG(H39)))</f>
        <v>0.99304080807333572</v>
      </c>
      <c r="T39" s="11">
        <v>0.96299999999999997</v>
      </c>
      <c r="U39" s="11">
        <v>0.52500000000000002</v>
      </c>
      <c r="V39" s="11">
        <f>G39-U39</f>
        <v>0.18499999999999994</v>
      </c>
      <c r="W39" s="10">
        <v>29.5</v>
      </c>
      <c r="X39" s="6" t="s">
        <v>24</v>
      </c>
      <c r="Y39" s="5">
        <f t="shared" si="4"/>
        <v>1.1781512949726887</v>
      </c>
      <c r="Z39" s="4">
        <v>29.5</v>
      </c>
      <c r="AA39" s="24">
        <f t="shared" si="1"/>
        <v>0.19999999999999929</v>
      </c>
      <c r="AB39" s="23">
        <v>-2.7397260273972608E-2</v>
      </c>
      <c r="AC39" s="23">
        <f t="shared" si="2"/>
        <v>-0.22222222222222224</v>
      </c>
      <c r="AD39" s="23">
        <f t="shared" si="3"/>
        <v>-7.0175438596491229E-3</v>
      </c>
      <c r="AE39" s="23">
        <v>-1.0563116891025912E-2</v>
      </c>
      <c r="AF39" s="37">
        <v>3.5</v>
      </c>
      <c r="AG39" s="36">
        <f>K39/AF39</f>
        <v>5.7142857142857143E-3</v>
      </c>
      <c r="AJ39" s="36">
        <f>P39/AF39</f>
        <v>-5.6764427625354778E-3</v>
      </c>
    </row>
    <row r="40" spans="1:42" x14ac:dyDescent="0.2">
      <c r="A40" s="4"/>
      <c r="B40" s="7" t="s">
        <v>73</v>
      </c>
      <c r="C40" s="6" t="s">
        <v>69</v>
      </c>
      <c r="D40" s="6" t="s">
        <v>28</v>
      </c>
      <c r="E40" s="6" t="s">
        <v>29</v>
      </c>
      <c r="F40" s="4"/>
      <c r="G40" s="51">
        <v>0.61499999999999999</v>
      </c>
      <c r="H40" s="50">
        <v>400</v>
      </c>
      <c r="I40" s="11">
        <v>-9.1999999999999998E-2</v>
      </c>
      <c r="J40" s="10">
        <f>SUM(T40-G40)/(T40-U40)*100</f>
        <v>79.452054794520549</v>
      </c>
      <c r="K40" s="12">
        <v>0.23</v>
      </c>
      <c r="L40" s="50">
        <v>33.6</v>
      </c>
      <c r="M40" s="4"/>
      <c r="N40" s="55">
        <v>-0.7</v>
      </c>
      <c r="O40" s="10">
        <v>7</v>
      </c>
      <c r="P40" s="51">
        <v>-0.21362229102167185</v>
      </c>
      <c r="Q40" s="51">
        <v>0.84799999999999998</v>
      </c>
      <c r="R40" s="51">
        <v>5.3999999999999999E-2</v>
      </c>
      <c r="S40" s="11">
        <f>1+(I40/(1+Q40-R40*LOG(H40)))</f>
        <v>0.94611970390085121</v>
      </c>
      <c r="T40" s="11">
        <v>0.96299999999999997</v>
      </c>
      <c r="U40" s="11">
        <v>0.52500000000000002</v>
      </c>
      <c r="V40" s="11">
        <f>G40-U40</f>
        <v>8.9999999999999969E-2</v>
      </c>
      <c r="W40" s="10">
        <v>29.5</v>
      </c>
      <c r="X40" s="6" t="s">
        <v>24</v>
      </c>
      <c r="Y40" s="5">
        <f t="shared" si="4"/>
        <v>1.1781512949726887</v>
      </c>
      <c r="Z40" s="4">
        <v>29.5</v>
      </c>
      <c r="AA40" s="24">
        <f t="shared" si="1"/>
        <v>4.1000000000000014</v>
      </c>
      <c r="AB40" s="23">
        <v>-0.21004566210045664</v>
      </c>
      <c r="AC40" s="23">
        <f t="shared" si="2"/>
        <v>-1.7037037037037037</v>
      </c>
      <c r="AD40" s="23">
        <f t="shared" si="3"/>
        <v>-5.696594427244582E-2</v>
      </c>
      <c r="AE40" s="23">
        <v>-6.8998116891025918E-2</v>
      </c>
      <c r="AF40" s="37">
        <v>3.5</v>
      </c>
      <c r="AG40" s="36">
        <f>K40/AF40</f>
        <v>6.5714285714285711E-2</v>
      </c>
      <c r="AJ40" s="36">
        <f>P40/AF40</f>
        <v>-6.1034940291906245E-2</v>
      </c>
    </row>
    <row r="41" spans="1:42" x14ac:dyDescent="0.2">
      <c r="A41" s="4"/>
      <c r="B41" s="7" t="s">
        <v>74</v>
      </c>
      <c r="C41" s="6" t="s">
        <v>69</v>
      </c>
      <c r="D41" s="6" t="s">
        <v>28</v>
      </c>
      <c r="E41" s="6" t="s">
        <v>29</v>
      </c>
      <c r="F41" s="4"/>
      <c r="G41" s="51">
        <v>0.53700000000000003</v>
      </c>
      <c r="H41" s="50">
        <v>50</v>
      </c>
      <c r="I41" s="11">
        <v>-0.218</v>
      </c>
      <c r="J41" s="10">
        <f>SUM(T41-G41)/(T41-U41)*100</f>
        <v>97.260273972602747</v>
      </c>
      <c r="K41" s="12">
        <v>0.72</v>
      </c>
      <c r="L41" s="50">
        <v>41.7</v>
      </c>
      <c r="M41" s="4"/>
      <c r="N41" s="55">
        <v>-2.6</v>
      </c>
      <c r="O41" s="10">
        <v>5.5</v>
      </c>
      <c r="P41" s="51">
        <v>-0.58064516129032262</v>
      </c>
      <c r="Q41" s="51">
        <v>0.84799999999999998</v>
      </c>
      <c r="R41" s="51">
        <v>5.3999999999999999E-2</v>
      </c>
      <c r="S41" s="11">
        <f>1+(I41/(1+Q41-R41*LOG(H41)))</f>
        <v>0.87587228331314093</v>
      </c>
      <c r="T41" s="11">
        <v>0.96299999999999997</v>
      </c>
      <c r="U41" s="11">
        <v>0.52500000000000002</v>
      </c>
      <c r="V41" s="11">
        <f>G41-U41</f>
        <v>1.2000000000000011E-2</v>
      </c>
      <c r="W41" s="10">
        <v>29.5</v>
      </c>
      <c r="X41" s="6" t="s">
        <v>24</v>
      </c>
      <c r="Y41" s="5">
        <f t="shared" si="4"/>
        <v>1.1781512949726887</v>
      </c>
      <c r="Z41" s="4">
        <v>29.5</v>
      </c>
      <c r="AA41" s="24">
        <f t="shared" si="1"/>
        <v>12.200000000000003</v>
      </c>
      <c r="AB41" s="23">
        <v>-0.49771689497716903</v>
      </c>
      <c r="AC41" s="23">
        <f t="shared" si="2"/>
        <v>-4.0370370370370372</v>
      </c>
      <c r="AD41" s="23">
        <f t="shared" si="3"/>
        <v>-0.14183474300585558</v>
      </c>
      <c r="AE41" s="23">
        <v>-0.1663411168910259</v>
      </c>
      <c r="AF41" s="37">
        <v>3.5</v>
      </c>
      <c r="AG41" s="36">
        <f>K41/AF41</f>
        <v>0.20571428571428571</v>
      </c>
      <c r="AJ41" s="36">
        <f>P41/AF41</f>
        <v>-0.16589861751152074</v>
      </c>
    </row>
    <row r="42" spans="1:42" x14ac:dyDescent="0.2">
      <c r="A42" s="4"/>
      <c r="B42" s="8"/>
      <c r="C42" s="4"/>
      <c r="D42" s="4"/>
      <c r="E42" s="4"/>
      <c r="F42" s="4"/>
      <c r="G42" s="50"/>
      <c r="H42" s="50"/>
      <c r="I42" s="10"/>
      <c r="J42" s="10"/>
      <c r="K42" s="10"/>
      <c r="L42" s="50"/>
      <c r="M42" s="4"/>
      <c r="N42" s="55" t="s">
        <v>265</v>
      </c>
      <c r="O42" s="10"/>
      <c r="P42" s="50"/>
      <c r="Q42" s="50"/>
      <c r="R42" s="50"/>
      <c r="S42" s="10"/>
      <c r="T42" s="11"/>
      <c r="U42" s="11"/>
      <c r="V42" s="11"/>
      <c r="W42" s="10"/>
      <c r="X42" s="4"/>
      <c r="Y42" s="5"/>
      <c r="AA42" s="24"/>
      <c r="AB42" s="24" t="s">
        <v>265</v>
      </c>
      <c r="AC42" s="23"/>
      <c r="AD42" s="23"/>
      <c r="AF42" s="37"/>
      <c r="AG42" s="36"/>
    </row>
    <row r="43" spans="1:42" x14ac:dyDescent="0.2">
      <c r="A43" s="6" t="s">
        <v>67</v>
      </c>
      <c r="B43" s="7" t="s">
        <v>75</v>
      </c>
      <c r="C43" s="6" t="s">
        <v>76</v>
      </c>
      <c r="D43" s="6" t="s">
        <v>28</v>
      </c>
      <c r="E43" s="6" t="s">
        <v>29</v>
      </c>
      <c r="F43" s="6" t="s">
        <v>77</v>
      </c>
      <c r="G43" s="51">
        <v>0.68</v>
      </c>
      <c r="H43" s="50">
        <v>140</v>
      </c>
      <c r="I43" s="11">
        <f t="shared" ref="I43:I57" si="5">G43-(Q43-R43*LOG(H43))</f>
        <v>-6.9470030893974521E-2</v>
      </c>
      <c r="J43" s="10">
        <f t="shared" ref="J43:J57" si="6">SUM(T43-G43)/(T43-U43)*100</f>
        <v>29.646017699115024</v>
      </c>
      <c r="K43" s="12">
        <v>0.3</v>
      </c>
      <c r="L43" s="50">
        <v>36</v>
      </c>
      <c r="M43" s="4"/>
      <c r="N43" s="55">
        <v>-0.35</v>
      </c>
      <c r="O43" s="10">
        <v>3.9</v>
      </c>
      <c r="P43" s="51">
        <v>-0.27272727272727271</v>
      </c>
      <c r="Q43" s="51">
        <v>0.81599999999999995</v>
      </c>
      <c r="R43" s="51">
        <v>3.1E-2</v>
      </c>
      <c r="S43" s="11">
        <f t="shared" ref="S43:S57" si="7">1+(I43/(1+Q43-R43*LOG(H43)))</f>
        <v>0.96029081397954807</v>
      </c>
      <c r="T43" s="11">
        <v>0.747</v>
      </c>
      <c r="U43" s="11">
        <v>0.52100000000000002</v>
      </c>
      <c r="V43" s="11">
        <f t="shared" ref="V43:V57" si="8">G43-U43</f>
        <v>0.15900000000000003</v>
      </c>
      <c r="W43" s="10">
        <v>31.5</v>
      </c>
      <c r="X43" s="4"/>
      <c r="Y43" s="5">
        <f t="shared" ref="Y43:Y57" si="9">6*SIN(W43/57.3)/(3-SIN(W43/57.3))</f>
        <v>1.2652830349539208</v>
      </c>
      <c r="Z43" s="4">
        <v>31.5</v>
      </c>
      <c r="AA43" s="24">
        <f t="shared" si="1"/>
        <v>4.5</v>
      </c>
      <c r="AB43" s="23">
        <v>-0.30738951722997576</v>
      </c>
      <c r="AC43" s="23">
        <f t="shared" si="2"/>
        <v>-2.2409687385153072</v>
      </c>
      <c r="AD43" s="23">
        <f t="shared" si="3"/>
        <v>-4.1351208865461023E-2</v>
      </c>
      <c r="AE43" s="23">
        <v>-5.6215359397040213E-2</v>
      </c>
      <c r="AF43" s="37">
        <v>3.5</v>
      </c>
      <c r="AG43" s="36">
        <f t="shared" ref="AG43:AG57" si="10">K43/AF43</f>
        <v>8.5714285714285715E-2</v>
      </c>
      <c r="AH43" s="27">
        <f>Q43-U43</f>
        <v>0.29499999999999993</v>
      </c>
      <c r="AI43">
        <f>AF43</f>
        <v>3.5</v>
      </c>
      <c r="AJ43" s="36">
        <f t="shared" ref="AJ43:AJ57" si="11">P43/AF43</f>
        <v>-7.792207792207792E-2</v>
      </c>
    </row>
    <row r="44" spans="1:42" x14ac:dyDescent="0.2">
      <c r="A44" s="6" t="s">
        <v>78</v>
      </c>
      <c r="B44" s="7" t="s">
        <v>79</v>
      </c>
      <c r="C44" s="6" t="s">
        <v>76</v>
      </c>
      <c r="D44" s="6" t="s">
        <v>28</v>
      </c>
      <c r="E44" s="6" t="s">
        <v>29</v>
      </c>
      <c r="F44" s="6" t="s">
        <v>77</v>
      </c>
      <c r="G44" s="51">
        <v>0.67700000000000005</v>
      </c>
      <c r="H44" s="50">
        <v>60</v>
      </c>
      <c r="I44" s="11">
        <f t="shared" si="5"/>
        <v>-8.3877311238106933E-2</v>
      </c>
      <c r="J44" s="10">
        <f t="shared" si="6"/>
        <v>30.973451327433608</v>
      </c>
      <c r="K44" s="12">
        <v>0.44</v>
      </c>
      <c r="L44" s="50">
        <v>36.299999999999997</v>
      </c>
      <c r="M44" s="4"/>
      <c r="N44" s="55">
        <v>-2.2000000000000002</v>
      </c>
      <c r="O44" s="10">
        <v>7.8</v>
      </c>
      <c r="P44" s="51">
        <v>-0.38372093023255816</v>
      </c>
      <c r="Q44" s="51">
        <v>0.81599999999999995</v>
      </c>
      <c r="R44" s="51">
        <v>3.1E-2</v>
      </c>
      <c r="S44" s="11">
        <f t="shared" si="7"/>
        <v>0.95236618093560921</v>
      </c>
      <c r="T44" s="11">
        <v>0.747</v>
      </c>
      <c r="U44" s="11">
        <v>0.52100000000000002</v>
      </c>
      <c r="V44" s="11">
        <f t="shared" si="8"/>
        <v>0.15600000000000003</v>
      </c>
      <c r="W44" s="10">
        <v>31.5</v>
      </c>
      <c r="X44" s="4"/>
      <c r="Y44" s="5">
        <f t="shared" si="9"/>
        <v>1.2652830349539208</v>
      </c>
      <c r="Z44" s="4">
        <v>31.5</v>
      </c>
      <c r="AA44" s="24">
        <f t="shared" si="1"/>
        <v>4.7999999999999972</v>
      </c>
      <c r="AB44" s="23">
        <v>-0.37113854530135815</v>
      </c>
      <c r="AC44" s="23">
        <f t="shared" si="2"/>
        <v>-2.7057197173582881</v>
      </c>
      <c r="AD44" s="23">
        <f t="shared" si="3"/>
        <v>-5.0016285771083441E-2</v>
      </c>
      <c r="AE44" s="23">
        <v>-3.9608639741172617E-2</v>
      </c>
      <c r="AF44" s="37">
        <v>3.5</v>
      </c>
      <c r="AG44" s="36">
        <f t="shared" si="10"/>
        <v>0.12571428571428572</v>
      </c>
      <c r="AJ44" s="36">
        <f t="shared" si="11"/>
        <v>-0.10963455149501662</v>
      </c>
    </row>
    <row r="45" spans="1:42" x14ac:dyDescent="0.2">
      <c r="A45" s="4"/>
      <c r="B45" s="7" t="s">
        <v>80</v>
      </c>
      <c r="C45" s="6" t="s">
        <v>76</v>
      </c>
      <c r="D45" s="6" t="s">
        <v>28</v>
      </c>
      <c r="E45" s="6" t="s">
        <v>29</v>
      </c>
      <c r="F45" s="6" t="s">
        <v>77</v>
      </c>
      <c r="G45" s="51">
        <v>0.67500000000000004</v>
      </c>
      <c r="H45" s="50">
        <v>300</v>
      </c>
      <c r="I45" s="11">
        <f t="shared" si="5"/>
        <v>-6.4209241103690307E-2</v>
      </c>
      <c r="J45" s="10">
        <f t="shared" si="6"/>
        <v>31.858407079646</v>
      </c>
      <c r="K45" s="12">
        <v>0.24</v>
      </c>
      <c r="L45" s="50">
        <v>35.4</v>
      </c>
      <c r="M45" s="4"/>
      <c r="N45" s="55">
        <v>-1.8</v>
      </c>
      <c r="O45" s="10">
        <v>11.7</v>
      </c>
      <c r="P45" s="51">
        <v>-0.22222222222222221</v>
      </c>
      <c r="Q45" s="51">
        <v>0.81599999999999995</v>
      </c>
      <c r="R45" s="51">
        <v>3.1E-2</v>
      </c>
      <c r="S45" s="11">
        <f t="shared" si="7"/>
        <v>0.96308135928317429</v>
      </c>
      <c r="T45" s="11">
        <v>0.747</v>
      </c>
      <c r="U45" s="11">
        <v>0.52100000000000002</v>
      </c>
      <c r="V45" s="11">
        <f t="shared" si="8"/>
        <v>0.15400000000000003</v>
      </c>
      <c r="W45" s="10">
        <v>31.5</v>
      </c>
      <c r="X45" s="4"/>
      <c r="Y45" s="5">
        <f t="shared" si="9"/>
        <v>1.2652830349539208</v>
      </c>
      <c r="Z45" s="4">
        <v>31.5</v>
      </c>
      <c r="AA45" s="24">
        <f t="shared" si="1"/>
        <v>3.8999999999999986</v>
      </c>
      <c r="AB45" s="23">
        <v>-0.28411168629951467</v>
      </c>
      <c r="AC45" s="23">
        <f t="shared" si="2"/>
        <v>-2.071265842054526</v>
      </c>
      <c r="AD45" s="23">
        <f t="shared" si="3"/>
        <v>-3.833387528578526E-2</v>
      </c>
      <c r="AE45" s="23">
        <v>-2.6684569606755991E-2</v>
      </c>
      <c r="AF45" s="37">
        <v>3.5</v>
      </c>
      <c r="AG45" s="36">
        <f t="shared" si="10"/>
        <v>6.8571428571428575E-2</v>
      </c>
      <c r="AJ45" s="36">
        <f t="shared" si="11"/>
        <v>-6.3492063492063489E-2</v>
      </c>
    </row>
    <row r="46" spans="1:42" x14ac:dyDescent="0.2">
      <c r="A46" s="4"/>
      <c r="B46" s="7" t="s">
        <v>81</v>
      </c>
      <c r="C46" s="6" t="s">
        <v>76</v>
      </c>
      <c r="D46" s="6" t="s">
        <v>28</v>
      </c>
      <c r="E46" s="6" t="s">
        <v>29</v>
      </c>
      <c r="F46" s="6" t="s">
        <v>77</v>
      </c>
      <c r="G46" s="51">
        <v>0.63500000000000001</v>
      </c>
      <c r="H46" s="50">
        <v>300</v>
      </c>
      <c r="I46" s="11">
        <f t="shared" si="5"/>
        <v>-0.10420924110369034</v>
      </c>
      <c r="J46" s="10">
        <f t="shared" si="6"/>
        <v>49.557522123893804</v>
      </c>
      <c r="K46" s="12">
        <v>0.3</v>
      </c>
      <c r="L46" s="50">
        <v>37.1</v>
      </c>
      <c r="M46" s="4"/>
      <c r="N46" s="55">
        <v>-1.5</v>
      </c>
      <c r="O46" s="10">
        <v>6</v>
      </c>
      <c r="P46" s="51">
        <v>-0.27272727272727271</v>
      </c>
      <c r="Q46" s="51">
        <v>0.81599999999999995</v>
      </c>
      <c r="R46" s="51">
        <v>3.1E-2</v>
      </c>
      <c r="S46" s="11">
        <f t="shared" si="7"/>
        <v>0.94008240144954613</v>
      </c>
      <c r="T46" s="11">
        <v>0.747</v>
      </c>
      <c r="U46" s="11">
        <v>0.52100000000000002</v>
      </c>
      <c r="V46" s="11">
        <f t="shared" si="8"/>
        <v>0.11399999999999999</v>
      </c>
      <c r="W46" s="10">
        <v>31.5</v>
      </c>
      <c r="X46" s="4"/>
      <c r="Y46" s="5">
        <f t="shared" si="9"/>
        <v>1.2652830349539208</v>
      </c>
      <c r="Z46" s="4">
        <v>31.5</v>
      </c>
      <c r="AA46" s="24">
        <f t="shared" si="1"/>
        <v>5.6000000000000014</v>
      </c>
      <c r="AB46" s="23">
        <v>-0.46110283674199271</v>
      </c>
      <c r="AC46" s="23">
        <f t="shared" si="2"/>
        <v>-3.3615884226996884</v>
      </c>
      <c r="AD46" s="23">
        <f t="shared" si="3"/>
        <v>-6.3736538901339665E-2</v>
      </c>
      <c r="AE46" s="23">
        <v>-7.2309569606756025E-2</v>
      </c>
      <c r="AF46" s="37">
        <v>3.5</v>
      </c>
      <c r="AG46" s="36">
        <f t="shared" si="10"/>
        <v>8.5714285714285715E-2</v>
      </c>
      <c r="AJ46" s="36">
        <f t="shared" si="11"/>
        <v>-7.792207792207792E-2</v>
      </c>
    </row>
    <row r="47" spans="1:42" x14ac:dyDescent="0.2">
      <c r="A47" s="4"/>
      <c r="B47" s="7" t="s">
        <v>82</v>
      </c>
      <c r="C47" s="6" t="s">
        <v>76</v>
      </c>
      <c r="D47" s="6" t="s">
        <v>28</v>
      </c>
      <c r="E47" s="6" t="s">
        <v>29</v>
      </c>
      <c r="F47" s="6" t="s">
        <v>77</v>
      </c>
      <c r="G47" s="51">
        <v>0.69099999999999995</v>
      </c>
      <c r="H47" s="50">
        <v>130</v>
      </c>
      <c r="I47" s="11">
        <f t="shared" si="5"/>
        <v>-5.9467756078488088E-2</v>
      </c>
      <c r="J47" s="10">
        <f t="shared" si="6"/>
        <v>24.778761061946927</v>
      </c>
      <c r="K47" s="12">
        <v>0.31</v>
      </c>
      <c r="L47" s="50">
        <v>33.9</v>
      </c>
      <c r="M47" s="4"/>
      <c r="N47" s="55">
        <v>-0.19</v>
      </c>
      <c r="O47" s="10">
        <v>8</v>
      </c>
      <c r="P47" s="51">
        <v>-0.2809667673716012</v>
      </c>
      <c r="Q47" s="51">
        <v>0.81599999999999995</v>
      </c>
      <c r="R47" s="51">
        <v>3.1E-2</v>
      </c>
      <c r="S47" s="11">
        <f t="shared" si="7"/>
        <v>0.96602750557844508</v>
      </c>
      <c r="T47" s="11">
        <v>0.747</v>
      </c>
      <c r="U47" s="11">
        <v>0.52100000000000002</v>
      </c>
      <c r="V47" s="11">
        <f t="shared" si="8"/>
        <v>0.16999999999999993</v>
      </c>
      <c r="W47" s="10">
        <v>31.5</v>
      </c>
      <c r="X47" s="4"/>
      <c r="Y47" s="5">
        <f t="shared" si="9"/>
        <v>1.2652830349539208</v>
      </c>
      <c r="Z47" s="4">
        <v>31.5</v>
      </c>
      <c r="AA47" s="24">
        <f t="shared" si="1"/>
        <v>2.3999999999999986</v>
      </c>
      <c r="AB47" s="23">
        <v>-0.2631316640641066</v>
      </c>
      <c r="AC47" s="23">
        <f t="shared" si="2"/>
        <v>-1.9183147122092932</v>
      </c>
      <c r="AD47" s="23">
        <f t="shared" si="3"/>
        <v>-3.5167212346829152E-2</v>
      </c>
      <c r="AE47" s="23">
        <v>-4.8880184581553777E-2</v>
      </c>
      <c r="AF47" s="37">
        <v>3.5</v>
      </c>
      <c r="AG47" s="36">
        <f t="shared" si="10"/>
        <v>8.8571428571428565E-2</v>
      </c>
      <c r="AJ47" s="36">
        <f t="shared" si="11"/>
        <v>-8.0276219249028918E-2</v>
      </c>
    </row>
    <row r="48" spans="1:42" x14ac:dyDescent="0.2">
      <c r="A48" s="4"/>
      <c r="B48" s="7" t="s">
        <v>83</v>
      </c>
      <c r="C48" s="6" t="s">
        <v>76</v>
      </c>
      <c r="D48" s="6" t="s">
        <v>28</v>
      </c>
      <c r="E48" s="6" t="s">
        <v>29</v>
      </c>
      <c r="F48" s="6" t="s">
        <v>77</v>
      </c>
      <c r="G48" s="51">
        <v>0.71</v>
      </c>
      <c r="H48" s="50">
        <v>60</v>
      </c>
      <c r="I48" s="11">
        <f t="shared" si="5"/>
        <v>-5.0877311238107015E-2</v>
      </c>
      <c r="J48" s="10">
        <f t="shared" si="6"/>
        <v>16.371681415929221</v>
      </c>
      <c r="K48" s="12">
        <v>0.3</v>
      </c>
      <c r="L48" s="50">
        <v>35.799999999999997</v>
      </c>
      <c r="M48" s="4"/>
      <c r="N48" s="55">
        <v>-1.7</v>
      </c>
      <c r="O48" s="10">
        <v>7.5</v>
      </c>
      <c r="P48" s="51">
        <v>-0.27272727272727271</v>
      </c>
      <c r="Q48" s="51">
        <v>0.81599999999999995</v>
      </c>
      <c r="R48" s="51">
        <v>3.1E-2</v>
      </c>
      <c r="S48" s="11">
        <f t="shared" si="7"/>
        <v>0.97110683923666763</v>
      </c>
      <c r="T48" s="11">
        <v>0.747</v>
      </c>
      <c r="U48" s="11">
        <v>0.52100000000000002</v>
      </c>
      <c r="V48" s="11">
        <f t="shared" si="8"/>
        <v>0.18899999999999995</v>
      </c>
      <c r="W48" s="10">
        <v>31.5</v>
      </c>
      <c r="X48" s="4"/>
      <c r="Y48" s="5">
        <f t="shared" si="9"/>
        <v>1.2652830349539208</v>
      </c>
      <c r="Z48" s="4">
        <v>31.5</v>
      </c>
      <c r="AA48" s="24">
        <f t="shared" si="1"/>
        <v>4.2999999999999972</v>
      </c>
      <c r="AB48" s="23">
        <v>-0.22512084618631426</v>
      </c>
      <c r="AC48" s="23">
        <f t="shared" si="2"/>
        <v>-1.6412035883260327</v>
      </c>
      <c r="AD48" s="23">
        <f t="shared" si="3"/>
        <v>-2.9752813589536267E-2</v>
      </c>
      <c r="AE48" s="23">
        <v>-1.44326397411727E-2</v>
      </c>
      <c r="AF48" s="37">
        <v>3.5</v>
      </c>
      <c r="AG48" s="36">
        <f t="shared" si="10"/>
        <v>8.5714285714285715E-2</v>
      </c>
      <c r="AJ48" s="36">
        <f t="shared" si="11"/>
        <v>-7.792207792207792E-2</v>
      </c>
    </row>
    <row r="49" spans="1:42" x14ac:dyDescent="0.2">
      <c r="A49" s="4"/>
      <c r="B49" s="7" t="s">
        <v>84</v>
      </c>
      <c r="C49" s="6" t="s">
        <v>76</v>
      </c>
      <c r="D49" s="6" t="s">
        <v>28</v>
      </c>
      <c r="E49" s="6" t="s">
        <v>29</v>
      </c>
      <c r="F49" s="6" t="s">
        <v>77</v>
      </c>
      <c r="G49" s="51">
        <v>0.59</v>
      </c>
      <c r="H49" s="50">
        <v>130</v>
      </c>
      <c r="I49" s="11">
        <f t="shared" si="5"/>
        <v>-0.16046775607848807</v>
      </c>
      <c r="J49" s="10">
        <f t="shared" si="6"/>
        <v>69.469026548672588</v>
      </c>
      <c r="K49" s="12">
        <v>0.62</v>
      </c>
      <c r="L49" s="50">
        <v>39.299999999999997</v>
      </c>
      <c r="M49" s="4"/>
      <c r="N49" s="55">
        <v>-0.18</v>
      </c>
      <c r="O49" s="10">
        <v>4</v>
      </c>
      <c r="P49" s="51">
        <v>-0.51381215469613251</v>
      </c>
      <c r="Q49" s="51">
        <v>0.81599999999999995</v>
      </c>
      <c r="R49" s="51">
        <v>3.1E-2</v>
      </c>
      <c r="S49" s="11">
        <f t="shared" si="7"/>
        <v>0.90832864214649778</v>
      </c>
      <c r="T49" s="11">
        <v>0.747</v>
      </c>
      <c r="U49" s="11">
        <v>0.52100000000000002</v>
      </c>
      <c r="V49" s="11">
        <f t="shared" si="8"/>
        <v>6.899999999999995E-2</v>
      </c>
      <c r="W49" s="10">
        <v>31.5</v>
      </c>
      <c r="X49" s="4"/>
      <c r="Y49" s="5">
        <f t="shared" si="9"/>
        <v>1.2652830349539208</v>
      </c>
      <c r="Z49" s="4">
        <v>31.5</v>
      </c>
      <c r="AA49" s="24">
        <f t="shared" si="1"/>
        <v>7.7999999999999972</v>
      </c>
      <c r="AB49" s="23">
        <v>-0.71003431893136315</v>
      </c>
      <c r="AC49" s="23">
        <f t="shared" si="2"/>
        <v>-5.176379228338325</v>
      </c>
      <c r="AD49" s="23">
        <f t="shared" si="3"/>
        <v>-0.10092311703049565</v>
      </c>
      <c r="AE49" s="23">
        <v>-0.15023108458155376</v>
      </c>
      <c r="AF49" s="37">
        <v>3.5</v>
      </c>
      <c r="AG49" s="36">
        <f t="shared" si="10"/>
        <v>0.17714285714285713</v>
      </c>
      <c r="AJ49" s="36">
        <f t="shared" si="11"/>
        <v>-0.14680347277032357</v>
      </c>
    </row>
    <row r="50" spans="1:42" x14ac:dyDescent="0.2">
      <c r="A50" s="4"/>
      <c r="B50" s="7" t="s">
        <v>85</v>
      </c>
      <c r="C50" s="6" t="s">
        <v>86</v>
      </c>
      <c r="D50" s="6" t="s">
        <v>28</v>
      </c>
      <c r="E50" s="6" t="s">
        <v>29</v>
      </c>
      <c r="F50" s="6" t="s">
        <v>77</v>
      </c>
      <c r="G50" s="51">
        <v>0.69799999999999995</v>
      </c>
      <c r="H50" s="50">
        <v>250</v>
      </c>
      <c r="I50" s="11">
        <f t="shared" si="5"/>
        <v>-4.3663859731166821E-2</v>
      </c>
      <c r="J50" s="10">
        <f t="shared" si="6"/>
        <v>21.681415929203563</v>
      </c>
      <c r="K50" s="12">
        <v>0.2</v>
      </c>
      <c r="L50" s="50"/>
      <c r="M50" s="4"/>
      <c r="N50" s="55"/>
      <c r="O50" s="10">
        <v>10</v>
      </c>
      <c r="P50" s="51">
        <v>-0.1875</v>
      </c>
      <c r="Q50" s="51">
        <v>0.81599999999999995</v>
      </c>
      <c r="R50" s="51">
        <v>3.1E-2</v>
      </c>
      <c r="S50" s="11">
        <f t="shared" si="7"/>
        <v>0.97492980089860359</v>
      </c>
      <c r="T50" s="11">
        <v>0.747</v>
      </c>
      <c r="U50" s="11">
        <v>0.52100000000000002</v>
      </c>
      <c r="V50" s="11">
        <f t="shared" si="8"/>
        <v>0.17699999999999994</v>
      </c>
      <c r="W50" s="10">
        <v>31.5</v>
      </c>
      <c r="X50" s="6" t="s">
        <v>87</v>
      </c>
      <c r="Y50" s="5">
        <f t="shared" si="9"/>
        <v>1.2652830349539208</v>
      </c>
      <c r="Z50" s="4">
        <v>31.5</v>
      </c>
      <c r="AA50" s="24">
        <f t="shared" si="1"/>
        <v>-31.5</v>
      </c>
      <c r="AB50" s="23">
        <v>-0.19320291916445498</v>
      </c>
      <c r="AC50" s="23">
        <f t="shared" si="2"/>
        <v>-1.4085116042311878</v>
      </c>
      <c r="AD50" s="23">
        <f t="shared" si="3"/>
        <v>-2.5714876166764912E-2</v>
      </c>
      <c r="AE50" s="23">
        <v>-6.006118823423251E-2</v>
      </c>
      <c r="AF50" s="37">
        <v>3.5</v>
      </c>
      <c r="AG50" s="36">
        <f t="shared" si="10"/>
        <v>5.7142857142857148E-2</v>
      </c>
      <c r="AJ50" s="36">
        <f t="shared" si="11"/>
        <v>-5.3571428571428568E-2</v>
      </c>
    </row>
    <row r="51" spans="1:42" x14ac:dyDescent="0.2">
      <c r="A51" s="4"/>
      <c r="B51" s="7" t="s">
        <v>88</v>
      </c>
      <c r="C51" s="6" t="s">
        <v>86</v>
      </c>
      <c r="D51" s="6" t="s">
        <v>28</v>
      </c>
      <c r="E51" s="6" t="s">
        <v>29</v>
      </c>
      <c r="F51" s="6" t="s">
        <v>77</v>
      </c>
      <c r="G51" s="51">
        <v>0.65700000000000003</v>
      </c>
      <c r="H51" s="50">
        <v>250</v>
      </c>
      <c r="I51" s="11">
        <f t="shared" si="5"/>
        <v>-8.4663859731166746E-2</v>
      </c>
      <c r="J51" s="10">
        <f t="shared" si="6"/>
        <v>39.82300884955751</v>
      </c>
      <c r="K51" s="12">
        <v>0.28000000000000003</v>
      </c>
      <c r="L51" s="50">
        <v>35.299999999999997</v>
      </c>
      <c r="M51" s="4"/>
      <c r="N51" s="55">
        <v>-1.38</v>
      </c>
      <c r="O51" s="10">
        <v>6.4</v>
      </c>
      <c r="P51" s="51">
        <v>-0.25609756097560976</v>
      </c>
      <c r="Q51" s="51">
        <v>0.81599999999999995</v>
      </c>
      <c r="R51" s="51">
        <v>3.1E-2</v>
      </c>
      <c r="S51" s="11">
        <f t="shared" si="7"/>
        <v>0.95138909310305431</v>
      </c>
      <c r="T51" s="11">
        <v>0.747</v>
      </c>
      <c r="U51" s="11">
        <v>0.52100000000000002</v>
      </c>
      <c r="V51" s="11">
        <f t="shared" si="8"/>
        <v>0.13600000000000001</v>
      </c>
      <c r="W51" s="10">
        <v>31.5</v>
      </c>
      <c r="X51" s="6" t="s">
        <v>87</v>
      </c>
      <c r="Y51" s="5">
        <f t="shared" si="9"/>
        <v>1.2652830349539208</v>
      </c>
      <c r="Z51" s="4">
        <v>31.5</v>
      </c>
      <c r="AA51" s="24">
        <f t="shared" si="1"/>
        <v>3.7999999999999972</v>
      </c>
      <c r="AB51" s="23">
        <v>-0.37461884836799447</v>
      </c>
      <c r="AC51" s="23">
        <f t="shared" si="2"/>
        <v>-2.7310922493924759</v>
      </c>
      <c r="AD51" s="23">
        <f t="shared" si="3"/>
        <v>-5.1094664895091575E-2</v>
      </c>
      <c r="AE51" s="23">
        <v>-0.10214418823423244</v>
      </c>
      <c r="AF51" s="37">
        <v>3.5</v>
      </c>
      <c r="AG51" s="36">
        <f t="shared" si="10"/>
        <v>0.08</v>
      </c>
      <c r="AJ51" s="36">
        <f t="shared" si="11"/>
        <v>-7.3170731707317069E-2</v>
      </c>
    </row>
    <row r="52" spans="1:42" x14ac:dyDescent="0.2">
      <c r="A52" s="4"/>
      <c r="B52" s="7" t="s">
        <v>89</v>
      </c>
      <c r="C52" s="6" t="s">
        <v>86</v>
      </c>
      <c r="D52" s="6" t="s">
        <v>28</v>
      </c>
      <c r="E52" s="6" t="s">
        <v>29</v>
      </c>
      <c r="F52" s="6" t="s">
        <v>77</v>
      </c>
      <c r="G52" s="51">
        <v>0.60899999999999999</v>
      </c>
      <c r="H52" s="50">
        <v>250</v>
      </c>
      <c r="I52" s="11">
        <f t="shared" si="5"/>
        <v>-0.13266385973116679</v>
      </c>
      <c r="J52" s="10">
        <f t="shared" si="6"/>
        <v>61.061946902654874</v>
      </c>
      <c r="K52" s="12">
        <v>0.51</v>
      </c>
      <c r="L52" s="50">
        <v>37.6</v>
      </c>
      <c r="M52" s="4"/>
      <c r="N52" s="55">
        <v>-1.78</v>
      </c>
      <c r="O52" s="10">
        <v>4.3</v>
      </c>
      <c r="P52" s="51">
        <v>-0.43589743589743596</v>
      </c>
      <c r="Q52" s="51">
        <v>0.81599999999999995</v>
      </c>
      <c r="R52" s="51">
        <v>3.1E-2</v>
      </c>
      <c r="S52" s="11">
        <f t="shared" si="7"/>
        <v>0.9238292400741186</v>
      </c>
      <c r="T52" s="11">
        <v>0.747</v>
      </c>
      <c r="U52" s="11">
        <v>0.52100000000000002</v>
      </c>
      <c r="V52" s="11">
        <f t="shared" si="8"/>
        <v>8.7999999999999967E-2</v>
      </c>
      <c r="W52" s="10">
        <v>31.5</v>
      </c>
      <c r="X52" s="6" t="s">
        <v>87</v>
      </c>
      <c r="Y52" s="5">
        <f t="shared" si="9"/>
        <v>1.2652830349539208</v>
      </c>
      <c r="Z52" s="4">
        <v>31.5</v>
      </c>
      <c r="AA52" s="24">
        <f t="shared" si="1"/>
        <v>6.1000000000000014</v>
      </c>
      <c r="AB52" s="23">
        <v>-0.5870082288989682</v>
      </c>
      <c r="AC52" s="23">
        <f t="shared" si="2"/>
        <v>-4.2794793461666707</v>
      </c>
      <c r="AD52" s="23">
        <f t="shared" si="3"/>
        <v>-8.2451124755231073E-2</v>
      </c>
      <c r="AE52" s="23">
        <v>-0.15425118823423251</v>
      </c>
      <c r="AF52" s="37">
        <v>3.5</v>
      </c>
      <c r="AG52" s="36">
        <f t="shared" si="10"/>
        <v>0.14571428571428571</v>
      </c>
      <c r="AJ52" s="36">
        <f t="shared" si="11"/>
        <v>-0.12454212454212456</v>
      </c>
    </row>
    <row r="53" spans="1:42" x14ac:dyDescent="0.2">
      <c r="A53" s="4"/>
      <c r="B53" s="7" t="s">
        <v>90</v>
      </c>
      <c r="C53" s="6" t="s">
        <v>91</v>
      </c>
      <c r="D53" s="6" t="s">
        <v>28</v>
      </c>
      <c r="E53" s="6" t="s">
        <v>29</v>
      </c>
      <c r="F53" s="7" t="s">
        <v>92</v>
      </c>
      <c r="G53" s="51">
        <v>0.79800000000000004</v>
      </c>
      <c r="H53" s="50">
        <v>200</v>
      </c>
      <c r="I53" s="11">
        <f t="shared" si="5"/>
        <v>5.3331929865583549E-2</v>
      </c>
      <c r="J53" s="10">
        <f t="shared" si="6"/>
        <v>-22.566371681415951</v>
      </c>
      <c r="K53" s="12">
        <v>0</v>
      </c>
      <c r="L53" s="50">
        <v>28.6</v>
      </c>
      <c r="M53" s="4"/>
      <c r="N53" s="55">
        <v>2.4</v>
      </c>
      <c r="O53" s="10">
        <v>19</v>
      </c>
      <c r="P53" s="51">
        <v>0</v>
      </c>
      <c r="Q53" s="51">
        <v>0.81599999999999995</v>
      </c>
      <c r="R53" s="51">
        <v>3.1E-2</v>
      </c>
      <c r="S53" s="11"/>
      <c r="T53" s="11">
        <v>0.747</v>
      </c>
      <c r="U53" s="11">
        <v>0.52100000000000002</v>
      </c>
      <c r="V53" s="11">
        <f t="shared" si="8"/>
        <v>0.27700000000000002</v>
      </c>
      <c r="W53" s="10">
        <v>31.5</v>
      </c>
      <c r="X53" s="6" t="s">
        <v>93</v>
      </c>
      <c r="Y53" s="5">
        <f t="shared" si="9"/>
        <v>1.2652830349539208</v>
      </c>
      <c r="Z53" s="4">
        <v>31.5</v>
      </c>
      <c r="AA53" s="24">
        <f t="shared" si="1"/>
        <v>-2.8999999999999986</v>
      </c>
      <c r="AB53" s="23">
        <v>0.23598199055567945</v>
      </c>
      <c r="AC53" s="23">
        <f t="shared" si="2"/>
        <v>1.720384834373663</v>
      </c>
      <c r="AD53" s="23">
        <f t="shared" si="3"/>
        <v>2.9661807489201084E-2</v>
      </c>
      <c r="AE53" s="23"/>
      <c r="AF53" s="37">
        <v>3.5</v>
      </c>
      <c r="AG53" s="36">
        <f t="shared" si="10"/>
        <v>0</v>
      </c>
      <c r="AJ53" s="36">
        <f t="shared" si="11"/>
        <v>0</v>
      </c>
    </row>
    <row r="54" spans="1:42" x14ac:dyDescent="0.2">
      <c r="A54" s="4"/>
      <c r="B54" s="7" t="s">
        <v>94</v>
      </c>
      <c r="C54" s="4" t="s">
        <v>95</v>
      </c>
      <c r="D54" s="6" t="s">
        <v>28</v>
      </c>
      <c r="E54" s="6" t="s">
        <v>29</v>
      </c>
      <c r="F54" s="7" t="s">
        <v>92</v>
      </c>
      <c r="G54" s="51">
        <v>0.77531150366910784</v>
      </c>
      <c r="H54" s="52">
        <v>1000</v>
      </c>
      <c r="I54" s="11">
        <f t="shared" si="5"/>
        <v>5.2311503669107862E-2</v>
      </c>
      <c r="J54" s="10">
        <f t="shared" si="6"/>
        <v>-12.527214012879575</v>
      </c>
      <c r="K54" s="12">
        <v>-0.02</v>
      </c>
      <c r="L54" s="52">
        <v>26.8</v>
      </c>
      <c r="M54" s="4"/>
      <c r="N54" s="55">
        <v>4</v>
      </c>
      <c r="O54" s="10">
        <v>15.5</v>
      </c>
      <c r="P54" s="51">
        <v>2.0134228187919462E-2</v>
      </c>
      <c r="Q54" s="51">
        <v>0.81599999999999995</v>
      </c>
      <c r="R54" s="51">
        <v>3.1E-2</v>
      </c>
      <c r="S54" s="11">
        <f t="shared" si="7"/>
        <v>1.0303607101968124</v>
      </c>
      <c r="T54" s="11">
        <v>0.747</v>
      </c>
      <c r="U54" s="11">
        <v>0.52100000000000002</v>
      </c>
      <c r="V54" s="11">
        <f t="shared" si="8"/>
        <v>0.25431150366910782</v>
      </c>
      <c r="W54" s="10">
        <v>31.5</v>
      </c>
      <c r="X54" s="13"/>
      <c r="Y54" s="5">
        <f t="shared" si="9"/>
        <v>1.2652830349539208</v>
      </c>
      <c r="Z54" s="4">
        <v>31.5</v>
      </c>
      <c r="AA54" s="24">
        <f t="shared" si="1"/>
        <v>-4.6999999999999993</v>
      </c>
      <c r="AB54" s="23">
        <v>0.23146683039428259</v>
      </c>
      <c r="AC54" s="23">
        <f t="shared" si="2"/>
        <v>1.687467860293802</v>
      </c>
      <c r="AD54" s="23">
        <f t="shared" si="3"/>
        <v>2.9466098519045008E-2</v>
      </c>
      <c r="AE54" s="23">
        <v>-1.1326284980722134E-2</v>
      </c>
      <c r="AF54" s="37">
        <v>3.5</v>
      </c>
      <c r="AG54" s="36">
        <f t="shared" si="10"/>
        <v>-5.7142857142857143E-3</v>
      </c>
      <c r="AJ54" s="36">
        <f t="shared" si="11"/>
        <v>5.7526366251198459E-3</v>
      </c>
    </row>
    <row r="55" spans="1:42" x14ac:dyDescent="0.2">
      <c r="A55" s="4"/>
      <c r="B55" s="7" t="s">
        <v>96</v>
      </c>
      <c r="C55" s="4" t="s">
        <v>95</v>
      </c>
      <c r="D55" s="6" t="s">
        <v>28</v>
      </c>
      <c r="E55" s="6" t="s">
        <v>29</v>
      </c>
      <c r="F55" s="7" t="s">
        <v>92</v>
      </c>
      <c r="G55" s="51">
        <v>0.77619907868625215</v>
      </c>
      <c r="H55" s="52">
        <v>500</v>
      </c>
      <c r="I55" s="11">
        <f t="shared" si="5"/>
        <v>4.3867148820668778E-2</v>
      </c>
      <c r="J55" s="10">
        <f t="shared" si="6"/>
        <v>-12.919946321350512</v>
      </c>
      <c r="K55" s="12">
        <v>0</v>
      </c>
      <c r="L55" s="52">
        <v>28.9</v>
      </c>
      <c r="M55" s="4"/>
      <c r="N55" s="55">
        <v>2.9</v>
      </c>
      <c r="O55" s="10">
        <v>20</v>
      </c>
      <c r="P55" s="51">
        <v>0</v>
      </c>
      <c r="Q55" s="51">
        <v>0.81599999999999995</v>
      </c>
      <c r="R55" s="51">
        <v>3.1E-2</v>
      </c>
      <c r="S55" s="11">
        <f t="shared" si="7"/>
        <v>1.0253226001693985</v>
      </c>
      <c r="T55" s="11">
        <v>0.747</v>
      </c>
      <c r="U55" s="11">
        <v>0.52100000000000002</v>
      </c>
      <c r="V55" s="11">
        <f t="shared" si="8"/>
        <v>0.25519907868625213</v>
      </c>
      <c r="W55" s="10">
        <v>31.5</v>
      </c>
      <c r="X55" s="13"/>
      <c r="Y55" s="5">
        <f t="shared" si="9"/>
        <v>1.2652830349539208</v>
      </c>
      <c r="Z55" s="4">
        <v>31.5</v>
      </c>
      <c r="AA55" s="24">
        <f t="shared" si="1"/>
        <v>-2.6000000000000014</v>
      </c>
      <c r="AB55" s="23">
        <v>0.19410242841003886</v>
      </c>
      <c r="AC55" s="23">
        <f t="shared" si="2"/>
        <v>1.4150693167957671</v>
      </c>
      <c r="AD55" s="23">
        <f t="shared" si="3"/>
        <v>2.4697202778145043E-2</v>
      </c>
      <c r="AE55" s="23"/>
      <c r="AF55" s="37">
        <v>3.5</v>
      </c>
      <c r="AG55" s="36">
        <f t="shared" si="10"/>
        <v>0</v>
      </c>
      <c r="AJ55" s="36">
        <f t="shared" si="11"/>
        <v>0</v>
      </c>
    </row>
    <row r="56" spans="1:42" x14ac:dyDescent="0.2">
      <c r="A56" s="4"/>
      <c r="B56" s="7" t="s">
        <v>97</v>
      </c>
      <c r="C56" s="4" t="s">
        <v>95</v>
      </c>
      <c r="D56" s="6" t="s">
        <v>28</v>
      </c>
      <c r="E56" s="6" t="s">
        <v>29</v>
      </c>
      <c r="F56" s="7" t="s">
        <v>92</v>
      </c>
      <c r="G56" s="51">
        <v>0.81981359999999992</v>
      </c>
      <c r="H56" s="52">
        <v>200</v>
      </c>
      <c r="I56" s="11">
        <f t="shared" si="5"/>
        <v>7.5145529865583427E-2</v>
      </c>
      <c r="J56" s="10">
        <f t="shared" si="6"/>
        <v>-32.218407079645992</v>
      </c>
      <c r="K56" s="12">
        <v>0</v>
      </c>
      <c r="L56" s="52">
        <v>26.9</v>
      </c>
      <c r="M56" s="4"/>
      <c r="N56" s="51">
        <v>2</v>
      </c>
      <c r="O56" s="10">
        <v>11</v>
      </c>
      <c r="P56" s="51">
        <v>0</v>
      </c>
      <c r="Q56" s="51">
        <v>0.81599999999999995</v>
      </c>
      <c r="R56" s="51">
        <v>3.1E-2</v>
      </c>
      <c r="S56" s="11">
        <f t="shared" si="7"/>
        <v>1.0430715338647734</v>
      </c>
      <c r="T56" s="11">
        <v>0.747</v>
      </c>
      <c r="U56" s="11">
        <v>0.52100000000000002</v>
      </c>
      <c r="V56" s="11">
        <f t="shared" si="8"/>
        <v>0.2988135999999999</v>
      </c>
      <c r="W56" s="10">
        <v>31.5</v>
      </c>
      <c r="X56" s="4"/>
      <c r="Y56" s="5">
        <f t="shared" si="9"/>
        <v>1.2652830349539208</v>
      </c>
      <c r="Z56" s="4">
        <v>31.5</v>
      </c>
      <c r="AA56" s="24">
        <f t="shared" si="1"/>
        <v>-4.6000000000000014</v>
      </c>
      <c r="AB56" s="23">
        <v>0.33250234453797978</v>
      </c>
      <c r="AC56" s="23">
        <f t="shared" si="2"/>
        <v>2.424049350502691</v>
      </c>
      <c r="AD56" s="23">
        <f t="shared" si="3"/>
        <v>4.1292981800764336E-2</v>
      </c>
      <c r="AE56" s="23"/>
      <c r="AF56" s="37">
        <v>3.5</v>
      </c>
      <c r="AG56" s="36">
        <f t="shared" si="10"/>
        <v>0</v>
      </c>
      <c r="AJ56" s="36">
        <f t="shared" si="11"/>
        <v>0</v>
      </c>
    </row>
    <row r="57" spans="1:42" x14ac:dyDescent="0.2">
      <c r="A57" s="4"/>
      <c r="B57" s="7" t="s">
        <v>98</v>
      </c>
      <c r="C57" s="4" t="s">
        <v>95</v>
      </c>
      <c r="D57" s="6" t="s">
        <v>28</v>
      </c>
      <c r="E57" s="6" t="s">
        <v>29</v>
      </c>
      <c r="F57" s="7" t="s">
        <v>92</v>
      </c>
      <c r="G57" s="51">
        <v>0.8117968000000001</v>
      </c>
      <c r="H57" s="52">
        <v>200</v>
      </c>
      <c r="I57" s="11">
        <f t="shared" si="5"/>
        <v>6.7128729865583603E-2</v>
      </c>
      <c r="J57" s="10">
        <f t="shared" si="6"/>
        <v>-28.671150442477924</v>
      </c>
      <c r="K57" s="12">
        <v>-0.03</v>
      </c>
      <c r="L57" s="52">
        <v>26.9</v>
      </c>
      <c r="M57" s="4"/>
      <c r="N57" s="51">
        <v>3.5</v>
      </c>
      <c r="O57" s="10">
        <v>20</v>
      </c>
      <c r="P57" s="51">
        <v>3.03030303030303E-2</v>
      </c>
      <c r="Q57" s="51">
        <v>0.81599999999999995</v>
      </c>
      <c r="R57" s="51">
        <v>3.1E-2</v>
      </c>
      <c r="S57" s="11">
        <f t="shared" si="7"/>
        <v>1.0384765050812284</v>
      </c>
      <c r="T57" s="11">
        <v>0.747</v>
      </c>
      <c r="U57" s="11">
        <v>0.52100000000000002</v>
      </c>
      <c r="V57" s="11">
        <f t="shared" si="8"/>
        <v>0.29079680000000008</v>
      </c>
      <c r="W57" s="10">
        <v>31.5</v>
      </c>
      <c r="X57" s="13"/>
      <c r="Y57" s="5">
        <f t="shared" si="9"/>
        <v>1.2652830349539208</v>
      </c>
      <c r="Z57" s="4">
        <v>31.5</v>
      </c>
      <c r="AA57" s="24">
        <f t="shared" si="1"/>
        <v>-4.6000000000000014</v>
      </c>
      <c r="AB57" s="23">
        <v>0.29702977816629916</v>
      </c>
      <c r="AC57" s="23">
        <f t="shared" si="2"/>
        <v>2.1654428988897938</v>
      </c>
      <c r="AD57" s="23">
        <f t="shared" si="3"/>
        <v>3.7050915348555417E-2</v>
      </c>
      <c r="AE57" s="23"/>
      <c r="AF57" s="37">
        <v>3.5</v>
      </c>
      <c r="AG57" s="36">
        <f t="shared" si="10"/>
        <v>-8.5714285714285719E-3</v>
      </c>
      <c r="AJ57" s="36">
        <f t="shared" si="11"/>
        <v>8.658008658008658E-3</v>
      </c>
    </row>
    <row r="58" spans="1:42" ht="15.75" x14ac:dyDescent="0.3">
      <c r="A58" s="4"/>
      <c r="B58" s="8"/>
      <c r="C58" s="4"/>
      <c r="D58" s="4"/>
      <c r="E58" s="4"/>
      <c r="F58" s="4"/>
      <c r="G58" s="47"/>
      <c r="H58" s="47"/>
      <c r="I58" s="4"/>
      <c r="J58" s="4"/>
      <c r="K58" s="4"/>
      <c r="L58" s="47"/>
      <c r="M58" s="4"/>
      <c r="N58" s="47" t="s">
        <v>265</v>
      </c>
      <c r="O58" s="10"/>
      <c r="P58" s="50"/>
      <c r="Q58" s="47"/>
      <c r="R58" s="47"/>
      <c r="S58" s="4"/>
      <c r="T58" s="4"/>
      <c r="U58" s="4"/>
      <c r="V58" s="4"/>
      <c r="W58" s="4"/>
      <c r="X58" s="4"/>
      <c r="Y58" s="5"/>
      <c r="AA58" s="24"/>
      <c r="AB58" s="24" t="s">
        <v>265</v>
      </c>
      <c r="AC58" s="23"/>
      <c r="AD58" s="23"/>
      <c r="AF58" s="37"/>
      <c r="AG58" s="36"/>
      <c r="AK58" s="29" t="s">
        <v>338</v>
      </c>
      <c r="AL58" s="22" t="s">
        <v>339</v>
      </c>
      <c r="AM58" s="29" t="s">
        <v>340</v>
      </c>
      <c r="AN58" s="19" t="s">
        <v>250</v>
      </c>
      <c r="AO58" s="29" t="s">
        <v>341</v>
      </c>
      <c r="AP58" s="44" t="s">
        <v>7</v>
      </c>
    </row>
    <row r="59" spans="1:42" x14ac:dyDescent="0.2">
      <c r="A59" s="6" t="s">
        <v>99</v>
      </c>
      <c r="B59" s="7">
        <v>341</v>
      </c>
      <c r="C59" s="6" t="s">
        <v>100</v>
      </c>
      <c r="D59" s="6" t="s">
        <v>101</v>
      </c>
      <c r="E59" s="6" t="s">
        <v>29</v>
      </c>
      <c r="F59" s="6" t="s">
        <v>30</v>
      </c>
      <c r="G59" s="51">
        <v>0.63400000000000001</v>
      </c>
      <c r="H59" s="50">
        <v>200</v>
      </c>
      <c r="I59" s="11">
        <v>-0.10199999999999999</v>
      </c>
      <c r="J59" s="10">
        <f>SUM(T59-G59)/(T59-U59)*100</f>
        <v>52.5</v>
      </c>
      <c r="K59" s="12">
        <v>0.38800000000000001</v>
      </c>
      <c r="L59" s="50">
        <v>36</v>
      </c>
      <c r="M59" s="4"/>
      <c r="N59" s="55">
        <v>-1.1000000000000001</v>
      </c>
      <c r="O59" s="10">
        <v>4.5</v>
      </c>
      <c r="P59" s="51">
        <v>-0.34356552538370727</v>
      </c>
      <c r="Q59" s="51">
        <v>0.83299999999999996</v>
      </c>
      <c r="R59" s="51">
        <v>4.2999999999999997E-2</v>
      </c>
      <c r="S59" s="11">
        <f>1+(I59/(1+Q59-R59*LOG(H59)))</f>
        <v>0.94117836041782488</v>
      </c>
      <c r="T59" s="11">
        <v>0.76</v>
      </c>
      <c r="U59" s="11">
        <v>0.52</v>
      </c>
      <c r="V59" s="11">
        <f>G59-U59</f>
        <v>0.11399999999999999</v>
      </c>
      <c r="W59" s="10">
        <v>30.5</v>
      </c>
      <c r="X59" s="4"/>
      <c r="Y59" s="5">
        <f t="shared" ref="Y59:Y73" si="12">6*SIN(W59/57.3)/(3-SIN(W59/57.3))</f>
        <v>1.2216782620156128</v>
      </c>
      <c r="Z59" s="4">
        <v>30.5</v>
      </c>
      <c r="AA59" s="24">
        <f t="shared" si="1"/>
        <v>5.5</v>
      </c>
      <c r="AB59" s="23">
        <v>-0.42499999999999999</v>
      </c>
      <c r="AC59" s="23">
        <f t="shared" si="2"/>
        <v>-2.3720930232558142</v>
      </c>
      <c r="AD59" s="23">
        <f t="shared" si="3"/>
        <v>-6.2423500611995107E-2</v>
      </c>
      <c r="AE59" s="23">
        <v>-7.4260230550147424E-2</v>
      </c>
      <c r="AF59" s="37">
        <v>4.2</v>
      </c>
      <c r="AG59" s="36"/>
      <c r="AH59" s="27">
        <f>Q59-U59</f>
        <v>0.31299999999999994</v>
      </c>
      <c r="AI59">
        <f>AF59</f>
        <v>4.2</v>
      </c>
      <c r="AJ59" s="36">
        <f>P59/AF59</f>
        <v>-8.180131556754934E-2</v>
      </c>
      <c r="AK59" s="42">
        <f>P59</f>
        <v>-0.34356552538370727</v>
      </c>
      <c r="AL59" s="42">
        <f>6*SIN(L59*PI()/180)/(3-SIN(L59*PI()/180))</f>
        <v>1.462022200596562</v>
      </c>
      <c r="AM59" s="43">
        <f>(AO59+2*H59)/3</f>
        <v>390.12266642127884</v>
      </c>
      <c r="AN59" s="42">
        <f>AP59-(Q59-R59*LOG(AM59,10))</f>
        <v>-6.9604349093076889E-2</v>
      </c>
      <c r="AO59" s="43">
        <f>H59*(3+2*AL59)/(3-AL59)</f>
        <v>770.36799926383651</v>
      </c>
      <c r="AP59" s="42">
        <f>G59-N59/100*(1+G59)</f>
        <v>0.65197400000000005</v>
      </c>
    </row>
    <row r="60" spans="1:42" x14ac:dyDescent="0.2">
      <c r="A60" s="6" t="s">
        <v>102</v>
      </c>
      <c r="B60" s="7">
        <v>342</v>
      </c>
      <c r="C60" s="6" t="s">
        <v>100</v>
      </c>
      <c r="D60" s="6" t="s">
        <v>101</v>
      </c>
      <c r="E60" s="6" t="s">
        <v>29</v>
      </c>
      <c r="F60" s="6" t="s">
        <v>30</v>
      </c>
      <c r="G60" s="51">
        <v>0.71299999999999997</v>
      </c>
      <c r="H60" s="50">
        <v>202</v>
      </c>
      <c r="I60" s="11">
        <v>-2.3E-2</v>
      </c>
      <c r="J60" s="10">
        <f>SUM(T60-G60)/(T60-U60)*100</f>
        <v>19.583333333333353</v>
      </c>
      <c r="K60" s="12">
        <v>6.7000000000000004E-2</v>
      </c>
      <c r="L60" s="50">
        <v>31.7</v>
      </c>
      <c r="M60" s="4"/>
      <c r="N60" s="55">
        <v>0.15</v>
      </c>
      <c r="O60" s="10">
        <v>5.9</v>
      </c>
      <c r="P60" s="51">
        <v>-6.5536354744049563E-2</v>
      </c>
      <c r="Q60" s="51">
        <v>0.83299999999999996</v>
      </c>
      <c r="R60" s="51">
        <v>4.2999999999999997E-2</v>
      </c>
      <c r="S60" s="11">
        <f>1+(I60/(1+Q60-R60*LOG(H60)))</f>
        <v>0.98673487548409677</v>
      </c>
      <c r="T60" s="11">
        <v>0.76</v>
      </c>
      <c r="U60" s="11">
        <v>0.52</v>
      </c>
      <c r="V60" s="11">
        <f>G60-U60</f>
        <v>0.19299999999999995</v>
      </c>
      <c r="W60" s="10">
        <v>30.5</v>
      </c>
      <c r="X60" s="4"/>
      <c r="Y60" s="5">
        <f t="shared" si="12"/>
        <v>1.2216782620156128</v>
      </c>
      <c r="Z60" s="4">
        <v>30.5</v>
      </c>
      <c r="AA60" s="24">
        <f t="shared" si="1"/>
        <v>1.1999999999999993</v>
      </c>
      <c r="AB60" s="23">
        <v>-9.583333333333334E-2</v>
      </c>
      <c r="AC60" s="23">
        <f t="shared" si="2"/>
        <v>-0.53488372093023262</v>
      </c>
      <c r="AD60" s="23">
        <f t="shared" si="3"/>
        <v>-1.342673671920607E-2</v>
      </c>
      <c r="AE60" s="23">
        <v>-1.5803730550147436E-2</v>
      </c>
      <c r="AF60" s="37">
        <v>4.2</v>
      </c>
      <c r="AG60" s="36"/>
      <c r="AJ60" s="36">
        <f>P60/AF60</f>
        <v>-1.5603893986678467E-2</v>
      </c>
      <c r="AK60" s="42"/>
      <c r="AL60" s="42"/>
      <c r="AM60" s="43"/>
      <c r="AN60" s="42"/>
      <c r="AO60" s="43"/>
      <c r="AP60" s="42"/>
    </row>
    <row r="61" spans="1:42" x14ac:dyDescent="0.2">
      <c r="A61" s="4"/>
      <c r="B61" s="7">
        <v>343</v>
      </c>
      <c r="C61" s="6" t="s">
        <v>100</v>
      </c>
      <c r="D61" s="6" t="s">
        <v>101</v>
      </c>
      <c r="E61" s="6" t="s">
        <v>29</v>
      </c>
      <c r="F61" s="6" t="s">
        <v>30</v>
      </c>
      <c r="G61" s="51">
        <v>0.749</v>
      </c>
      <c r="H61" s="50">
        <v>201</v>
      </c>
      <c r="I61" s="11">
        <v>0.15</v>
      </c>
      <c r="J61" s="10">
        <f>SUM(T61-G61)/(T61-U61)*100</f>
        <v>4.5833333333333375</v>
      </c>
      <c r="K61" s="12">
        <v>0</v>
      </c>
      <c r="L61" s="50">
        <v>29.5</v>
      </c>
      <c r="M61" s="4"/>
      <c r="N61" s="55">
        <v>0.95</v>
      </c>
      <c r="O61" s="10">
        <v>9</v>
      </c>
      <c r="P61" s="51">
        <v>0</v>
      </c>
      <c r="Q61" s="51">
        <v>0.83299999999999996</v>
      </c>
      <c r="R61" s="51">
        <v>4.2999999999999997E-2</v>
      </c>
      <c r="S61" s="11">
        <f>1+(I61/(1+Q61-R61*LOG(H61)))</f>
        <v>1.0865070576699811</v>
      </c>
      <c r="T61" s="11">
        <v>0.76</v>
      </c>
      <c r="U61" s="11">
        <v>0.52</v>
      </c>
      <c r="V61" s="11">
        <f>G61-U61</f>
        <v>0.22899999999999998</v>
      </c>
      <c r="W61" s="10">
        <v>30.5</v>
      </c>
      <c r="X61" s="4"/>
      <c r="Y61" s="5">
        <f t="shared" si="12"/>
        <v>1.2216782620156128</v>
      </c>
      <c r="Z61" s="4">
        <v>30.5</v>
      </c>
      <c r="AA61" s="24">
        <f t="shared" si="1"/>
        <v>-1</v>
      </c>
      <c r="AB61" s="23">
        <v>0.625</v>
      </c>
      <c r="AC61" s="23">
        <f t="shared" si="2"/>
        <v>3.4883720930232558</v>
      </c>
      <c r="AD61" s="23">
        <f t="shared" si="3"/>
        <v>8.5763293310463118E-2</v>
      </c>
      <c r="AE61" s="23"/>
      <c r="AF61" s="37">
        <v>4.2</v>
      </c>
      <c r="AG61" s="36"/>
      <c r="AJ61" s="36">
        <f>P61/AF61</f>
        <v>0</v>
      </c>
    </row>
    <row r="62" spans="1:42" x14ac:dyDescent="0.2">
      <c r="A62" s="4"/>
      <c r="B62" s="7">
        <v>344</v>
      </c>
      <c r="C62" s="6" t="s">
        <v>100</v>
      </c>
      <c r="D62" s="6" t="s">
        <v>101</v>
      </c>
      <c r="E62" s="6" t="s">
        <v>29</v>
      </c>
      <c r="F62" s="6" t="s">
        <v>30</v>
      </c>
      <c r="G62" s="51">
        <v>0.67600000000000005</v>
      </c>
      <c r="H62" s="50">
        <v>300</v>
      </c>
      <c r="I62" s="11">
        <v>-0.05</v>
      </c>
      <c r="J62" s="10">
        <f>SUM(T62-G62)/(T62-U62)*100</f>
        <v>34.999999999999986</v>
      </c>
      <c r="K62" s="12">
        <v>0.15</v>
      </c>
      <c r="L62" s="50">
        <v>32.700000000000003</v>
      </c>
      <c r="M62" s="4"/>
      <c r="N62" s="55">
        <v>-0.15</v>
      </c>
      <c r="O62" s="10">
        <v>5.7</v>
      </c>
      <c r="P62" s="51">
        <v>-0.14285714285714285</v>
      </c>
      <c r="Q62" s="51">
        <v>0.83299999999999996</v>
      </c>
      <c r="R62" s="51">
        <v>4.2999999999999997E-2</v>
      </c>
      <c r="S62" s="11">
        <f>1+(I62/(1+Q62-R62*LOG(H62)))</f>
        <v>0.97103940366884089</v>
      </c>
      <c r="T62" s="11">
        <v>0.76</v>
      </c>
      <c r="U62" s="11">
        <v>0.52</v>
      </c>
      <c r="V62" s="11">
        <f>G62-U62</f>
        <v>0.15600000000000003</v>
      </c>
      <c r="W62" s="10">
        <v>30.5</v>
      </c>
      <c r="X62" s="4"/>
      <c r="Y62" s="5">
        <f t="shared" si="12"/>
        <v>1.2216782620156128</v>
      </c>
      <c r="Z62" s="4">
        <v>30.5</v>
      </c>
      <c r="AA62" s="24">
        <f t="shared" si="1"/>
        <v>2.2000000000000028</v>
      </c>
      <c r="AB62" s="23">
        <v>-0.20833333333333334</v>
      </c>
      <c r="AC62" s="23">
        <f t="shared" si="2"/>
        <v>-1.1627906976744187</v>
      </c>
      <c r="AD62" s="23">
        <f t="shared" si="3"/>
        <v>-2.9832935560859187E-2</v>
      </c>
      <c r="AE62" s="23">
        <v>-3.7720230550147435E-2</v>
      </c>
      <c r="AF62" s="37">
        <v>4.2</v>
      </c>
      <c r="AG62" s="36"/>
      <c r="AJ62" s="36">
        <f>P62/AF62</f>
        <v>-3.4013605442176867E-2</v>
      </c>
    </row>
    <row r="63" spans="1:42" x14ac:dyDescent="0.2">
      <c r="A63" s="4"/>
      <c r="B63" s="7">
        <v>345</v>
      </c>
      <c r="C63" s="6" t="s">
        <v>100</v>
      </c>
      <c r="D63" s="6" t="s">
        <v>101</v>
      </c>
      <c r="E63" s="6" t="s">
        <v>29</v>
      </c>
      <c r="F63" s="6" t="s">
        <v>30</v>
      </c>
      <c r="G63" s="51">
        <v>0.69199999999999995</v>
      </c>
      <c r="H63" s="50">
        <v>114</v>
      </c>
      <c r="I63" s="11">
        <v>-5.0999999999999997E-2</v>
      </c>
      <c r="J63" s="10">
        <f>SUM(T63-G63)/(T63-U63)*100</f>
        <v>28.333333333333361</v>
      </c>
      <c r="K63" s="12">
        <v>0.128</v>
      </c>
      <c r="L63" s="50">
        <v>34</v>
      </c>
      <c r="M63" s="4"/>
      <c r="N63" s="55">
        <v>-0.14000000000000001</v>
      </c>
      <c r="O63" s="10">
        <v>4</v>
      </c>
      <c r="P63" s="51">
        <v>-0.12276214833759591</v>
      </c>
      <c r="Q63" s="51">
        <v>0.83299999999999996</v>
      </c>
      <c r="R63" s="51">
        <v>4.2999999999999997E-2</v>
      </c>
      <c r="S63" s="11">
        <f>1+(I63/(1+Q63-R63*LOG(H63)))</f>
        <v>0.97076615194365279</v>
      </c>
      <c r="T63" s="11">
        <v>0.76</v>
      </c>
      <c r="U63" s="11">
        <v>0.52</v>
      </c>
      <c r="V63" s="11">
        <f>G63-U63</f>
        <v>0.17199999999999993</v>
      </c>
      <c r="W63" s="10">
        <v>30.5</v>
      </c>
      <c r="X63" s="4"/>
      <c r="Y63" s="5">
        <f t="shared" si="12"/>
        <v>1.2216782620156128</v>
      </c>
      <c r="Z63" s="4">
        <v>30.5</v>
      </c>
      <c r="AA63" s="24">
        <f t="shared" si="1"/>
        <v>3.5</v>
      </c>
      <c r="AB63" s="23">
        <v>-0.21249999999999999</v>
      </c>
      <c r="AC63" s="23">
        <f t="shared" si="2"/>
        <v>-1.1860465116279071</v>
      </c>
      <c r="AD63" s="23">
        <f t="shared" si="3"/>
        <v>-3.0141843971631204E-2</v>
      </c>
      <c r="AE63" s="23">
        <v>-3.8865430550147441E-2</v>
      </c>
      <c r="AF63" s="37">
        <v>4.2</v>
      </c>
      <c r="AG63" s="36"/>
      <c r="AJ63" s="36">
        <f>P63/AF63</f>
        <v>-2.9229082937522834E-2</v>
      </c>
    </row>
    <row r="64" spans="1:42" x14ac:dyDescent="0.2">
      <c r="A64" s="4"/>
      <c r="B64" s="8"/>
      <c r="C64" s="6" t="s">
        <v>24</v>
      </c>
      <c r="D64" s="6" t="s">
        <v>24</v>
      </c>
      <c r="E64" s="6" t="s">
        <v>24</v>
      </c>
      <c r="F64" s="6" t="s">
        <v>24</v>
      </c>
      <c r="G64" s="51"/>
      <c r="H64" s="51"/>
      <c r="I64" s="11"/>
      <c r="J64" s="11"/>
      <c r="K64" s="11"/>
      <c r="L64" s="51"/>
      <c r="M64" s="4"/>
      <c r="N64" s="55" t="s">
        <v>265</v>
      </c>
      <c r="O64" s="10"/>
      <c r="P64" s="50"/>
      <c r="Q64" s="51"/>
      <c r="R64" s="51"/>
      <c r="S64" s="11"/>
      <c r="T64" s="11"/>
      <c r="U64" s="11"/>
      <c r="V64" s="11"/>
      <c r="W64" s="11"/>
      <c r="X64" s="4"/>
      <c r="Y64" s="5"/>
      <c r="AA64" s="24"/>
      <c r="AB64" s="24" t="s">
        <v>265</v>
      </c>
      <c r="AC64" s="23"/>
      <c r="AD64" s="23"/>
      <c r="AF64" s="37"/>
      <c r="AG64" s="36"/>
    </row>
    <row r="65" spans="1:36" x14ac:dyDescent="0.2">
      <c r="A65" s="6" t="s">
        <v>99</v>
      </c>
      <c r="B65" s="7">
        <v>311</v>
      </c>
      <c r="C65" s="6" t="s">
        <v>100</v>
      </c>
      <c r="D65" s="6" t="s">
        <v>101</v>
      </c>
      <c r="E65" s="6" t="s">
        <v>29</v>
      </c>
      <c r="F65" s="6" t="s">
        <v>103</v>
      </c>
      <c r="G65" s="51">
        <v>0.66500000000000004</v>
      </c>
      <c r="H65" s="50">
        <v>202</v>
      </c>
      <c r="I65" s="11">
        <v>-1.2E-2</v>
      </c>
      <c r="J65" s="10">
        <f>SUM(T65-G65)/(T65-U65)*100</f>
        <v>58.928571428571416</v>
      </c>
      <c r="K65" s="12">
        <v>0.13500000000000001</v>
      </c>
      <c r="L65" s="50">
        <v>33.700000000000003</v>
      </c>
      <c r="M65" s="4"/>
      <c r="N65" s="55">
        <v>-0.33</v>
      </c>
      <c r="O65" s="10">
        <v>15.5</v>
      </c>
      <c r="P65" s="51">
        <v>-0.12918660287081341</v>
      </c>
      <c r="Q65" s="51">
        <v>0.879</v>
      </c>
      <c r="R65" s="51">
        <v>8.8999999999999996E-2</v>
      </c>
      <c r="S65" s="11">
        <f>1+(I65/(1+Q65-R65*LOG(H65)))</f>
        <v>0.99283078630180277</v>
      </c>
      <c r="T65" s="11">
        <v>0.83</v>
      </c>
      <c r="U65" s="11">
        <v>0.55000000000000004</v>
      </c>
      <c r="V65" s="11">
        <f>G65-U65</f>
        <v>0.11499999999999999</v>
      </c>
      <c r="W65" s="10">
        <v>31</v>
      </c>
      <c r="X65" s="4"/>
      <c r="Y65" s="5">
        <f t="shared" si="12"/>
        <v>1.243472176089182</v>
      </c>
      <c r="Z65" s="4">
        <v>31</v>
      </c>
      <c r="AA65" s="24">
        <f t="shared" si="1"/>
        <v>2.7000000000000028</v>
      </c>
      <c r="AB65" s="23">
        <v>-4.2857142857142851E-2</v>
      </c>
      <c r="AC65" s="23">
        <f t="shared" si="2"/>
        <v>-0.1348314606741573</v>
      </c>
      <c r="AD65" s="23">
        <f t="shared" si="3"/>
        <v>-7.2072072072072073E-3</v>
      </c>
      <c r="AE65" s="23"/>
      <c r="AF65" s="36"/>
      <c r="AG65" s="36"/>
      <c r="AH65" s="27"/>
    </row>
    <row r="66" spans="1:36" x14ac:dyDescent="0.2">
      <c r="A66" s="6" t="s">
        <v>104</v>
      </c>
      <c r="B66" s="7">
        <v>312</v>
      </c>
      <c r="C66" s="6" t="s">
        <v>100</v>
      </c>
      <c r="D66" s="6" t="s">
        <v>101</v>
      </c>
      <c r="E66" s="6" t="s">
        <v>29</v>
      </c>
      <c r="F66" s="6" t="s">
        <v>30</v>
      </c>
      <c r="G66" s="51">
        <v>0.755</v>
      </c>
      <c r="H66" s="50">
        <v>201</v>
      </c>
      <c r="I66" s="11">
        <v>7.8E-2</v>
      </c>
      <c r="J66" s="10">
        <f>SUM(T66-G66)/(T66-U66)*100</f>
        <v>26.785714285714278</v>
      </c>
      <c r="K66" s="12">
        <v>0</v>
      </c>
      <c r="L66" s="50">
        <v>31.3</v>
      </c>
      <c r="M66" s="4"/>
      <c r="N66" s="55">
        <v>2.13</v>
      </c>
      <c r="O66" s="10">
        <v>20</v>
      </c>
      <c r="P66" s="51">
        <v>0</v>
      </c>
      <c r="Q66" s="51">
        <v>0.879</v>
      </c>
      <c r="R66" s="51">
        <v>8.8999999999999996E-2</v>
      </c>
      <c r="S66" s="11">
        <f>1+(I66/(1+Q66-R66*LOG(H66)))</f>
        <v>1.046594549231368</v>
      </c>
      <c r="T66" s="11">
        <v>0.83</v>
      </c>
      <c r="U66" s="11">
        <v>0.55000000000000004</v>
      </c>
      <c r="V66" s="11">
        <f>G66-U66</f>
        <v>0.20499999999999996</v>
      </c>
      <c r="W66" s="10">
        <v>31</v>
      </c>
      <c r="X66" s="4"/>
      <c r="Y66" s="5">
        <f t="shared" si="12"/>
        <v>1.243472176089182</v>
      </c>
      <c r="Z66" s="4">
        <v>31</v>
      </c>
      <c r="AA66" s="24">
        <f t="shared" si="1"/>
        <v>0.30000000000000071</v>
      </c>
      <c r="AB66" s="23">
        <v>0.27857142857142853</v>
      </c>
      <c r="AC66" s="23">
        <f t="shared" si="2"/>
        <v>0.8764044943820225</v>
      </c>
      <c r="AD66" s="23">
        <f t="shared" si="3"/>
        <v>4.4444444444444446E-2</v>
      </c>
      <c r="AE66" s="23"/>
      <c r="AF66" s="36"/>
      <c r="AG66" s="36"/>
    </row>
    <row r="67" spans="1:36" x14ac:dyDescent="0.2">
      <c r="A67" s="4"/>
      <c r="B67" s="7">
        <v>313</v>
      </c>
      <c r="C67" s="6" t="s">
        <v>100</v>
      </c>
      <c r="D67" s="6" t="s">
        <v>101</v>
      </c>
      <c r="E67" s="6" t="s">
        <v>29</v>
      </c>
      <c r="F67" s="6" t="s">
        <v>103</v>
      </c>
      <c r="G67" s="51">
        <v>0.64</v>
      </c>
      <c r="H67" s="50">
        <v>201</v>
      </c>
      <c r="I67" s="11">
        <v>-3.6999999999999998E-2</v>
      </c>
      <c r="J67" s="10">
        <f>SUM(T67-G67)/(T67-U67)*100</f>
        <v>67.857142857142861</v>
      </c>
      <c r="K67" s="12">
        <v>0.17499999999999999</v>
      </c>
      <c r="L67" s="50">
        <v>34</v>
      </c>
      <c r="M67" s="4"/>
      <c r="N67" s="55">
        <v>-0.65</v>
      </c>
      <c r="O67" s="10">
        <v>10.3</v>
      </c>
      <c r="P67" s="51">
        <v>-0.1653543307086614</v>
      </c>
      <c r="Q67" s="51">
        <v>0.879</v>
      </c>
      <c r="R67" s="51">
        <v>8.8999999999999996E-2</v>
      </c>
      <c r="S67" s="11">
        <f>1+(I67/(1+Q67-R67*LOG(H67)))</f>
        <v>0.97789745741588951</v>
      </c>
      <c r="T67" s="11">
        <v>0.83</v>
      </c>
      <c r="U67" s="11">
        <v>0.55000000000000004</v>
      </c>
      <c r="V67" s="11">
        <f>G67-U67</f>
        <v>8.9999999999999969E-2</v>
      </c>
      <c r="W67" s="10">
        <v>31</v>
      </c>
      <c r="X67" s="4"/>
      <c r="Y67" s="5">
        <f t="shared" si="12"/>
        <v>1.243472176089182</v>
      </c>
      <c r="Z67" s="4">
        <v>31</v>
      </c>
      <c r="AA67" s="24">
        <f t="shared" si="1"/>
        <v>3</v>
      </c>
      <c r="AB67" s="23">
        <v>-0.13214285714285712</v>
      </c>
      <c r="AC67" s="23">
        <f t="shared" si="2"/>
        <v>-0.4157303370786517</v>
      </c>
      <c r="AD67" s="23">
        <f t="shared" si="3"/>
        <v>-2.2560975609756093E-2</v>
      </c>
      <c r="AE67" s="23">
        <v>-5.6505063144084728E-3</v>
      </c>
      <c r="AF67" s="36"/>
      <c r="AG67" s="36"/>
    </row>
    <row r="68" spans="1:36" x14ac:dyDescent="0.2">
      <c r="A68" s="4"/>
      <c r="B68" s="7">
        <v>314</v>
      </c>
      <c r="C68" s="6" t="s">
        <v>100</v>
      </c>
      <c r="D68" s="6" t="s">
        <v>101</v>
      </c>
      <c r="E68" s="6" t="s">
        <v>29</v>
      </c>
      <c r="F68" s="6" t="s">
        <v>30</v>
      </c>
      <c r="G68" s="51">
        <v>0.71</v>
      </c>
      <c r="H68" s="50">
        <v>207</v>
      </c>
      <c r="I68" s="11">
        <v>3.3000000000000002E-2</v>
      </c>
      <c r="J68" s="10">
        <f>SUM(T68-G68)/(T68-U68)*100</f>
        <v>42.857142857142868</v>
      </c>
      <c r="K68" s="12">
        <v>0.03</v>
      </c>
      <c r="L68" s="50">
        <v>31.8</v>
      </c>
      <c r="M68" s="4"/>
      <c r="N68" s="55">
        <v>0.96</v>
      </c>
      <c r="O68" s="10">
        <v>20</v>
      </c>
      <c r="P68" s="51">
        <v>-2.9702970297029705E-2</v>
      </c>
      <c r="Q68" s="51">
        <v>0.879</v>
      </c>
      <c r="R68" s="51">
        <v>8.8999999999999996E-2</v>
      </c>
      <c r="S68" s="11">
        <f>1+(I68/(1+Q68-R68*LOG(H68)))</f>
        <v>1.0197264758038331</v>
      </c>
      <c r="T68" s="11">
        <v>0.83</v>
      </c>
      <c r="U68" s="11">
        <v>0.55000000000000004</v>
      </c>
      <c r="V68" s="11">
        <f>G68-U68</f>
        <v>0.15999999999999992</v>
      </c>
      <c r="W68" s="10">
        <v>31</v>
      </c>
      <c r="X68" s="4"/>
      <c r="Y68" s="5">
        <f t="shared" si="12"/>
        <v>1.243472176089182</v>
      </c>
      <c r="Z68" s="4">
        <v>31</v>
      </c>
      <c r="AA68" s="24">
        <f t="shared" si="1"/>
        <v>0.80000000000000071</v>
      </c>
      <c r="AB68" s="23">
        <v>0.11785714285714285</v>
      </c>
      <c r="AC68" s="23">
        <f t="shared" si="2"/>
        <v>0.3707865168539326</v>
      </c>
      <c r="AD68" s="23">
        <f t="shared" si="3"/>
        <v>1.9298245614035089E-2</v>
      </c>
      <c r="AE68" s="23"/>
      <c r="AF68" s="36"/>
      <c r="AG68" s="36"/>
    </row>
    <row r="69" spans="1:36" x14ac:dyDescent="0.2">
      <c r="A69" s="4"/>
      <c r="B69" s="7" t="s">
        <v>105</v>
      </c>
      <c r="C69" s="6" t="s">
        <v>106</v>
      </c>
      <c r="D69" s="6" t="s">
        <v>28</v>
      </c>
      <c r="E69" s="6" t="s">
        <v>29</v>
      </c>
      <c r="F69" s="6" t="s">
        <v>30</v>
      </c>
      <c r="G69" s="51">
        <v>0.68300000000000005</v>
      </c>
      <c r="H69" s="50">
        <v>1000</v>
      </c>
      <c r="I69" s="11">
        <v>7.0000000000000007E-2</v>
      </c>
      <c r="J69" s="10">
        <f>SUM(T69-G69)/(T69-U69)*100</f>
        <v>52.499999999999979</v>
      </c>
      <c r="K69" s="12">
        <v>0.02</v>
      </c>
      <c r="L69" s="50">
        <v>30.6</v>
      </c>
      <c r="M69" s="4"/>
      <c r="N69" s="55">
        <v>-1.5</v>
      </c>
      <c r="O69" s="10">
        <v>12.5</v>
      </c>
      <c r="P69" s="51">
        <v>-1.9867549668874173E-2</v>
      </c>
      <c r="Q69" s="51">
        <v>0.879</v>
      </c>
      <c r="R69" s="51">
        <v>8.8999999999999996E-2</v>
      </c>
      <c r="S69" s="11">
        <f>1+(I69/(1+Q69-R69*LOG(H69)))</f>
        <v>1.0434243176178659</v>
      </c>
      <c r="T69" s="11">
        <v>0.83</v>
      </c>
      <c r="U69" s="11">
        <v>0.55000000000000004</v>
      </c>
      <c r="V69" s="11">
        <f>G69-U69</f>
        <v>0.13300000000000001</v>
      </c>
      <c r="W69" s="10">
        <v>31</v>
      </c>
      <c r="X69" s="4"/>
      <c r="Y69" s="5">
        <f t="shared" si="12"/>
        <v>1.243472176089182</v>
      </c>
      <c r="Z69" s="4">
        <v>31</v>
      </c>
      <c r="AA69" s="24">
        <f t="shared" si="1"/>
        <v>-0.39999999999999858</v>
      </c>
      <c r="AB69" s="23">
        <v>0.25</v>
      </c>
      <c r="AC69" s="23">
        <f t="shared" si="2"/>
        <v>0.78651685393258441</v>
      </c>
      <c r="AD69" s="23">
        <f t="shared" si="3"/>
        <v>4.1592394533571005E-2</v>
      </c>
      <c r="AE69" s="23"/>
      <c r="AF69" s="36"/>
      <c r="AG69" s="36"/>
    </row>
    <row r="70" spans="1:36" x14ac:dyDescent="0.2">
      <c r="A70" s="4"/>
      <c r="B70" s="8"/>
      <c r="C70" s="4"/>
      <c r="D70" s="4"/>
      <c r="E70" s="4"/>
      <c r="F70" s="4"/>
      <c r="G70" s="47"/>
      <c r="H70" s="47"/>
      <c r="I70" s="4"/>
      <c r="J70" s="4"/>
      <c r="K70" s="12"/>
      <c r="L70" s="47"/>
      <c r="M70" s="4"/>
      <c r="N70" s="55" t="s">
        <v>265</v>
      </c>
      <c r="O70" s="10"/>
      <c r="P70" s="50"/>
      <c r="Q70" s="47"/>
      <c r="R70" s="47"/>
      <c r="S70" s="4"/>
      <c r="T70" s="4"/>
      <c r="U70" s="4"/>
      <c r="V70" s="4"/>
      <c r="W70" s="4"/>
      <c r="X70" s="4"/>
      <c r="Y70" s="5"/>
      <c r="AA70" s="24"/>
      <c r="AB70" s="24" t="s">
        <v>265</v>
      </c>
      <c r="AC70" s="23"/>
      <c r="AD70" s="23"/>
      <c r="AF70" s="37"/>
      <c r="AG70" s="36"/>
    </row>
    <row r="71" spans="1:36" x14ac:dyDescent="0.2">
      <c r="A71" s="6" t="s">
        <v>99</v>
      </c>
      <c r="B71" s="7">
        <v>351</v>
      </c>
      <c r="C71" s="6" t="s">
        <v>100</v>
      </c>
      <c r="D71" s="6" t="s">
        <v>101</v>
      </c>
      <c r="E71" s="6" t="s">
        <v>29</v>
      </c>
      <c r="F71" s="6" t="s">
        <v>30</v>
      </c>
      <c r="G71" s="51">
        <v>0.65900000000000003</v>
      </c>
      <c r="H71" s="50">
        <v>205</v>
      </c>
      <c r="I71" s="11">
        <v>1.6E-2</v>
      </c>
      <c r="J71" s="10">
        <f>SUM(T71-G71)/(T71-U71)*100</f>
        <v>47.857142857142847</v>
      </c>
      <c r="K71" s="12">
        <v>0</v>
      </c>
      <c r="L71" s="50">
        <v>31.5</v>
      </c>
      <c r="M71" s="4"/>
      <c r="N71" s="55">
        <v>2.4</v>
      </c>
      <c r="O71" s="10">
        <v>20.6</v>
      </c>
      <c r="P71" s="51">
        <v>0</v>
      </c>
      <c r="Q71" s="51">
        <v>0.93300000000000005</v>
      </c>
      <c r="R71" s="51">
        <v>0.123</v>
      </c>
      <c r="S71" s="11">
        <f>1+(I71/(1+Q71-R71*LOG(H71)))</f>
        <v>1.0097048849123478</v>
      </c>
      <c r="T71" s="11">
        <v>0.86</v>
      </c>
      <c r="U71" s="11">
        <v>0.44</v>
      </c>
      <c r="V71" s="11">
        <f>G71-U71</f>
        <v>0.21900000000000003</v>
      </c>
      <c r="W71" s="10">
        <v>31</v>
      </c>
      <c r="X71" s="4"/>
      <c r="Y71" s="5">
        <f t="shared" si="12"/>
        <v>1.243472176089182</v>
      </c>
      <c r="Z71" s="4">
        <v>31</v>
      </c>
      <c r="AA71" s="24">
        <f t="shared" si="1"/>
        <v>0.5</v>
      </c>
      <c r="AB71" s="23">
        <v>3.8095238095238099E-2</v>
      </c>
      <c r="AC71" s="23">
        <f t="shared" si="2"/>
        <v>0.13008130081300814</v>
      </c>
      <c r="AD71" s="23">
        <f t="shared" si="3"/>
        <v>9.6443640747438213E-3</v>
      </c>
      <c r="AE71" s="46">
        <v>-2.0636370967908046E-4</v>
      </c>
      <c r="AF71" s="37">
        <v>2.1</v>
      </c>
      <c r="AG71" s="36"/>
      <c r="AH71" s="27">
        <f>Q71-U71</f>
        <v>0.49300000000000005</v>
      </c>
      <c r="AI71">
        <f>AF71</f>
        <v>2.1</v>
      </c>
      <c r="AJ71" s="36">
        <f t="shared" ref="AJ71:AJ84" si="13">P71/AF71</f>
        <v>0</v>
      </c>
    </row>
    <row r="72" spans="1:36" x14ac:dyDescent="0.2">
      <c r="A72" s="6" t="s">
        <v>107</v>
      </c>
      <c r="B72" s="7">
        <v>352</v>
      </c>
      <c r="C72" s="6" t="s">
        <v>100</v>
      </c>
      <c r="D72" s="6" t="s">
        <v>101</v>
      </c>
      <c r="E72" s="6" t="s">
        <v>29</v>
      </c>
      <c r="F72" s="6" t="s">
        <v>30</v>
      </c>
      <c r="G72" s="51">
        <v>0.621</v>
      </c>
      <c r="H72" s="50">
        <v>201</v>
      </c>
      <c r="I72" s="11">
        <v>-2.3E-2</v>
      </c>
      <c r="J72" s="10">
        <f>SUM(T72-G72)/(T72-U72)*100</f>
        <v>56.904761904761905</v>
      </c>
      <c r="K72" s="12">
        <v>4.2999999999999997E-2</v>
      </c>
      <c r="L72" s="50">
        <v>32.1</v>
      </c>
      <c r="M72" s="4"/>
      <c r="N72" s="55">
        <v>1.4</v>
      </c>
      <c r="O72" s="10">
        <v>17.899999999999999</v>
      </c>
      <c r="P72" s="51">
        <v>-4.2392375944791325E-2</v>
      </c>
      <c r="Q72" s="51">
        <v>0.93300000000000005</v>
      </c>
      <c r="R72" s="51">
        <v>0.123</v>
      </c>
      <c r="S72" s="11">
        <f>1+(I72/(1+Q72-R72*LOG(H72)))</f>
        <v>0.98605812935012727</v>
      </c>
      <c r="T72" s="11">
        <v>0.86</v>
      </c>
      <c r="U72" s="11">
        <v>0.44</v>
      </c>
      <c r="V72" s="11">
        <f>G72-U72</f>
        <v>0.18099999999999999</v>
      </c>
      <c r="W72" s="10">
        <v>31</v>
      </c>
      <c r="X72" s="4"/>
      <c r="Y72" s="5">
        <f t="shared" si="12"/>
        <v>1.243472176089182</v>
      </c>
      <c r="Z72" s="4">
        <v>31</v>
      </c>
      <c r="AA72" s="24">
        <f t="shared" si="1"/>
        <v>1.1000000000000014</v>
      </c>
      <c r="AB72" s="23">
        <v>-5.4761904761904762E-2</v>
      </c>
      <c r="AC72" s="23">
        <f t="shared" si="2"/>
        <v>-0.18699186991869918</v>
      </c>
      <c r="AD72" s="23">
        <f t="shared" si="3"/>
        <v>-1.4188772362739049E-2</v>
      </c>
      <c r="AE72" s="46">
        <v>-2.132417228938488E-2</v>
      </c>
      <c r="AF72" s="37">
        <v>2.1</v>
      </c>
      <c r="AG72" s="36"/>
      <c r="AH72" s="27"/>
      <c r="AJ72" s="36">
        <f t="shared" si="13"/>
        <v>-2.0186845687995867E-2</v>
      </c>
    </row>
    <row r="73" spans="1:36" x14ac:dyDescent="0.2">
      <c r="A73" s="4"/>
      <c r="B73" s="7">
        <v>353</v>
      </c>
      <c r="C73" s="6" t="s">
        <v>100</v>
      </c>
      <c r="D73" s="6" t="s">
        <v>101</v>
      </c>
      <c r="E73" s="6" t="s">
        <v>29</v>
      </c>
      <c r="F73" s="6" t="s">
        <v>30</v>
      </c>
      <c r="G73" s="51">
        <v>0.61299999999999999</v>
      </c>
      <c r="H73" s="50">
        <v>201</v>
      </c>
      <c r="I73" s="11">
        <v>-3.1E-2</v>
      </c>
      <c r="J73" s="10">
        <f>SUM(T73-G73)/(T73-U73)*100</f>
        <v>58.80952380952381</v>
      </c>
      <c r="K73" s="12">
        <v>5.0999999999999997E-2</v>
      </c>
      <c r="L73" s="50">
        <v>31.7</v>
      </c>
      <c r="M73" s="4"/>
      <c r="N73" s="55">
        <v>0.6</v>
      </c>
      <c r="O73" s="10">
        <v>9.4</v>
      </c>
      <c r="P73" s="51">
        <v>-5.0147492625368731E-2</v>
      </c>
      <c r="Q73" s="51">
        <v>0.93300000000000005</v>
      </c>
      <c r="R73" s="51">
        <v>0.123</v>
      </c>
      <c r="S73" s="11">
        <f>1+(I73/(1+Q73-R73*LOG(H73)))</f>
        <v>0.98120878303712811</v>
      </c>
      <c r="T73" s="11">
        <v>0.86</v>
      </c>
      <c r="U73" s="11">
        <v>0.44</v>
      </c>
      <c r="V73" s="11">
        <f>G73-U73</f>
        <v>0.17299999999999999</v>
      </c>
      <c r="W73" s="10">
        <v>31</v>
      </c>
      <c r="X73" s="4"/>
      <c r="Y73" s="5">
        <f t="shared" si="12"/>
        <v>1.243472176089182</v>
      </c>
      <c r="Z73" s="4">
        <v>31</v>
      </c>
      <c r="AA73" s="24">
        <f t="shared" si="1"/>
        <v>0.69999999999999929</v>
      </c>
      <c r="AB73" s="23">
        <v>-7.3809523809523811E-2</v>
      </c>
      <c r="AC73" s="23">
        <f t="shared" si="2"/>
        <v>-0.25203252032520324</v>
      </c>
      <c r="AD73" s="23">
        <f t="shared" si="3"/>
        <v>-1.9218846869187848E-2</v>
      </c>
      <c r="AE73" s="46">
        <v>-1.6851475967035179E-2</v>
      </c>
      <c r="AF73" s="37">
        <v>2.1</v>
      </c>
      <c r="AG73" s="36"/>
      <c r="AJ73" s="36">
        <f t="shared" si="13"/>
        <v>-2.3879758393032729E-2</v>
      </c>
    </row>
    <row r="74" spans="1:36" x14ac:dyDescent="0.2">
      <c r="A74" s="4"/>
      <c r="B74" s="7">
        <v>354</v>
      </c>
      <c r="C74" s="6" t="s">
        <v>100</v>
      </c>
      <c r="D74" s="6" t="s">
        <v>101</v>
      </c>
      <c r="E74" s="6" t="s">
        <v>29</v>
      </c>
      <c r="F74" s="6" t="s">
        <v>30</v>
      </c>
      <c r="G74" s="51">
        <v>0.6</v>
      </c>
      <c r="H74" s="50">
        <v>102</v>
      </c>
      <c r="I74" s="11">
        <v>-0.08</v>
      </c>
      <c r="J74" s="10">
        <f>SUM(T74-G74)/(T74-U74)*100</f>
        <v>61.904761904761905</v>
      </c>
      <c r="K74" s="12">
        <v>2.3E-2</v>
      </c>
      <c r="L74" s="50">
        <v>31.6</v>
      </c>
      <c r="M74" s="4"/>
      <c r="N74" s="55">
        <v>0.5</v>
      </c>
      <c r="O74" s="10">
        <v>7.5</v>
      </c>
      <c r="P74" s="51">
        <v>-2.2825008269930534E-2</v>
      </c>
      <c r="Q74" s="51">
        <v>0.93300000000000005</v>
      </c>
      <c r="R74" s="51">
        <v>0.123</v>
      </c>
      <c r="S74" s="11">
        <f>1+(I74/(1+Q74-R74*LOG(H74)))</f>
        <v>0.95254878785139352</v>
      </c>
      <c r="T74" s="11">
        <v>0.86</v>
      </c>
      <c r="U74" s="11">
        <v>0.44</v>
      </c>
      <c r="V74" s="11">
        <f>G74-U74</f>
        <v>0.15999999999999998</v>
      </c>
      <c r="W74" s="10">
        <v>31</v>
      </c>
      <c r="X74" s="4"/>
      <c r="Y74" s="5">
        <f>6*SIN(W74/57.3)/(3-SIN(W74/57.3))</f>
        <v>1.243472176089182</v>
      </c>
      <c r="Z74" s="4">
        <v>31</v>
      </c>
      <c r="AA74" s="24">
        <f t="shared" ref="AA74:AA137" si="14">L74-Z74</f>
        <v>0.60000000000000142</v>
      </c>
      <c r="AB74" s="23">
        <v>-0.19047619047619049</v>
      </c>
      <c r="AC74" s="23">
        <f t="shared" ref="AC74:AC137" si="15">I74/R74</f>
        <v>-0.65040650406504064</v>
      </c>
      <c r="AD74" s="23">
        <f t="shared" ref="AD74:AD137" si="16">I74/(1+G74)</f>
        <v>-4.9999999999999996E-2</v>
      </c>
      <c r="AE74" s="46"/>
      <c r="AF74" s="37">
        <v>2.1</v>
      </c>
      <c r="AG74" s="36"/>
      <c r="AJ74" s="36">
        <f t="shared" si="13"/>
        <v>-1.0869051557109778E-2</v>
      </c>
    </row>
    <row r="75" spans="1:36" x14ac:dyDescent="0.2">
      <c r="A75" s="4"/>
      <c r="B75" s="7">
        <v>355</v>
      </c>
      <c r="C75" s="6" t="s">
        <v>100</v>
      </c>
      <c r="D75" s="6" t="s">
        <v>101</v>
      </c>
      <c r="E75" s="6" t="s">
        <v>29</v>
      </c>
      <c r="F75" s="6" t="s">
        <v>30</v>
      </c>
      <c r="G75" s="51">
        <v>0.58399999999999996</v>
      </c>
      <c r="H75" s="50">
        <v>200</v>
      </c>
      <c r="I75" s="11">
        <v>-0.08</v>
      </c>
      <c r="J75" s="10">
        <f>SUM(T75-G75)/(T75-U75)*100</f>
        <v>65.714285714285722</v>
      </c>
      <c r="K75" s="12">
        <v>7.2999999999999995E-2</v>
      </c>
      <c r="L75" s="50">
        <v>32.6</v>
      </c>
      <c r="M75" s="4"/>
      <c r="N75" s="55">
        <v>0.1</v>
      </c>
      <c r="O75" s="10">
        <v>13.5</v>
      </c>
      <c r="P75" s="51">
        <v>-7.1265863976570115E-2</v>
      </c>
      <c r="Q75" s="51">
        <v>0.93300000000000005</v>
      </c>
      <c r="R75" s="51">
        <v>0.123</v>
      </c>
      <c r="S75" s="11">
        <f>1+(I75/(1+Q75-R75*LOG(H75)))</f>
        <v>0.95151436723898208</v>
      </c>
      <c r="T75" s="11">
        <v>0.86</v>
      </c>
      <c r="U75" s="11">
        <v>0.44</v>
      </c>
      <c r="V75" s="11">
        <f>G75-U75</f>
        <v>0.14399999999999996</v>
      </c>
      <c r="W75" s="10">
        <v>31</v>
      </c>
      <c r="X75" s="4"/>
      <c r="Y75" s="5">
        <f>6*SIN(W75/57.3)/(3-SIN(W75/57.3))</f>
        <v>1.243472176089182</v>
      </c>
      <c r="Z75" s="4">
        <v>31</v>
      </c>
      <c r="AA75" s="24">
        <f t="shared" si="14"/>
        <v>1.6000000000000014</v>
      </c>
      <c r="AB75" s="23">
        <v>-0.19047619047619049</v>
      </c>
      <c r="AC75" s="23">
        <f t="shared" si="15"/>
        <v>-0.65040650406504064</v>
      </c>
      <c r="AD75" s="23">
        <f t="shared" si="16"/>
        <v>-5.0505050505050504E-2</v>
      </c>
      <c r="AE75" s="46">
        <v>-3.6793288725214923E-2</v>
      </c>
      <c r="AF75" s="37">
        <v>2.1</v>
      </c>
      <c r="AG75" s="36"/>
      <c r="AJ75" s="36">
        <f t="shared" si="13"/>
        <v>-3.3936125703128622E-2</v>
      </c>
    </row>
    <row r="76" spans="1:36" x14ac:dyDescent="0.2">
      <c r="A76" s="4"/>
      <c r="B76" s="8"/>
      <c r="C76" s="4"/>
      <c r="D76" s="4"/>
      <c r="E76" s="4"/>
      <c r="F76" s="4"/>
      <c r="G76" s="51"/>
      <c r="H76" s="51"/>
      <c r="I76" s="11"/>
      <c r="J76" s="11"/>
      <c r="K76" s="11"/>
      <c r="L76" s="51"/>
      <c r="M76" s="4"/>
      <c r="N76" s="55" t="s">
        <v>265</v>
      </c>
      <c r="O76" s="10"/>
      <c r="P76" s="50"/>
      <c r="Q76" s="51"/>
      <c r="R76" s="51"/>
      <c r="S76" s="11"/>
      <c r="T76" s="11"/>
      <c r="U76" s="11"/>
      <c r="V76" s="11"/>
      <c r="W76" s="11"/>
      <c r="X76" s="4"/>
      <c r="Y76" s="5"/>
      <c r="AA76" s="24"/>
      <c r="AB76" s="24" t="s">
        <v>265</v>
      </c>
      <c r="AC76" s="23"/>
      <c r="AD76" s="23"/>
      <c r="AF76" s="37"/>
      <c r="AG76" s="36"/>
    </row>
    <row r="77" spans="1:36" x14ac:dyDescent="0.2">
      <c r="A77" s="6" t="s">
        <v>110</v>
      </c>
      <c r="B77" s="7">
        <v>1</v>
      </c>
      <c r="C77" s="6" t="s">
        <v>100</v>
      </c>
      <c r="D77" s="6" t="s">
        <v>111</v>
      </c>
      <c r="E77" s="6" t="s">
        <v>29</v>
      </c>
      <c r="F77" s="6" t="s">
        <v>30</v>
      </c>
      <c r="G77" s="51">
        <v>0.56000000000000005</v>
      </c>
      <c r="H77" s="50">
        <v>347</v>
      </c>
      <c r="I77" s="11">
        <v>-0.12</v>
      </c>
      <c r="J77" s="10">
        <f t="shared" ref="J77:J84" si="17">SUM(T77-G77)/(T77-U77)*100</f>
        <v>74.999999999999972</v>
      </c>
      <c r="K77" s="12">
        <v>0.45</v>
      </c>
      <c r="L77" s="50">
        <v>40.4</v>
      </c>
      <c r="M77" s="4"/>
      <c r="N77" s="55">
        <v>-1.3</v>
      </c>
      <c r="O77" s="10">
        <v>5.2</v>
      </c>
      <c r="P77" s="51">
        <v>-0.39130434782608697</v>
      </c>
      <c r="Q77" s="51">
        <v>0.84399999999999997</v>
      </c>
      <c r="R77" s="51">
        <v>6.4000000000000001E-2</v>
      </c>
      <c r="S77" s="11">
        <f t="shared" ref="S77:S84" si="18">1+(I77/(1+Q77-R77*LOG(H77)))</f>
        <v>0.92863170562170083</v>
      </c>
      <c r="T77" s="11">
        <v>0.83</v>
      </c>
      <c r="U77" s="11">
        <v>0.47</v>
      </c>
      <c r="V77" s="11">
        <f t="shared" ref="V77:V84" si="19">G77-U77</f>
        <v>9.000000000000008E-2</v>
      </c>
      <c r="W77" s="10">
        <v>32.5</v>
      </c>
      <c r="X77" s="4"/>
      <c r="Y77" s="5">
        <f>6*SIN(W77/57.3)/(3-SIN(W77/57.3))</f>
        <v>1.3089452996019402</v>
      </c>
      <c r="Z77" s="4">
        <v>32.5</v>
      </c>
      <c r="AA77" s="24">
        <f t="shared" si="14"/>
        <v>7.8999999999999986</v>
      </c>
      <c r="AB77" s="23">
        <v>-0.33333333333333331</v>
      </c>
      <c r="AC77" s="23">
        <f t="shared" si="15"/>
        <v>-1.875</v>
      </c>
      <c r="AD77" s="23">
        <f t="shared" si="16"/>
        <v>-7.6923076923076913E-2</v>
      </c>
      <c r="AE77" s="23">
        <v>-8.3786329676211288E-2</v>
      </c>
      <c r="AF77" s="37">
        <v>4.5999999999999996</v>
      </c>
      <c r="AG77" s="36">
        <f t="shared" ref="AG77:AG84" si="20">K77/AF77</f>
        <v>9.7826086956521743E-2</v>
      </c>
      <c r="AH77" s="27">
        <f>Q77-U77</f>
        <v>0.374</v>
      </c>
      <c r="AI77">
        <f>AF77</f>
        <v>4.5999999999999996</v>
      </c>
      <c r="AJ77" s="36">
        <f t="shared" si="13"/>
        <v>-8.5066162570888476E-2</v>
      </c>
    </row>
    <row r="78" spans="1:36" x14ac:dyDescent="0.2">
      <c r="A78" s="6" t="s">
        <v>112</v>
      </c>
      <c r="B78" s="7">
        <v>2</v>
      </c>
      <c r="C78" s="6" t="s">
        <v>100</v>
      </c>
      <c r="D78" s="6" t="s">
        <v>111</v>
      </c>
      <c r="E78" s="6" t="s">
        <v>29</v>
      </c>
      <c r="F78" s="6" t="s">
        <v>30</v>
      </c>
      <c r="G78" s="51">
        <v>0.69299999999999995</v>
      </c>
      <c r="H78" s="50">
        <v>349</v>
      </c>
      <c r="I78" s="11">
        <v>1.2999999999999999E-2</v>
      </c>
      <c r="J78" s="10">
        <f t="shared" si="17"/>
        <v>38.055555555555557</v>
      </c>
      <c r="K78" s="12">
        <v>0.04</v>
      </c>
      <c r="L78" s="50">
        <v>35</v>
      </c>
      <c r="M78" s="4"/>
      <c r="N78" s="55">
        <v>0.7</v>
      </c>
      <c r="O78" s="10">
        <v>11.7</v>
      </c>
      <c r="P78" s="51">
        <v>-3.9473684210526314E-2</v>
      </c>
      <c r="Q78" s="51">
        <v>0.84399999999999997</v>
      </c>
      <c r="R78" s="51">
        <v>6.4000000000000001E-2</v>
      </c>
      <c r="S78" s="11">
        <f t="shared" si="18"/>
        <v>1.0077322998210436</v>
      </c>
      <c r="T78" s="11">
        <v>0.83</v>
      </c>
      <c r="U78" s="11">
        <v>0.47</v>
      </c>
      <c r="V78" s="11">
        <f t="shared" si="19"/>
        <v>0.22299999999999998</v>
      </c>
      <c r="W78" s="10">
        <v>32.5</v>
      </c>
      <c r="X78" s="4"/>
      <c r="Y78" s="5">
        <f>6*SIN(W78/57.3)/(3-SIN(W78/57.3))</f>
        <v>1.3089452996019402</v>
      </c>
      <c r="Z78" s="4">
        <v>32.5</v>
      </c>
      <c r="AA78" s="24">
        <f t="shared" si="14"/>
        <v>2.5</v>
      </c>
      <c r="AB78" s="23">
        <v>3.6111111111111108E-2</v>
      </c>
      <c r="AC78" s="23">
        <f t="shared" si="15"/>
        <v>0.203125</v>
      </c>
      <c r="AD78" s="23">
        <f t="shared" si="16"/>
        <v>7.6786769049025389E-3</v>
      </c>
      <c r="AE78" s="23"/>
      <c r="AF78" s="37">
        <v>4.5999999999999996</v>
      </c>
      <c r="AG78" s="36">
        <f t="shared" si="20"/>
        <v>8.6956521739130436E-3</v>
      </c>
      <c r="AJ78" s="36">
        <f t="shared" si="13"/>
        <v>-8.5812356979405036E-3</v>
      </c>
    </row>
    <row r="79" spans="1:36" x14ac:dyDescent="0.2">
      <c r="A79" s="4"/>
      <c r="B79" s="7">
        <v>5</v>
      </c>
      <c r="C79" s="6" t="s">
        <v>100</v>
      </c>
      <c r="D79" s="6" t="s">
        <v>111</v>
      </c>
      <c r="E79" s="6" t="s">
        <v>29</v>
      </c>
      <c r="F79" s="6" t="s">
        <v>103</v>
      </c>
      <c r="G79" s="51">
        <v>0.627</v>
      </c>
      <c r="H79" s="50">
        <v>77</v>
      </c>
      <c r="I79" s="11">
        <v>-9.4E-2</v>
      </c>
      <c r="J79" s="10">
        <f t="shared" si="17"/>
        <v>56.388888888888879</v>
      </c>
      <c r="K79" s="12">
        <v>0.21</v>
      </c>
      <c r="L79" s="50">
        <v>36</v>
      </c>
      <c r="M79" s="4"/>
      <c r="N79" s="55">
        <v>-1.3</v>
      </c>
      <c r="O79" s="10">
        <v>8.4</v>
      </c>
      <c r="P79" s="51">
        <v>-0.19626168224299065</v>
      </c>
      <c r="Q79" s="51">
        <v>0.84399999999999997</v>
      </c>
      <c r="R79" s="51">
        <v>6.4000000000000001E-2</v>
      </c>
      <c r="S79" s="11">
        <f t="shared" si="18"/>
        <v>0.94545236967688717</v>
      </c>
      <c r="T79" s="11">
        <v>0.83</v>
      </c>
      <c r="U79" s="11">
        <v>0.47</v>
      </c>
      <c r="V79" s="11">
        <f t="shared" si="19"/>
        <v>0.15700000000000003</v>
      </c>
      <c r="W79" s="10">
        <v>32.5</v>
      </c>
      <c r="X79" s="4"/>
      <c r="Y79" s="5">
        <f t="shared" ref="Y79:Y94" si="21">6*SIN(W79/57.3)/(3-SIN(W79/57.3))</f>
        <v>1.3089452996019402</v>
      </c>
      <c r="Z79" s="4">
        <v>32.5</v>
      </c>
      <c r="AA79" s="24">
        <f t="shared" si="14"/>
        <v>3.5</v>
      </c>
      <c r="AB79" s="23">
        <v>-0.26111111111111113</v>
      </c>
      <c r="AC79" s="23">
        <f t="shared" si="15"/>
        <v>-1.46875</v>
      </c>
      <c r="AD79" s="23">
        <f t="shared" si="16"/>
        <v>-5.7775046097111246E-2</v>
      </c>
      <c r="AE79" s="23">
        <v>-5.6915329676211296E-2</v>
      </c>
      <c r="AF79" s="37">
        <v>4.5999999999999996</v>
      </c>
      <c r="AG79" s="36">
        <f t="shared" si="20"/>
        <v>4.5652173913043478E-2</v>
      </c>
      <c r="AJ79" s="36">
        <f t="shared" si="13"/>
        <v>-4.266558309630232E-2</v>
      </c>
    </row>
    <row r="80" spans="1:36" x14ac:dyDescent="0.2">
      <c r="A80" s="4"/>
      <c r="B80" s="7">
        <v>6</v>
      </c>
      <c r="C80" s="6" t="s">
        <v>100</v>
      </c>
      <c r="D80" s="6" t="s">
        <v>111</v>
      </c>
      <c r="E80" s="6" t="s">
        <v>29</v>
      </c>
      <c r="F80" s="6" t="s">
        <v>103</v>
      </c>
      <c r="G80" s="51">
        <v>0.625</v>
      </c>
      <c r="H80" s="50">
        <v>350</v>
      </c>
      <c r="I80" s="11">
        <v>-5.5E-2</v>
      </c>
      <c r="J80" s="10">
        <f t="shared" si="17"/>
        <v>56.944444444444429</v>
      </c>
      <c r="K80" s="12">
        <v>0.2</v>
      </c>
      <c r="L80" s="50">
        <v>33.700000000000003</v>
      </c>
      <c r="M80" s="4"/>
      <c r="N80" s="55">
        <v>-1.2</v>
      </c>
      <c r="O80" s="10">
        <v>11.7</v>
      </c>
      <c r="P80" s="51">
        <v>-0.1875</v>
      </c>
      <c r="Q80" s="51">
        <v>0.84399999999999997</v>
      </c>
      <c r="R80" s="51">
        <v>6.4000000000000001E-2</v>
      </c>
      <c r="S80" s="11">
        <f t="shared" si="18"/>
        <v>0.96728487633175342</v>
      </c>
      <c r="T80" s="11">
        <v>0.83</v>
      </c>
      <c r="U80" s="11">
        <v>0.47</v>
      </c>
      <c r="V80" s="11">
        <f t="shared" si="19"/>
        <v>0.15500000000000003</v>
      </c>
      <c r="W80" s="10">
        <v>32.5</v>
      </c>
      <c r="X80" s="4"/>
      <c r="Y80" s="5">
        <f t="shared" si="21"/>
        <v>1.3089452996019402</v>
      </c>
      <c r="Z80" s="4">
        <v>32.5</v>
      </c>
      <c r="AA80" s="24">
        <f t="shared" si="14"/>
        <v>1.2000000000000028</v>
      </c>
      <c r="AB80" s="23">
        <v>-0.15277777777777779</v>
      </c>
      <c r="AC80" s="23">
        <f t="shared" si="15"/>
        <v>-0.859375</v>
      </c>
      <c r="AD80" s="23">
        <f t="shared" si="16"/>
        <v>-3.3846153846153845E-2</v>
      </c>
      <c r="AE80" s="23">
        <v>-1.9566329676211292E-2</v>
      </c>
      <c r="AF80" s="37">
        <v>4.5999999999999996</v>
      </c>
      <c r="AG80" s="36">
        <f t="shared" si="20"/>
        <v>4.3478260869565223E-2</v>
      </c>
      <c r="AJ80" s="36">
        <f t="shared" si="13"/>
        <v>-4.0760869565217392E-2</v>
      </c>
    </row>
    <row r="81" spans="1:36" x14ac:dyDescent="0.2">
      <c r="A81" s="4"/>
      <c r="B81" s="7">
        <v>7</v>
      </c>
      <c r="C81" s="6" t="s">
        <v>100</v>
      </c>
      <c r="D81" s="6" t="s">
        <v>111</v>
      </c>
      <c r="E81" s="6" t="s">
        <v>29</v>
      </c>
      <c r="F81" s="6" t="s">
        <v>30</v>
      </c>
      <c r="G81" s="51">
        <v>0.63900000000000001</v>
      </c>
      <c r="H81" s="50">
        <v>80</v>
      </c>
      <c r="I81" s="11">
        <v>-8.3000000000000004E-2</v>
      </c>
      <c r="J81" s="10">
        <f t="shared" si="17"/>
        <v>53.055555555555543</v>
      </c>
      <c r="K81" s="12">
        <v>0.21</v>
      </c>
      <c r="L81" s="50">
        <v>34.299999999999997</v>
      </c>
      <c r="M81" s="4"/>
      <c r="N81" s="55">
        <v>-1.1000000000000001</v>
      </c>
      <c r="O81" s="10">
        <v>7.7</v>
      </c>
      <c r="P81" s="51">
        <v>-0.19626168224299065</v>
      </c>
      <c r="Q81" s="51">
        <v>0.84399999999999997</v>
      </c>
      <c r="R81" s="51">
        <v>6.4000000000000001E-2</v>
      </c>
      <c r="S81" s="11">
        <f t="shared" si="18"/>
        <v>0.95180589246018066</v>
      </c>
      <c r="T81" s="11">
        <v>0.83</v>
      </c>
      <c r="U81" s="11">
        <v>0.47</v>
      </c>
      <c r="V81" s="11">
        <f t="shared" si="19"/>
        <v>0.16900000000000004</v>
      </c>
      <c r="W81" s="10">
        <v>32.5</v>
      </c>
      <c r="X81" s="4"/>
      <c r="Y81" s="5">
        <f t="shared" si="21"/>
        <v>1.3089452996019402</v>
      </c>
      <c r="Z81" s="4">
        <v>32.5</v>
      </c>
      <c r="AA81" s="24">
        <f t="shared" si="14"/>
        <v>1.7999999999999972</v>
      </c>
      <c r="AB81" s="23">
        <v>-0.23055555555555557</v>
      </c>
      <c r="AC81" s="23">
        <f t="shared" si="15"/>
        <v>-1.296875</v>
      </c>
      <c r="AD81" s="23">
        <f t="shared" si="16"/>
        <v>-5.0640634533251988E-2</v>
      </c>
      <c r="AE81" s="23">
        <v>-4.90373296762113E-2</v>
      </c>
      <c r="AF81" s="37">
        <v>4.5999999999999996</v>
      </c>
      <c r="AG81" s="36">
        <f t="shared" si="20"/>
        <v>4.5652173913043478E-2</v>
      </c>
      <c r="AJ81" s="36">
        <f t="shared" si="13"/>
        <v>-4.266558309630232E-2</v>
      </c>
    </row>
    <row r="82" spans="1:36" x14ac:dyDescent="0.2">
      <c r="A82" s="4"/>
      <c r="B82" s="7">
        <v>8</v>
      </c>
      <c r="C82" s="6" t="s">
        <v>100</v>
      </c>
      <c r="D82" s="6" t="s">
        <v>111</v>
      </c>
      <c r="E82" s="6" t="s">
        <v>29</v>
      </c>
      <c r="F82" s="6" t="s">
        <v>30</v>
      </c>
      <c r="G82" s="51">
        <v>0.65700000000000003</v>
      </c>
      <c r="H82" s="50">
        <v>200</v>
      </c>
      <c r="I82" s="11">
        <v>-4.2999999999999997E-2</v>
      </c>
      <c r="J82" s="10">
        <f t="shared" si="17"/>
        <v>48.055555555555543</v>
      </c>
      <c r="K82" s="12">
        <v>0.14000000000000001</v>
      </c>
      <c r="L82" s="50">
        <v>36.799999999999997</v>
      </c>
      <c r="M82" s="4"/>
      <c r="N82" s="55">
        <v>-0.6</v>
      </c>
      <c r="O82" s="10">
        <v>7.7</v>
      </c>
      <c r="P82" s="51">
        <v>-0.13375796178343949</v>
      </c>
      <c r="Q82" s="51">
        <v>0.84399999999999997</v>
      </c>
      <c r="R82" s="51">
        <v>6.4000000000000001E-2</v>
      </c>
      <c r="S82" s="11">
        <f t="shared" si="18"/>
        <v>0.97465719555007269</v>
      </c>
      <c r="T82" s="11">
        <v>0.83</v>
      </c>
      <c r="U82" s="11">
        <v>0.47</v>
      </c>
      <c r="V82" s="11">
        <f t="shared" si="19"/>
        <v>0.18700000000000006</v>
      </c>
      <c r="W82" s="10">
        <v>32.5</v>
      </c>
      <c r="X82" s="4"/>
      <c r="Y82" s="5">
        <f t="shared" si="21"/>
        <v>1.3089452996019402</v>
      </c>
      <c r="Z82" s="4">
        <v>32.5</v>
      </c>
      <c r="AA82" s="24">
        <f t="shared" si="14"/>
        <v>4.2999999999999972</v>
      </c>
      <c r="AB82" s="23">
        <v>-0.11944444444444444</v>
      </c>
      <c r="AC82" s="23">
        <f t="shared" si="15"/>
        <v>-0.67187499999999989</v>
      </c>
      <c r="AD82" s="23">
        <f t="shared" si="16"/>
        <v>-2.5950512975256485E-2</v>
      </c>
      <c r="AE82" s="23">
        <v>-1.7124329676211289E-2</v>
      </c>
      <c r="AF82" s="37">
        <v>4.5999999999999996</v>
      </c>
      <c r="AG82" s="36">
        <f t="shared" si="20"/>
        <v>3.0434782608695657E-2</v>
      </c>
      <c r="AJ82" s="36">
        <f t="shared" si="13"/>
        <v>-2.9077817779008586E-2</v>
      </c>
    </row>
    <row r="83" spans="1:36" x14ac:dyDescent="0.2">
      <c r="A83" s="4"/>
      <c r="B83" s="7">
        <v>9</v>
      </c>
      <c r="C83" s="6" t="s">
        <v>100</v>
      </c>
      <c r="D83" s="6" t="s">
        <v>111</v>
      </c>
      <c r="E83" s="6" t="s">
        <v>29</v>
      </c>
      <c r="F83" s="6" t="s">
        <v>103</v>
      </c>
      <c r="G83" s="51">
        <v>0.65400000000000003</v>
      </c>
      <c r="H83" s="50">
        <v>703</v>
      </c>
      <c r="I83" s="11">
        <v>-8.0000000000000002E-3</v>
      </c>
      <c r="J83" s="10">
        <f t="shared" si="17"/>
        <v>48.888888888888872</v>
      </c>
      <c r="K83" s="12">
        <v>0.09</v>
      </c>
      <c r="L83" s="50">
        <v>33</v>
      </c>
      <c r="M83" s="4"/>
      <c r="N83" s="55" t="s">
        <v>265</v>
      </c>
      <c r="O83" s="10">
        <v>15</v>
      </c>
      <c r="P83" s="51">
        <v>-8.7378640776699046E-2</v>
      </c>
      <c r="Q83" s="51">
        <v>0.84399999999999997</v>
      </c>
      <c r="R83" s="51">
        <v>6.4000000000000001E-2</v>
      </c>
      <c r="S83" s="11">
        <f t="shared" si="18"/>
        <v>0.9951859280610259</v>
      </c>
      <c r="T83" s="11">
        <v>0.83</v>
      </c>
      <c r="U83" s="11">
        <v>0.47</v>
      </c>
      <c r="V83" s="11">
        <f t="shared" si="19"/>
        <v>0.18400000000000005</v>
      </c>
      <c r="W83" s="10">
        <v>32.5</v>
      </c>
      <c r="X83" s="4"/>
      <c r="Y83" s="5">
        <f t="shared" si="21"/>
        <v>1.3089452996019402</v>
      </c>
      <c r="Z83" s="4">
        <v>32.5</v>
      </c>
      <c r="AA83" s="24">
        <f t="shared" si="14"/>
        <v>0.5</v>
      </c>
      <c r="AB83" s="23">
        <v>-2.2222222222222223E-2</v>
      </c>
      <c r="AC83" s="23">
        <f t="shared" si="15"/>
        <v>-0.125</v>
      </c>
      <c r="AD83" s="23">
        <f t="shared" si="16"/>
        <v>-4.8367593712212824E-3</v>
      </c>
      <c r="AE83" s="23"/>
      <c r="AF83" s="37">
        <v>4.5999999999999996</v>
      </c>
      <c r="AG83" s="36">
        <f t="shared" si="20"/>
        <v>1.9565217391304349E-2</v>
      </c>
      <c r="AJ83" s="36">
        <f t="shared" si="13"/>
        <v>-1.8995356690586749E-2</v>
      </c>
    </row>
    <row r="84" spans="1:36" x14ac:dyDescent="0.2">
      <c r="A84" s="4"/>
      <c r="B84" s="7">
        <v>10</v>
      </c>
      <c r="C84" s="6" t="s">
        <v>100</v>
      </c>
      <c r="D84" s="6" t="s">
        <v>111</v>
      </c>
      <c r="E84" s="6" t="s">
        <v>29</v>
      </c>
      <c r="F84" s="6" t="s">
        <v>103</v>
      </c>
      <c r="G84" s="51">
        <v>0.60499999999999998</v>
      </c>
      <c r="H84" s="50">
        <v>152</v>
      </c>
      <c r="I84" s="11">
        <v>-0.1</v>
      </c>
      <c r="J84" s="10">
        <f t="shared" si="17"/>
        <v>62.5</v>
      </c>
      <c r="K84" s="12">
        <v>0.31</v>
      </c>
      <c r="L84" s="50">
        <v>35.4</v>
      </c>
      <c r="M84" s="4"/>
      <c r="N84" s="55">
        <v>-1.8</v>
      </c>
      <c r="O84" s="10">
        <v>6.5</v>
      </c>
      <c r="P84" s="51">
        <v>-0.2809667673716012</v>
      </c>
      <c r="Q84" s="51">
        <v>0.84399999999999997</v>
      </c>
      <c r="R84" s="51">
        <v>6.4000000000000001E-2</v>
      </c>
      <c r="S84" s="11">
        <f t="shared" si="18"/>
        <v>0.94132701891295911</v>
      </c>
      <c r="T84" s="11">
        <v>0.83</v>
      </c>
      <c r="U84" s="11">
        <v>0.47</v>
      </c>
      <c r="V84" s="11">
        <f t="shared" si="19"/>
        <v>0.13500000000000001</v>
      </c>
      <c r="W84" s="10">
        <v>32.5</v>
      </c>
      <c r="X84" s="4"/>
      <c r="Y84" s="5">
        <f t="shared" si="21"/>
        <v>1.3089452996019402</v>
      </c>
      <c r="Z84" s="4">
        <v>32.5</v>
      </c>
      <c r="AA84" s="24">
        <f t="shared" si="14"/>
        <v>2.8999999999999986</v>
      </c>
      <c r="AB84" s="23">
        <v>-0.27777777777777779</v>
      </c>
      <c r="AC84" s="23">
        <f t="shared" si="15"/>
        <v>-1.5625</v>
      </c>
      <c r="AD84" s="23">
        <f t="shared" si="16"/>
        <v>-6.230529595015577E-2</v>
      </c>
      <c r="AE84" s="23">
        <v>-5.5176329676211305E-2</v>
      </c>
      <c r="AF84" s="37">
        <v>4.5999999999999996</v>
      </c>
      <c r="AG84" s="36">
        <f t="shared" si="20"/>
        <v>6.7391304347826086E-2</v>
      </c>
      <c r="AJ84" s="36">
        <f t="shared" si="13"/>
        <v>-6.1079732037304615E-2</v>
      </c>
    </row>
    <row r="85" spans="1:36" x14ac:dyDescent="0.2">
      <c r="A85" s="4"/>
      <c r="B85" s="8"/>
      <c r="C85" s="4"/>
      <c r="D85" s="4"/>
      <c r="E85" s="4"/>
      <c r="F85" s="4"/>
      <c r="G85" s="51"/>
      <c r="H85" s="51"/>
      <c r="I85" s="11"/>
      <c r="J85" s="11"/>
      <c r="K85" s="11"/>
      <c r="L85" s="51"/>
      <c r="M85" s="4"/>
      <c r="N85" s="55" t="s">
        <v>265</v>
      </c>
      <c r="O85" s="10"/>
      <c r="P85" s="50"/>
      <c r="Q85" s="51"/>
      <c r="R85" s="51"/>
      <c r="S85" s="11"/>
      <c r="T85" s="11"/>
      <c r="U85" s="11"/>
      <c r="V85" s="11"/>
      <c r="W85" s="11"/>
      <c r="X85" s="4"/>
      <c r="Y85" s="5"/>
      <c r="AA85" s="24"/>
      <c r="AB85" s="24" t="s">
        <v>265</v>
      </c>
      <c r="AC85" s="23"/>
      <c r="AD85" s="23"/>
      <c r="AF85" s="37"/>
      <c r="AG85" s="36"/>
      <c r="AJ85" s="19"/>
    </row>
    <row r="86" spans="1:36" x14ac:dyDescent="0.2">
      <c r="A86" s="6" t="s">
        <v>110</v>
      </c>
      <c r="B86" s="7">
        <v>1</v>
      </c>
      <c r="C86" s="6" t="s">
        <v>113</v>
      </c>
      <c r="D86" s="6" t="s">
        <v>108</v>
      </c>
      <c r="E86" s="6" t="s">
        <v>109</v>
      </c>
      <c r="F86" s="6" t="s">
        <v>30</v>
      </c>
      <c r="G86" s="51">
        <v>0.73499999999999999</v>
      </c>
      <c r="H86" s="50">
        <v>34</v>
      </c>
      <c r="I86" s="11">
        <v>-2.9000000000000001E-2</v>
      </c>
      <c r="J86" s="10">
        <f t="shared" ref="J86:J97" si="22">SUM(T86-G86)/(T86-U86)*100</f>
        <v>35.526315789473685</v>
      </c>
      <c r="K86" s="12">
        <v>0.19</v>
      </c>
      <c r="L86" s="50">
        <v>36.299999999999997</v>
      </c>
      <c r="M86" s="4"/>
      <c r="N86" s="55">
        <v>-2.9</v>
      </c>
      <c r="O86" s="10"/>
      <c r="P86" s="51">
        <v>-0.17868338557993732</v>
      </c>
      <c r="Q86" s="51">
        <v>0.92400000000000004</v>
      </c>
      <c r="R86" s="51">
        <v>0.104</v>
      </c>
      <c r="S86" s="11">
        <f t="shared" ref="S86:S97" si="23">1+(I86/(1+Q86-R86*LOG(H86)))</f>
        <v>0.98356685579828096</v>
      </c>
      <c r="T86" s="11">
        <v>0.87</v>
      </c>
      <c r="U86" s="11">
        <v>0.49</v>
      </c>
      <c r="V86" s="11">
        <f t="shared" ref="V86:V97" si="24">G86-U86</f>
        <v>0.245</v>
      </c>
      <c r="W86" s="10">
        <v>32.5</v>
      </c>
      <c r="X86" s="6" t="s">
        <v>114</v>
      </c>
      <c r="Y86" s="5">
        <f t="shared" si="21"/>
        <v>1.3089452996019402</v>
      </c>
      <c r="Z86" s="4">
        <v>32.5</v>
      </c>
      <c r="AA86" s="24">
        <f t="shared" si="14"/>
        <v>3.7999999999999972</v>
      </c>
      <c r="AB86" s="23">
        <v>-7.6315789473684212E-2</v>
      </c>
      <c r="AC86" s="23">
        <f t="shared" si="15"/>
        <v>-0.27884615384615385</v>
      </c>
      <c r="AD86" s="23">
        <f t="shared" si="16"/>
        <v>-1.6714697406340059E-2</v>
      </c>
      <c r="AE86" s="46">
        <v>5.1153025864749679E-2</v>
      </c>
      <c r="AF86" s="36"/>
      <c r="AG86" s="36"/>
      <c r="AJ86" s="45"/>
    </row>
    <row r="87" spans="1:36" x14ac:dyDescent="0.2">
      <c r="A87" s="6" t="s">
        <v>115</v>
      </c>
      <c r="B87" s="7">
        <v>2</v>
      </c>
      <c r="C87" s="6" t="s">
        <v>113</v>
      </c>
      <c r="D87" s="6" t="s">
        <v>108</v>
      </c>
      <c r="E87" s="6" t="s">
        <v>109</v>
      </c>
      <c r="F87" s="6" t="s">
        <v>30</v>
      </c>
      <c r="G87" s="51">
        <v>0.72199999999999998</v>
      </c>
      <c r="H87" s="50">
        <v>73</v>
      </c>
      <c r="I87" s="11">
        <v>-8.9999999999999993E-3</v>
      </c>
      <c r="J87" s="10">
        <f t="shared" si="22"/>
        <v>38.947368421052637</v>
      </c>
      <c r="K87" s="12">
        <v>0.05</v>
      </c>
      <c r="L87" s="50">
        <v>34</v>
      </c>
      <c r="M87" s="4"/>
      <c r="N87" s="55">
        <v>-0.5</v>
      </c>
      <c r="O87" s="10"/>
      <c r="P87" s="51">
        <v>-4.9180327868852472E-2</v>
      </c>
      <c r="Q87" s="51">
        <v>0.92400000000000004</v>
      </c>
      <c r="R87" s="51">
        <v>0.104</v>
      </c>
      <c r="S87" s="11">
        <f t="shared" si="23"/>
        <v>0.9947983325750176</v>
      </c>
      <c r="T87" s="11">
        <v>0.87</v>
      </c>
      <c r="U87" s="11">
        <v>0.49</v>
      </c>
      <c r="V87" s="11">
        <f t="shared" si="24"/>
        <v>0.23199999999999998</v>
      </c>
      <c r="W87" s="10">
        <v>32.5</v>
      </c>
      <c r="X87" s="6" t="s">
        <v>114</v>
      </c>
      <c r="Y87" s="5">
        <f t="shared" si="21"/>
        <v>1.3089452996019402</v>
      </c>
      <c r="Z87" s="4">
        <v>32.5</v>
      </c>
      <c r="AA87" s="24">
        <f t="shared" si="14"/>
        <v>1.5</v>
      </c>
      <c r="AB87" s="23">
        <v>-2.3684210526315787E-2</v>
      </c>
      <c r="AC87" s="23">
        <f t="shared" si="15"/>
        <v>-8.6538461538461536E-2</v>
      </c>
      <c r="AD87" s="23">
        <f t="shared" si="16"/>
        <v>-5.2264808362369334E-3</v>
      </c>
      <c r="AE87" s="46">
        <v>2.8076594455003434E-2</v>
      </c>
      <c r="AF87" s="36"/>
      <c r="AG87" s="36"/>
    </row>
    <row r="88" spans="1:36" x14ac:dyDescent="0.2">
      <c r="A88" s="4"/>
      <c r="B88" s="7">
        <v>3</v>
      </c>
      <c r="C88" s="6" t="s">
        <v>113</v>
      </c>
      <c r="D88" s="6" t="s">
        <v>108</v>
      </c>
      <c r="E88" s="6" t="s">
        <v>109</v>
      </c>
      <c r="F88" s="6" t="s">
        <v>30</v>
      </c>
      <c r="G88" s="51">
        <v>0.751</v>
      </c>
      <c r="H88" s="50">
        <v>105</v>
      </c>
      <c r="I88" s="11">
        <v>3.5999999999999997E-2</v>
      </c>
      <c r="J88" s="10">
        <f t="shared" si="22"/>
        <v>31.315789473684209</v>
      </c>
      <c r="K88" s="12"/>
      <c r="L88" s="50">
        <v>34.9</v>
      </c>
      <c r="M88" s="4"/>
      <c r="N88" s="55" t="s">
        <v>265</v>
      </c>
      <c r="O88" s="10"/>
      <c r="P88" s="51">
        <v>0</v>
      </c>
      <c r="Q88" s="51">
        <v>0.92400000000000004</v>
      </c>
      <c r="R88" s="51">
        <v>0.104</v>
      </c>
      <c r="S88" s="11">
        <f t="shared" si="23"/>
        <v>1.021005996879029</v>
      </c>
      <c r="T88" s="11">
        <v>0.87</v>
      </c>
      <c r="U88" s="11">
        <v>0.49</v>
      </c>
      <c r="V88" s="11">
        <f t="shared" si="24"/>
        <v>0.26100000000000001</v>
      </c>
      <c r="W88" s="10">
        <v>32.5</v>
      </c>
      <c r="X88" s="6" t="s">
        <v>114</v>
      </c>
      <c r="Y88" s="5">
        <f t="shared" si="21"/>
        <v>1.3089452996019402</v>
      </c>
      <c r="Z88" s="4">
        <v>32.5</v>
      </c>
      <c r="AA88" s="24">
        <f t="shared" si="14"/>
        <v>2.3999999999999986</v>
      </c>
      <c r="AB88" s="23">
        <v>9.4736842105263147E-2</v>
      </c>
      <c r="AC88" s="23">
        <f t="shared" si="15"/>
        <v>0.34615384615384615</v>
      </c>
      <c r="AD88" s="23">
        <f t="shared" si="16"/>
        <v>2.0559680182752713E-2</v>
      </c>
      <c r="AE88" s="46"/>
      <c r="AF88" s="36"/>
      <c r="AG88" s="36"/>
    </row>
    <row r="89" spans="1:36" x14ac:dyDescent="0.2">
      <c r="A89" s="4"/>
      <c r="B89" s="7">
        <v>4</v>
      </c>
      <c r="C89" s="6" t="s">
        <v>113</v>
      </c>
      <c r="D89" s="6" t="s">
        <v>108</v>
      </c>
      <c r="E89" s="6" t="s">
        <v>109</v>
      </c>
      <c r="F89" s="6" t="s">
        <v>30</v>
      </c>
      <c r="G89" s="51">
        <v>0.751</v>
      </c>
      <c r="H89" s="50">
        <v>207</v>
      </c>
      <c r="I89" s="11">
        <v>6.6000000000000003E-2</v>
      </c>
      <c r="J89" s="10">
        <f t="shared" si="22"/>
        <v>31.315789473684209</v>
      </c>
      <c r="K89" s="12"/>
      <c r="L89" s="50">
        <v>32.6</v>
      </c>
      <c r="M89" s="4"/>
      <c r="N89" s="55" t="s">
        <v>265</v>
      </c>
      <c r="O89" s="10"/>
      <c r="P89" s="51">
        <v>0</v>
      </c>
      <c r="Q89" s="51">
        <v>0.92400000000000004</v>
      </c>
      <c r="R89" s="51">
        <v>0.104</v>
      </c>
      <c r="S89" s="11">
        <f t="shared" si="23"/>
        <v>1.0392124457358023</v>
      </c>
      <c r="T89" s="11">
        <v>0.87</v>
      </c>
      <c r="U89" s="11">
        <v>0.49</v>
      </c>
      <c r="V89" s="11">
        <f t="shared" si="24"/>
        <v>0.26100000000000001</v>
      </c>
      <c r="W89" s="10">
        <v>32.5</v>
      </c>
      <c r="X89" s="6" t="s">
        <v>114</v>
      </c>
      <c r="Y89" s="5">
        <f t="shared" si="21"/>
        <v>1.3089452996019402</v>
      </c>
      <c r="Z89" s="4">
        <v>32.5</v>
      </c>
      <c r="AA89" s="24">
        <f t="shared" si="14"/>
        <v>0.10000000000000142</v>
      </c>
      <c r="AB89" s="23">
        <v>0.1736842105263158</v>
      </c>
      <c r="AC89" s="23">
        <f t="shared" si="15"/>
        <v>0.63461538461538469</v>
      </c>
      <c r="AD89" s="23">
        <f t="shared" si="16"/>
        <v>3.7692747001713309E-2</v>
      </c>
      <c r="AE89" s="46"/>
      <c r="AF89" s="36"/>
      <c r="AG89" s="36"/>
    </row>
    <row r="90" spans="1:36" x14ac:dyDescent="0.2">
      <c r="A90" s="4"/>
      <c r="B90" s="7">
        <v>5</v>
      </c>
      <c r="C90" s="6" t="s">
        <v>113</v>
      </c>
      <c r="D90" s="6" t="s">
        <v>108</v>
      </c>
      <c r="E90" s="6" t="s">
        <v>109</v>
      </c>
      <c r="F90" s="6" t="s">
        <v>30</v>
      </c>
      <c r="G90" s="51">
        <v>0.67</v>
      </c>
      <c r="H90" s="50">
        <v>37</v>
      </c>
      <c r="I90" s="11">
        <v>-8.7999999999999995E-2</v>
      </c>
      <c r="J90" s="10">
        <f t="shared" si="22"/>
        <v>52.631578947368411</v>
      </c>
      <c r="K90" s="12">
        <v>0.04</v>
      </c>
      <c r="L90" s="50">
        <v>38.4</v>
      </c>
      <c r="M90" s="4"/>
      <c r="N90" s="55">
        <v>-1.9</v>
      </c>
      <c r="O90" s="10"/>
      <c r="P90" s="51">
        <v>-3.9473684210526314E-2</v>
      </c>
      <c r="Q90" s="51">
        <v>0.92400000000000004</v>
      </c>
      <c r="R90" s="51">
        <v>0.104</v>
      </c>
      <c r="S90" s="11">
        <f t="shared" si="23"/>
        <v>0.95002575436085979</v>
      </c>
      <c r="T90" s="11">
        <v>0.87</v>
      </c>
      <c r="U90" s="11">
        <v>0.49</v>
      </c>
      <c r="V90" s="11">
        <f t="shared" si="24"/>
        <v>0.18000000000000005</v>
      </c>
      <c r="W90" s="10">
        <v>32.5</v>
      </c>
      <c r="X90" s="6" t="s">
        <v>114</v>
      </c>
      <c r="Y90" s="5">
        <f t="shared" si="21"/>
        <v>1.3089452996019402</v>
      </c>
      <c r="Z90" s="4">
        <v>32.5</v>
      </c>
      <c r="AA90" s="24">
        <f t="shared" si="14"/>
        <v>5.8999999999999986</v>
      </c>
      <c r="AB90" s="23">
        <v>-0.23157894736842102</v>
      </c>
      <c r="AC90" s="23">
        <f t="shared" si="15"/>
        <v>-0.84615384615384615</v>
      </c>
      <c r="AD90" s="23">
        <f t="shared" si="16"/>
        <v>-5.2694610778443111E-2</v>
      </c>
      <c r="AE90" s="46">
        <v>-2.5816277953264355E-2</v>
      </c>
      <c r="AF90" s="36"/>
      <c r="AG90" s="36"/>
    </row>
    <row r="91" spans="1:36" x14ac:dyDescent="0.2">
      <c r="A91" s="4"/>
      <c r="B91" s="7">
        <v>6</v>
      </c>
      <c r="C91" s="6" t="s">
        <v>113</v>
      </c>
      <c r="D91" s="6" t="s">
        <v>108</v>
      </c>
      <c r="E91" s="6" t="s">
        <v>109</v>
      </c>
      <c r="F91" s="6" t="s">
        <v>30</v>
      </c>
      <c r="G91" s="51">
        <v>0.67300000000000004</v>
      </c>
      <c r="H91" s="50">
        <v>66</v>
      </c>
      <c r="I91" s="11">
        <v>-6.0999999999999999E-2</v>
      </c>
      <c r="J91" s="10">
        <f t="shared" si="22"/>
        <v>51.842105263157876</v>
      </c>
      <c r="K91" s="12">
        <v>0.15</v>
      </c>
      <c r="L91" s="50">
        <v>35.299999999999997</v>
      </c>
      <c r="M91" s="4"/>
      <c r="N91" s="55">
        <v>-2.5</v>
      </c>
      <c r="O91" s="10"/>
      <c r="P91" s="51">
        <v>-0.14285714285714285</v>
      </c>
      <c r="Q91" s="51">
        <v>0.92400000000000004</v>
      </c>
      <c r="R91" s="51">
        <v>0.104</v>
      </c>
      <c r="S91" s="11">
        <f t="shared" si="23"/>
        <v>0.96483678508118087</v>
      </c>
      <c r="T91" s="11">
        <v>0.87</v>
      </c>
      <c r="U91" s="11">
        <v>0.49</v>
      </c>
      <c r="V91" s="11">
        <f t="shared" si="24"/>
        <v>0.18300000000000005</v>
      </c>
      <c r="W91" s="10">
        <v>32.5</v>
      </c>
      <c r="X91" s="6" t="s">
        <v>114</v>
      </c>
      <c r="Y91" s="5">
        <f t="shared" si="21"/>
        <v>1.3089452996019402</v>
      </c>
      <c r="Z91" s="4">
        <v>32.5</v>
      </c>
      <c r="AA91" s="24">
        <f t="shared" si="14"/>
        <v>2.7999999999999972</v>
      </c>
      <c r="AB91" s="23">
        <v>-0.16052631578947368</v>
      </c>
      <c r="AC91" s="23">
        <f t="shared" si="15"/>
        <v>-0.58653846153846156</v>
      </c>
      <c r="AD91" s="23">
        <f t="shared" si="16"/>
        <v>-3.6461446503287503E-2</v>
      </c>
      <c r="AE91" s="46">
        <v>9.3459934718888027E-3</v>
      </c>
      <c r="AF91" s="36"/>
      <c r="AG91" s="36"/>
    </row>
    <row r="92" spans="1:36" x14ac:dyDescent="0.2">
      <c r="A92" s="4"/>
      <c r="B92" s="7">
        <v>7</v>
      </c>
      <c r="C92" s="6" t="s">
        <v>113</v>
      </c>
      <c r="D92" s="6" t="s">
        <v>108</v>
      </c>
      <c r="E92" s="6" t="s">
        <v>109</v>
      </c>
      <c r="F92" s="6" t="s">
        <v>30</v>
      </c>
      <c r="G92" s="51">
        <v>0.65300000000000002</v>
      </c>
      <c r="H92" s="50">
        <v>103</v>
      </c>
      <c r="I92" s="11">
        <v>-6.2E-2</v>
      </c>
      <c r="J92" s="10">
        <f t="shared" si="22"/>
        <v>57.105263157894726</v>
      </c>
      <c r="K92" s="12">
        <v>0</v>
      </c>
      <c r="L92" s="50">
        <v>35.200000000000003</v>
      </c>
      <c r="M92" s="4"/>
      <c r="N92" s="55">
        <v>-0.1</v>
      </c>
      <c r="O92" s="10"/>
      <c r="P92" s="51">
        <v>0</v>
      </c>
      <c r="Q92" s="51">
        <v>0.92400000000000004</v>
      </c>
      <c r="R92" s="51">
        <v>0.104</v>
      </c>
      <c r="S92" s="11">
        <f t="shared" si="23"/>
        <v>0.96384133193328125</v>
      </c>
      <c r="T92" s="11">
        <v>0.87</v>
      </c>
      <c r="U92" s="11">
        <v>0.49</v>
      </c>
      <c r="V92" s="11">
        <f t="shared" si="24"/>
        <v>0.16300000000000003</v>
      </c>
      <c r="W92" s="10">
        <v>32.5</v>
      </c>
      <c r="X92" s="6" t="s">
        <v>114</v>
      </c>
      <c r="Y92" s="5">
        <f t="shared" si="21"/>
        <v>1.3089452996019402</v>
      </c>
      <c r="Z92" s="4">
        <v>32.5</v>
      </c>
      <c r="AA92" s="24">
        <f t="shared" si="14"/>
        <v>2.7000000000000028</v>
      </c>
      <c r="AB92" s="23">
        <v>-0.16315789473684211</v>
      </c>
      <c r="AC92" s="23">
        <f t="shared" si="15"/>
        <v>-0.59615384615384615</v>
      </c>
      <c r="AD92" s="23">
        <f t="shared" si="16"/>
        <v>-3.7507562008469449E-2</v>
      </c>
      <c r="AE92" s="46"/>
      <c r="AF92" s="36"/>
      <c r="AG92" s="36"/>
    </row>
    <row r="93" spans="1:36" x14ac:dyDescent="0.2">
      <c r="A93" s="4"/>
      <c r="B93" s="7">
        <v>8</v>
      </c>
      <c r="C93" s="6" t="s">
        <v>113</v>
      </c>
      <c r="D93" s="6" t="s">
        <v>108</v>
      </c>
      <c r="E93" s="6" t="s">
        <v>109</v>
      </c>
      <c r="F93" s="6" t="s">
        <v>30</v>
      </c>
      <c r="G93" s="51">
        <v>0.71099999999999997</v>
      </c>
      <c r="H93" s="50">
        <v>209</v>
      </c>
      <c r="I93" s="11">
        <v>2.7E-2</v>
      </c>
      <c r="J93" s="10">
        <f t="shared" si="22"/>
        <v>41.842105263157904</v>
      </c>
      <c r="K93" s="12"/>
      <c r="L93" s="50">
        <v>31.4</v>
      </c>
      <c r="M93" s="4"/>
      <c r="N93" s="55" t="s">
        <v>265</v>
      </c>
      <c r="O93" s="10"/>
      <c r="P93" s="51">
        <v>0</v>
      </c>
      <c r="Q93" s="51">
        <v>0.92400000000000004</v>
      </c>
      <c r="R93" s="51">
        <v>0.104</v>
      </c>
      <c r="S93" s="11">
        <f t="shared" si="23"/>
        <v>1.0160455952943832</v>
      </c>
      <c r="T93" s="11">
        <v>0.87</v>
      </c>
      <c r="U93" s="11">
        <v>0.49</v>
      </c>
      <c r="V93" s="11">
        <f t="shared" si="24"/>
        <v>0.22099999999999997</v>
      </c>
      <c r="W93" s="10">
        <v>32.5</v>
      </c>
      <c r="X93" s="6" t="s">
        <v>114</v>
      </c>
      <c r="Y93" s="5">
        <f t="shared" si="21"/>
        <v>1.3089452996019402</v>
      </c>
      <c r="Z93" s="4">
        <v>32.5</v>
      </c>
      <c r="AA93" s="24">
        <f t="shared" si="14"/>
        <v>-1.1000000000000014</v>
      </c>
      <c r="AB93" s="23">
        <v>7.1052631578947367E-2</v>
      </c>
      <c r="AC93" s="23">
        <f t="shared" si="15"/>
        <v>0.25961538461538464</v>
      </c>
      <c r="AD93" s="23">
        <f t="shared" si="16"/>
        <v>1.5780245470485097E-2</v>
      </c>
      <c r="AE93" s="46"/>
      <c r="AF93" s="36"/>
      <c r="AG93" s="36"/>
    </row>
    <row r="94" spans="1:36" x14ac:dyDescent="0.2">
      <c r="A94" s="4"/>
      <c r="B94" s="7">
        <v>9</v>
      </c>
      <c r="C94" s="6" t="s">
        <v>113</v>
      </c>
      <c r="D94" s="6" t="s">
        <v>108</v>
      </c>
      <c r="E94" s="6" t="s">
        <v>109</v>
      </c>
      <c r="F94" s="6" t="s">
        <v>30</v>
      </c>
      <c r="G94" s="51">
        <v>0.64800000000000002</v>
      </c>
      <c r="H94" s="50">
        <v>33</v>
      </c>
      <c r="I94" s="11">
        <v>-0.11700000000000001</v>
      </c>
      <c r="J94" s="10">
        <f t="shared" si="22"/>
        <v>58.421052631578938</v>
      </c>
      <c r="K94" s="12">
        <v>0.18</v>
      </c>
      <c r="L94" s="50">
        <v>41.3</v>
      </c>
      <c r="M94" s="4"/>
      <c r="N94" s="55">
        <v>-4.5</v>
      </c>
      <c r="O94" s="10"/>
      <c r="P94" s="51">
        <v>-0.16981132075471697</v>
      </c>
      <c r="Q94" s="51">
        <v>0.92400000000000004</v>
      </c>
      <c r="R94" s="51">
        <v>0.104</v>
      </c>
      <c r="S94" s="11">
        <f t="shared" si="23"/>
        <v>0.93375138100299393</v>
      </c>
      <c r="T94" s="11">
        <v>0.87</v>
      </c>
      <c r="U94" s="11">
        <v>0.49</v>
      </c>
      <c r="V94" s="11">
        <f t="shared" si="24"/>
        <v>0.15800000000000003</v>
      </c>
      <c r="W94" s="10">
        <v>32.5</v>
      </c>
      <c r="X94" s="6" t="s">
        <v>114</v>
      </c>
      <c r="Y94" s="5">
        <f t="shared" si="21"/>
        <v>1.3089452996019402</v>
      </c>
      <c r="Z94" s="4">
        <v>32.5</v>
      </c>
      <c r="AA94" s="24">
        <f t="shared" si="14"/>
        <v>8.7999999999999972</v>
      </c>
      <c r="AB94" s="23">
        <v>-0.30789473684210528</v>
      </c>
      <c r="AC94" s="23">
        <f t="shared" si="15"/>
        <v>-1.1250000000000002</v>
      </c>
      <c r="AD94" s="23">
        <f t="shared" si="16"/>
        <v>-7.0995145631067957E-2</v>
      </c>
      <c r="AE94" s="46">
        <v>-6.4103295627311319E-3</v>
      </c>
      <c r="AF94" s="36"/>
      <c r="AG94" s="36"/>
    </row>
    <row r="95" spans="1:36" x14ac:dyDescent="0.2">
      <c r="A95" s="4"/>
      <c r="B95" s="7">
        <v>10</v>
      </c>
      <c r="C95" s="6" t="s">
        <v>113</v>
      </c>
      <c r="D95" s="6" t="s">
        <v>108</v>
      </c>
      <c r="E95" s="6" t="s">
        <v>109</v>
      </c>
      <c r="F95" s="6" t="s">
        <v>30</v>
      </c>
      <c r="G95" s="51">
        <v>0.65800000000000003</v>
      </c>
      <c r="H95" s="50">
        <v>67</v>
      </c>
      <c r="I95" s="11">
        <v>-7.6999999999999999E-2</v>
      </c>
      <c r="J95" s="10">
        <f t="shared" si="22"/>
        <v>55.78947368421052</v>
      </c>
      <c r="K95" s="12"/>
      <c r="L95" s="50">
        <v>33.6</v>
      </c>
      <c r="M95" s="4"/>
      <c r="N95" s="55" t="s">
        <v>265</v>
      </c>
      <c r="O95" s="10"/>
      <c r="P95" s="51">
        <v>0</v>
      </c>
      <c r="Q95" s="51">
        <v>0.92400000000000004</v>
      </c>
      <c r="R95" s="51">
        <v>0.104</v>
      </c>
      <c r="S95" s="11">
        <f t="shared" si="23"/>
        <v>0.9555962614307193</v>
      </c>
      <c r="T95" s="11">
        <v>0.87</v>
      </c>
      <c r="U95" s="11">
        <v>0.49</v>
      </c>
      <c r="V95" s="11">
        <f t="shared" si="24"/>
        <v>0.16800000000000004</v>
      </c>
      <c r="W95" s="10">
        <v>32.5</v>
      </c>
      <c r="X95" s="6" t="s">
        <v>114</v>
      </c>
      <c r="Y95" s="5">
        <f t="shared" ref="Y95:Y110" si="25">6*SIN(W95/57.3)/(3-SIN(W95/57.3))</f>
        <v>1.3089452996019402</v>
      </c>
      <c r="Z95" s="4">
        <v>32.5</v>
      </c>
      <c r="AA95" s="24">
        <f t="shared" si="14"/>
        <v>1.1000000000000014</v>
      </c>
      <c r="AB95" s="23">
        <v>-0.20263157894736841</v>
      </c>
      <c r="AC95" s="23">
        <f t="shared" si="15"/>
        <v>-0.74038461538461542</v>
      </c>
      <c r="AD95" s="23">
        <f t="shared" si="16"/>
        <v>-4.6441495778045842E-2</v>
      </c>
      <c r="AE95" s="46"/>
      <c r="AF95" s="36"/>
      <c r="AG95" s="36"/>
    </row>
    <row r="96" spans="1:36" x14ac:dyDescent="0.2">
      <c r="A96" s="4"/>
      <c r="B96" s="7">
        <v>11</v>
      </c>
      <c r="C96" s="6" t="s">
        <v>113</v>
      </c>
      <c r="D96" s="6" t="s">
        <v>108</v>
      </c>
      <c r="E96" s="6" t="s">
        <v>109</v>
      </c>
      <c r="F96" s="6" t="s">
        <v>30</v>
      </c>
      <c r="G96" s="51">
        <v>0.64400000000000002</v>
      </c>
      <c r="H96" s="50">
        <v>103</v>
      </c>
      <c r="I96" s="11">
        <v>-7.0999999999999994E-2</v>
      </c>
      <c r="J96" s="10">
        <f t="shared" si="22"/>
        <v>59.473684210526315</v>
      </c>
      <c r="K96" s="12"/>
      <c r="L96" s="50">
        <v>35.6</v>
      </c>
      <c r="M96" s="4"/>
      <c r="N96" s="55" t="s">
        <v>265</v>
      </c>
      <c r="O96" s="10"/>
      <c r="P96" s="51">
        <v>0</v>
      </c>
      <c r="Q96" s="51">
        <v>0.92400000000000004</v>
      </c>
      <c r="R96" s="51">
        <v>0.104</v>
      </c>
      <c r="S96" s="11">
        <f t="shared" si="23"/>
        <v>0.95859249302037053</v>
      </c>
      <c r="T96" s="11">
        <v>0.87</v>
      </c>
      <c r="U96" s="11">
        <v>0.49</v>
      </c>
      <c r="V96" s="11">
        <f t="shared" si="24"/>
        <v>0.15400000000000003</v>
      </c>
      <c r="W96" s="10">
        <v>32.5</v>
      </c>
      <c r="X96" s="6" t="s">
        <v>114</v>
      </c>
      <c r="Y96" s="5">
        <f t="shared" si="25"/>
        <v>1.3089452996019402</v>
      </c>
      <c r="Z96" s="4">
        <v>32.5</v>
      </c>
      <c r="AA96" s="24">
        <f t="shared" si="14"/>
        <v>3.1000000000000014</v>
      </c>
      <c r="AB96" s="23">
        <v>-0.18684210526315786</v>
      </c>
      <c r="AC96" s="23">
        <f t="shared" si="15"/>
        <v>-0.68269230769230771</v>
      </c>
      <c r="AD96" s="23">
        <f t="shared" si="16"/>
        <v>-4.3187347931873475E-2</v>
      </c>
      <c r="AE96" s="46"/>
      <c r="AF96" s="36"/>
      <c r="AG96" s="36"/>
    </row>
    <row r="97" spans="1:36" x14ac:dyDescent="0.2">
      <c r="A97" s="4"/>
      <c r="B97" s="7">
        <v>12</v>
      </c>
      <c r="C97" s="6" t="s">
        <v>113</v>
      </c>
      <c r="D97" s="6" t="s">
        <v>108</v>
      </c>
      <c r="E97" s="6" t="s">
        <v>109</v>
      </c>
      <c r="F97" s="6" t="s">
        <v>30</v>
      </c>
      <c r="G97" s="51">
        <v>0.61799999999999999</v>
      </c>
      <c r="H97" s="50">
        <v>214</v>
      </c>
      <c r="I97" s="11">
        <v>-6.4000000000000001E-2</v>
      </c>
      <c r="J97" s="10">
        <f t="shared" si="22"/>
        <v>66.315789473684205</v>
      </c>
      <c r="K97" s="12">
        <v>0.23</v>
      </c>
      <c r="L97" s="50">
        <v>35.6</v>
      </c>
      <c r="M97" s="4"/>
      <c r="N97" s="55">
        <v>-3.5</v>
      </c>
      <c r="O97" s="10"/>
      <c r="P97" s="51">
        <v>-0.21362229102167185</v>
      </c>
      <c r="Q97" s="51">
        <v>0.92400000000000004</v>
      </c>
      <c r="R97" s="51">
        <v>0.104</v>
      </c>
      <c r="S97" s="11">
        <f t="shared" si="23"/>
        <v>0.96194184521739123</v>
      </c>
      <c r="T97" s="11">
        <v>0.87</v>
      </c>
      <c r="U97" s="11">
        <v>0.49</v>
      </c>
      <c r="V97" s="11">
        <f t="shared" si="24"/>
        <v>0.128</v>
      </c>
      <c r="W97" s="10">
        <v>32.5</v>
      </c>
      <c r="X97" s="6" t="s">
        <v>114</v>
      </c>
      <c r="Y97" s="5">
        <f t="shared" si="25"/>
        <v>1.3089452996019402</v>
      </c>
      <c r="Z97" s="4">
        <v>32.5</v>
      </c>
      <c r="AA97" s="24">
        <f t="shared" si="14"/>
        <v>3.1000000000000014</v>
      </c>
      <c r="AB97" s="23">
        <v>-0.16842105263157894</v>
      </c>
      <c r="AC97" s="23">
        <f t="shared" si="15"/>
        <v>-0.61538461538461542</v>
      </c>
      <c r="AD97" s="23">
        <f t="shared" si="16"/>
        <v>-3.9555006180469719E-2</v>
      </c>
      <c r="AE97" s="46">
        <v>2.2660535800743786E-2</v>
      </c>
      <c r="AF97" s="36"/>
      <c r="AG97" s="36"/>
    </row>
    <row r="98" spans="1:36" x14ac:dyDescent="0.2">
      <c r="A98" s="4"/>
      <c r="B98" s="8"/>
      <c r="C98" s="4"/>
      <c r="D98" s="4"/>
      <c r="E98" s="4"/>
      <c r="F98" s="4"/>
      <c r="G98" s="51"/>
      <c r="H98" s="51"/>
      <c r="I98" s="11"/>
      <c r="J98" s="11"/>
      <c r="K98" s="11"/>
      <c r="L98" s="51"/>
      <c r="M98" s="4"/>
      <c r="N98" s="55" t="s">
        <v>265</v>
      </c>
      <c r="O98" s="10"/>
      <c r="P98" s="50"/>
      <c r="Q98" s="51"/>
      <c r="R98" s="51"/>
      <c r="S98" s="11"/>
      <c r="T98" s="11"/>
      <c r="U98" s="11"/>
      <c r="V98" s="11"/>
      <c r="W98" s="11"/>
      <c r="X98" s="4"/>
      <c r="Y98" s="5"/>
      <c r="AA98" s="24"/>
      <c r="AB98" s="24" t="s">
        <v>265</v>
      </c>
      <c r="AC98" s="23"/>
      <c r="AD98" s="23"/>
      <c r="AF98" s="37"/>
      <c r="AG98" s="36"/>
    </row>
    <row r="99" spans="1:36" x14ac:dyDescent="0.2">
      <c r="A99" s="6" t="s">
        <v>110</v>
      </c>
      <c r="B99" s="7">
        <v>11</v>
      </c>
      <c r="C99" s="6" t="s">
        <v>100</v>
      </c>
      <c r="D99" s="6" t="s">
        <v>111</v>
      </c>
      <c r="E99" s="6" t="s">
        <v>29</v>
      </c>
      <c r="F99" s="6" t="s">
        <v>30</v>
      </c>
      <c r="G99" s="51">
        <v>0.73199999999999998</v>
      </c>
      <c r="H99" s="50">
        <v>123</v>
      </c>
      <c r="I99" s="11">
        <v>7.2999999999999995E-2</v>
      </c>
      <c r="J99" s="10">
        <f t="shared" ref="J99:J104" si="26">SUM(T99-G99)/(T99-U99)*100</f>
        <v>42.127659574468098</v>
      </c>
      <c r="K99" s="12">
        <v>-0.03</v>
      </c>
      <c r="L99" s="50">
        <v>27.6</v>
      </c>
      <c r="M99" s="4"/>
      <c r="N99" s="55">
        <v>2.8</v>
      </c>
      <c r="O99" s="10">
        <v>15</v>
      </c>
      <c r="P99" s="51">
        <v>3.03030303030303E-2</v>
      </c>
      <c r="Q99" s="51">
        <v>1.095</v>
      </c>
      <c r="R99" s="51">
        <v>0.20499999999999999</v>
      </c>
      <c r="S99" s="11">
        <f t="shared" ref="S99:S104" si="27">1+(I99/(1+Q99-R99*LOG(H99)))</f>
        <v>1.0438025549463954</v>
      </c>
      <c r="T99" s="11">
        <v>0.93</v>
      </c>
      <c r="U99" s="11">
        <v>0.46</v>
      </c>
      <c r="V99" s="11">
        <f t="shared" ref="V99:V104" si="28">G99-U99</f>
        <v>0.27199999999999996</v>
      </c>
      <c r="W99" s="10">
        <v>31</v>
      </c>
      <c r="X99" s="4"/>
      <c r="Y99" s="5">
        <f t="shared" si="25"/>
        <v>1.243472176089182</v>
      </c>
      <c r="Z99" s="4">
        <v>31</v>
      </c>
      <c r="AA99" s="24">
        <f t="shared" si="14"/>
        <v>-3.3999999999999986</v>
      </c>
      <c r="AB99" s="23">
        <v>0.15531914893617021</v>
      </c>
      <c r="AC99" s="23">
        <f t="shared" si="15"/>
        <v>0.35609756097560974</v>
      </c>
      <c r="AD99" s="23">
        <f t="shared" si="16"/>
        <v>4.2147806004618933E-2</v>
      </c>
      <c r="AE99" s="23"/>
      <c r="AF99" s="36"/>
      <c r="AG99" s="36"/>
    </row>
    <row r="100" spans="1:36" x14ac:dyDescent="0.2">
      <c r="A100" s="6" t="s">
        <v>116</v>
      </c>
      <c r="B100" s="7">
        <v>12</v>
      </c>
      <c r="C100" s="6" t="s">
        <v>100</v>
      </c>
      <c r="D100" s="6" t="s">
        <v>111</v>
      </c>
      <c r="E100" s="6" t="s">
        <v>29</v>
      </c>
      <c r="F100" s="6" t="s">
        <v>30</v>
      </c>
      <c r="G100" s="51">
        <v>0.53100000000000003</v>
      </c>
      <c r="H100" s="50">
        <v>161</v>
      </c>
      <c r="I100" s="11">
        <v>-0.10299999999999999</v>
      </c>
      <c r="J100" s="10">
        <f t="shared" si="26"/>
        <v>84.893617021276597</v>
      </c>
      <c r="K100" s="12">
        <v>0.4</v>
      </c>
      <c r="L100" s="50">
        <v>35.4</v>
      </c>
      <c r="M100" s="4"/>
      <c r="N100" s="55">
        <v>-0.9</v>
      </c>
      <c r="O100" s="10">
        <v>3.7</v>
      </c>
      <c r="P100" s="51">
        <v>-0.35294117647058831</v>
      </c>
      <c r="Q100" s="51">
        <v>1.095</v>
      </c>
      <c r="R100" s="51">
        <v>0.20499999999999999</v>
      </c>
      <c r="S100" s="11">
        <f t="shared" si="27"/>
        <v>0.93729455960441244</v>
      </c>
      <c r="T100" s="11">
        <v>0.93</v>
      </c>
      <c r="U100" s="11">
        <v>0.46</v>
      </c>
      <c r="V100" s="11">
        <f t="shared" si="28"/>
        <v>7.1000000000000008E-2</v>
      </c>
      <c r="W100" s="10">
        <v>31</v>
      </c>
      <c r="X100" s="4"/>
      <c r="Y100" s="5">
        <f t="shared" si="25"/>
        <v>1.243472176089182</v>
      </c>
      <c r="Z100" s="4">
        <v>31</v>
      </c>
      <c r="AA100" s="24">
        <f t="shared" si="14"/>
        <v>4.3999999999999986</v>
      </c>
      <c r="AB100" s="23">
        <v>-0.21914893617021278</v>
      </c>
      <c r="AC100" s="23">
        <f t="shared" si="15"/>
        <v>-0.5024390243902439</v>
      </c>
      <c r="AD100" s="23">
        <f t="shared" si="16"/>
        <v>-6.7276290006531667E-2</v>
      </c>
      <c r="AE100" s="23">
        <v>-4.1565424656783562E-2</v>
      </c>
      <c r="AF100" s="36"/>
      <c r="AG100" s="36"/>
    </row>
    <row r="101" spans="1:36" x14ac:dyDescent="0.2">
      <c r="A101" s="4"/>
      <c r="B101" s="7">
        <v>13</v>
      </c>
      <c r="C101" s="6" t="s">
        <v>100</v>
      </c>
      <c r="D101" s="6" t="s">
        <v>111</v>
      </c>
      <c r="E101" s="6" t="s">
        <v>29</v>
      </c>
      <c r="F101" s="6" t="s">
        <v>30</v>
      </c>
      <c r="G101" s="51">
        <v>0.61899999999999999</v>
      </c>
      <c r="H101" s="50">
        <v>101</v>
      </c>
      <c r="I101" s="11">
        <v>-5.7000000000000002E-2</v>
      </c>
      <c r="J101" s="10">
        <f t="shared" si="26"/>
        <v>66.170212765957459</v>
      </c>
      <c r="K101" s="12">
        <v>7.0000000000000007E-2</v>
      </c>
      <c r="L101" s="50">
        <v>32.4</v>
      </c>
      <c r="M101" s="4"/>
      <c r="N101" s="55">
        <v>-0.3</v>
      </c>
      <c r="O101" s="10">
        <v>7.4</v>
      </c>
      <c r="P101" s="51">
        <v>-6.840390879478829E-2</v>
      </c>
      <c r="Q101" s="51">
        <v>1.095</v>
      </c>
      <c r="R101" s="51">
        <v>0.20499999999999999</v>
      </c>
      <c r="S101" s="11">
        <f t="shared" si="27"/>
        <v>0.96615431259788132</v>
      </c>
      <c r="T101" s="11">
        <v>0.93</v>
      </c>
      <c r="U101" s="11">
        <v>0.46</v>
      </c>
      <c r="V101" s="11">
        <f t="shared" si="28"/>
        <v>0.15899999999999997</v>
      </c>
      <c r="W101" s="10">
        <v>31</v>
      </c>
      <c r="X101" s="4"/>
      <c r="Y101" s="5">
        <f t="shared" si="25"/>
        <v>1.243472176089182</v>
      </c>
      <c r="Z101" s="4">
        <v>31</v>
      </c>
      <c r="AA101" s="24">
        <f t="shared" si="14"/>
        <v>1.3999999999999986</v>
      </c>
      <c r="AB101" s="23">
        <v>-0.12127659574468086</v>
      </c>
      <c r="AC101" s="23">
        <f t="shared" si="15"/>
        <v>-0.2780487804878049</v>
      </c>
      <c r="AD101" s="23">
        <f t="shared" si="16"/>
        <v>-3.5206917850525016E-2</v>
      </c>
      <c r="AE101" s="23">
        <v>-4.4874246567835688E-3</v>
      </c>
      <c r="AF101" s="36"/>
      <c r="AG101" s="36"/>
    </row>
    <row r="102" spans="1:36" x14ac:dyDescent="0.2">
      <c r="A102" s="4"/>
      <c r="B102" s="7">
        <v>14</v>
      </c>
      <c r="C102" s="6" t="s">
        <v>100</v>
      </c>
      <c r="D102" s="6" t="s">
        <v>111</v>
      </c>
      <c r="E102" s="6" t="s">
        <v>29</v>
      </c>
      <c r="F102" s="6" t="s">
        <v>103</v>
      </c>
      <c r="G102" s="51">
        <v>0.60099999999999998</v>
      </c>
      <c r="H102" s="50">
        <v>215</v>
      </c>
      <c r="I102" s="11">
        <v>-8.0000000000000002E-3</v>
      </c>
      <c r="J102" s="10">
        <f t="shared" si="26"/>
        <v>70</v>
      </c>
      <c r="K102" s="12">
        <v>0.13</v>
      </c>
      <c r="L102" s="50">
        <v>31.1</v>
      </c>
      <c r="M102" s="4"/>
      <c r="N102" s="55">
        <v>-0.4</v>
      </c>
      <c r="O102" s="10">
        <v>12.8</v>
      </c>
      <c r="P102" s="51">
        <v>-0.12460063897763579</v>
      </c>
      <c r="Q102" s="51">
        <v>1.095</v>
      </c>
      <c r="R102" s="51">
        <v>0.20499999999999999</v>
      </c>
      <c r="S102" s="11">
        <f t="shared" si="27"/>
        <v>0.99505210784708331</v>
      </c>
      <c r="T102" s="11">
        <v>0.93</v>
      </c>
      <c r="U102" s="11">
        <v>0.46</v>
      </c>
      <c r="V102" s="11">
        <f t="shared" si="28"/>
        <v>0.14099999999999996</v>
      </c>
      <c r="W102" s="10">
        <v>31</v>
      </c>
      <c r="X102" s="4"/>
      <c r="Y102" s="5">
        <f t="shared" si="25"/>
        <v>1.243472176089182</v>
      </c>
      <c r="Z102" s="4">
        <v>31</v>
      </c>
      <c r="AA102" s="24">
        <f t="shared" si="14"/>
        <v>0.10000000000000142</v>
      </c>
      <c r="AB102" s="23">
        <v>-1.7021276595744681E-2</v>
      </c>
      <c r="AC102" s="23">
        <f t="shared" si="15"/>
        <v>-3.9024390243902439E-2</v>
      </c>
      <c r="AD102" s="23">
        <f t="shared" si="16"/>
        <v>-4.9968769519050599E-3</v>
      </c>
      <c r="AE102" s="23"/>
      <c r="AF102" s="36"/>
      <c r="AG102" s="36"/>
    </row>
    <row r="103" spans="1:36" x14ac:dyDescent="0.2">
      <c r="A103" s="4"/>
      <c r="B103" s="7">
        <v>15</v>
      </c>
      <c r="C103" s="6" t="s">
        <v>100</v>
      </c>
      <c r="D103" s="6" t="s">
        <v>111</v>
      </c>
      <c r="E103" s="6" t="s">
        <v>29</v>
      </c>
      <c r="F103" s="6" t="s">
        <v>103</v>
      </c>
      <c r="G103" s="51">
        <v>0.63600000000000001</v>
      </c>
      <c r="H103" s="50">
        <v>100</v>
      </c>
      <c r="I103" s="11">
        <v>-0.04</v>
      </c>
      <c r="J103" s="10">
        <f t="shared" si="26"/>
        <v>62.553191489361701</v>
      </c>
      <c r="K103" s="12">
        <v>0.08</v>
      </c>
      <c r="L103" s="50">
        <v>33</v>
      </c>
      <c r="M103" s="4"/>
      <c r="N103" s="55">
        <v>0.26</v>
      </c>
      <c r="O103" s="10">
        <v>16.2</v>
      </c>
      <c r="P103" s="51">
        <v>-7.792207792207792E-2</v>
      </c>
      <c r="Q103" s="51">
        <v>1.095</v>
      </c>
      <c r="R103" s="51">
        <v>0.20499999999999999</v>
      </c>
      <c r="S103" s="11">
        <f t="shared" si="27"/>
        <v>0.97626112759643913</v>
      </c>
      <c r="T103" s="11">
        <v>0.93</v>
      </c>
      <c r="U103" s="11">
        <v>0.46</v>
      </c>
      <c r="V103" s="11">
        <f t="shared" si="28"/>
        <v>0.17599999999999999</v>
      </c>
      <c r="W103" s="10">
        <v>31</v>
      </c>
      <c r="X103" s="4"/>
      <c r="Y103" s="5">
        <f t="shared" si="25"/>
        <v>1.243472176089182</v>
      </c>
      <c r="Z103" s="4">
        <v>31</v>
      </c>
      <c r="AA103" s="24">
        <f t="shared" si="14"/>
        <v>2</v>
      </c>
      <c r="AB103" s="23">
        <v>-8.5106382978723416E-2</v>
      </c>
      <c r="AC103" s="23">
        <f t="shared" si="15"/>
        <v>-0.1951219512195122</v>
      </c>
      <c r="AD103" s="23">
        <f t="shared" si="16"/>
        <v>-2.4449877750611245E-2</v>
      </c>
      <c r="AE103" s="23"/>
      <c r="AF103" s="36"/>
      <c r="AG103" s="36"/>
    </row>
    <row r="104" spans="1:36" x14ac:dyDescent="0.2">
      <c r="A104" s="4"/>
      <c r="B104" s="7">
        <v>16</v>
      </c>
      <c r="C104" s="6" t="s">
        <v>100</v>
      </c>
      <c r="D104" s="6" t="s">
        <v>111</v>
      </c>
      <c r="E104" s="6" t="s">
        <v>29</v>
      </c>
      <c r="F104" s="6" t="s">
        <v>103</v>
      </c>
      <c r="G104" s="51">
        <v>0.57999999999999996</v>
      </c>
      <c r="H104" s="50">
        <v>203</v>
      </c>
      <c r="I104" s="11">
        <v>-3.1E-2</v>
      </c>
      <c r="J104" s="10">
        <f t="shared" si="26"/>
        <v>74.468085106383</v>
      </c>
      <c r="K104" s="12">
        <v>0.23</v>
      </c>
      <c r="L104" s="50">
        <v>34.9</v>
      </c>
      <c r="M104" s="4"/>
      <c r="N104" s="55">
        <v>-0.5</v>
      </c>
      <c r="O104" s="10">
        <v>6.5</v>
      </c>
      <c r="P104" s="51">
        <v>-0.21362229102167185</v>
      </c>
      <c r="Q104" s="51">
        <v>1.095</v>
      </c>
      <c r="R104" s="51">
        <v>0.20499999999999999</v>
      </c>
      <c r="S104" s="11">
        <f t="shared" si="27"/>
        <v>0.98088736054243975</v>
      </c>
      <c r="T104" s="11">
        <v>0.93</v>
      </c>
      <c r="U104" s="11">
        <v>0.46</v>
      </c>
      <c r="V104" s="11">
        <f t="shared" si="28"/>
        <v>0.11999999999999994</v>
      </c>
      <c r="W104" s="10">
        <v>31</v>
      </c>
      <c r="X104" s="4"/>
      <c r="Y104" s="5">
        <f t="shared" si="25"/>
        <v>1.243472176089182</v>
      </c>
      <c r="Z104" s="4">
        <v>31</v>
      </c>
      <c r="AA104" s="24">
        <f t="shared" si="14"/>
        <v>3.8999999999999986</v>
      </c>
      <c r="AB104" s="23">
        <v>-6.5957446808510636E-2</v>
      </c>
      <c r="AC104" s="23">
        <f t="shared" si="15"/>
        <v>-0.15121951219512195</v>
      </c>
      <c r="AD104" s="23">
        <f t="shared" si="16"/>
        <v>-1.9620253164556962E-2</v>
      </c>
      <c r="AE104" s="23"/>
      <c r="AF104" s="36"/>
      <c r="AG104" s="36"/>
    </row>
    <row r="105" spans="1:36" x14ac:dyDescent="0.2">
      <c r="A105" s="4"/>
      <c r="B105" s="8"/>
      <c r="C105" s="4"/>
      <c r="D105" s="4"/>
      <c r="E105" s="6" t="s">
        <v>24</v>
      </c>
      <c r="F105" s="4"/>
      <c r="G105" s="51"/>
      <c r="H105" s="51"/>
      <c r="I105" s="11"/>
      <c r="J105" s="11"/>
      <c r="K105" s="11"/>
      <c r="L105" s="51"/>
      <c r="M105" s="4"/>
      <c r="N105" s="55" t="s">
        <v>265</v>
      </c>
      <c r="O105" s="10"/>
      <c r="P105" s="50"/>
      <c r="Q105" s="51"/>
      <c r="R105" s="51"/>
      <c r="S105" s="11"/>
      <c r="T105" s="11"/>
      <c r="U105" s="11"/>
      <c r="V105" s="11"/>
      <c r="W105" s="11"/>
      <c r="X105" s="4"/>
      <c r="Y105" s="5"/>
      <c r="AA105" s="24"/>
      <c r="AB105" s="24" t="s">
        <v>265</v>
      </c>
      <c r="AC105" s="23"/>
      <c r="AD105" s="23"/>
      <c r="AF105" s="37"/>
      <c r="AG105" s="36"/>
    </row>
    <row r="106" spans="1:36" x14ac:dyDescent="0.2">
      <c r="A106" s="6" t="s">
        <v>110</v>
      </c>
      <c r="B106" s="7">
        <v>211</v>
      </c>
      <c r="C106" s="6" t="s">
        <v>100</v>
      </c>
      <c r="D106" s="6" t="s">
        <v>111</v>
      </c>
      <c r="E106" s="6" t="s">
        <v>29</v>
      </c>
      <c r="F106" s="6" t="s">
        <v>103</v>
      </c>
      <c r="G106" s="51">
        <v>0.60599999999999998</v>
      </c>
      <c r="H106" s="50">
        <v>207</v>
      </c>
      <c r="I106" s="11">
        <v>-0.152</v>
      </c>
      <c r="J106" s="10">
        <f>SUM(T106-G106)/(T106-U106)*100</f>
        <v>85.161290322580669</v>
      </c>
      <c r="K106" s="12">
        <v>0.49</v>
      </c>
      <c r="L106" s="50">
        <v>35.1</v>
      </c>
      <c r="M106" s="4"/>
      <c r="N106" s="55">
        <v>-2.2000000000000002</v>
      </c>
      <c r="O106" s="10">
        <v>8.6</v>
      </c>
      <c r="P106" s="51">
        <v>-0.42120343839541546</v>
      </c>
      <c r="Q106" s="51">
        <v>0.90200000000000002</v>
      </c>
      <c r="R106" s="51">
        <v>6.2E-2</v>
      </c>
      <c r="S106" s="11">
        <f>1+(I106/(1+Q106-R106*LOG(H106)))</f>
        <v>0.91355826345773705</v>
      </c>
      <c r="T106" s="11">
        <v>0.87</v>
      </c>
      <c r="U106" s="11">
        <v>0.56000000000000005</v>
      </c>
      <c r="V106" s="11">
        <f>G106-U106</f>
        <v>4.599999999999993E-2</v>
      </c>
      <c r="W106" s="10">
        <v>30</v>
      </c>
      <c r="X106" s="4"/>
      <c r="Y106" s="5">
        <f t="shared" si="25"/>
        <v>1.1999038102688142</v>
      </c>
      <c r="Z106" s="4">
        <v>30</v>
      </c>
      <c r="AA106" s="24">
        <f t="shared" si="14"/>
        <v>5.1000000000000014</v>
      </c>
      <c r="AB106" s="23">
        <v>-0.49032258064516127</v>
      </c>
      <c r="AC106" s="23">
        <f t="shared" si="15"/>
        <v>-2.4516129032258065</v>
      </c>
      <c r="AD106" s="23">
        <f t="shared" si="16"/>
        <v>-9.4645080946450813E-2</v>
      </c>
      <c r="AE106" s="23">
        <v>-0.10291481639062236</v>
      </c>
      <c r="AF106" s="37">
        <v>3.7</v>
      </c>
      <c r="AG106" s="36">
        <f t="shared" ref="AG106:AG117" si="29">K106/AF106</f>
        <v>0.13243243243243241</v>
      </c>
      <c r="AH106" s="27">
        <f>Q106-U106</f>
        <v>0.34199999999999997</v>
      </c>
      <c r="AI106">
        <f>AF106</f>
        <v>3.7</v>
      </c>
      <c r="AJ106" s="36">
        <f>P106/AF106</f>
        <v>-0.11383876713389607</v>
      </c>
    </row>
    <row r="107" spans="1:36" x14ac:dyDescent="0.2">
      <c r="A107" s="6" t="s">
        <v>117</v>
      </c>
      <c r="B107" s="7">
        <v>212</v>
      </c>
      <c r="C107" s="6" t="s">
        <v>100</v>
      </c>
      <c r="D107" s="6" t="s">
        <v>111</v>
      </c>
      <c r="E107" s="6" t="s">
        <v>29</v>
      </c>
      <c r="F107" s="6" t="s">
        <v>103</v>
      </c>
      <c r="G107" s="51">
        <v>0.70199999999999996</v>
      </c>
      <c r="H107" s="50">
        <v>205</v>
      </c>
      <c r="I107" s="11">
        <v>-5.6000000000000001E-2</v>
      </c>
      <c r="J107" s="10">
        <f>SUM(T107-G107)/(T107-U107)*100</f>
        <v>54.193548387096804</v>
      </c>
      <c r="K107" s="12">
        <v>0.13</v>
      </c>
      <c r="L107" s="50">
        <v>32.9</v>
      </c>
      <c r="M107" s="4"/>
      <c r="N107" s="55">
        <v>-1.2</v>
      </c>
      <c r="O107" s="10">
        <v>15.6</v>
      </c>
      <c r="P107" s="51">
        <v>-0.12460063897763579</v>
      </c>
      <c r="Q107" s="51">
        <v>0.90200000000000002</v>
      </c>
      <c r="R107" s="51">
        <v>6.2E-2</v>
      </c>
      <c r="S107" s="11">
        <f>1+(I107/(1+Q107-R107*LOG(H107)))</f>
        <v>0.9681577784011598</v>
      </c>
      <c r="T107" s="11">
        <v>0.87</v>
      </c>
      <c r="U107" s="11">
        <v>0.56000000000000005</v>
      </c>
      <c r="V107" s="11">
        <f>G107-U107</f>
        <v>0.1419999999999999</v>
      </c>
      <c r="W107" s="10">
        <v>30</v>
      </c>
      <c r="X107" s="4"/>
      <c r="Y107" s="5">
        <f t="shared" si="25"/>
        <v>1.1999038102688142</v>
      </c>
      <c r="Z107" s="4">
        <v>30</v>
      </c>
      <c r="AA107" s="24">
        <f t="shared" si="14"/>
        <v>2.8999999999999986</v>
      </c>
      <c r="AB107" s="23">
        <v>-0.1806451612903226</v>
      </c>
      <c r="AC107" s="23">
        <f t="shared" si="15"/>
        <v>-0.90322580645161288</v>
      </c>
      <c r="AD107" s="23">
        <f t="shared" si="16"/>
        <v>-3.2902467685076382E-2</v>
      </c>
      <c r="AE107" s="23">
        <v>-2.1822816390622366E-2</v>
      </c>
      <c r="AF107" s="37">
        <v>3.7</v>
      </c>
      <c r="AG107" s="36">
        <f t="shared" si="29"/>
        <v>3.5135135135135137E-2</v>
      </c>
      <c r="AJ107" s="36">
        <f>P107/AF107</f>
        <v>-3.3675848372333998E-2</v>
      </c>
    </row>
    <row r="108" spans="1:36" x14ac:dyDescent="0.2">
      <c r="A108" s="4"/>
      <c r="B108" s="7">
        <v>213</v>
      </c>
      <c r="C108" s="6" t="s">
        <v>100</v>
      </c>
      <c r="D108" s="6" t="s">
        <v>111</v>
      </c>
      <c r="E108" s="6" t="s">
        <v>29</v>
      </c>
      <c r="F108" s="6" t="s">
        <v>30</v>
      </c>
      <c r="G108" s="51">
        <v>0.746</v>
      </c>
      <c r="H108" s="50">
        <v>205</v>
      </c>
      <c r="I108" s="11">
        <v>-1.2E-2</v>
      </c>
      <c r="J108" s="10">
        <f>SUM(T108-G108)/(T108-U108)*100</f>
        <v>40.000000000000007</v>
      </c>
      <c r="K108" s="12">
        <v>5.0000000000000001E-3</v>
      </c>
      <c r="L108" s="50">
        <v>30.9</v>
      </c>
      <c r="M108" s="4"/>
      <c r="N108" s="55">
        <v>1</v>
      </c>
      <c r="O108" s="10">
        <v>13.5</v>
      </c>
      <c r="P108" s="51">
        <v>-4.9916805324459234E-3</v>
      </c>
      <c r="Q108" s="51">
        <v>0.90200000000000002</v>
      </c>
      <c r="R108" s="51">
        <v>6.2E-2</v>
      </c>
      <c r="S108" s="11">
        <f>1+(I108/(1+Q108-R108*LOG(H108)))</f>
        <v>0.99317666680024852</v>
      </c>
      <c r="T108" s="11">
        <v>0.87</v>
      </c>
      <c r="U108" s="11">
        <v>0.56000000000000005</v>
      </c>
      <c r="V108" s="11">
        <f>G108-U108</f>
        <v>0.18599999999999994</v>
      </c>
      <c r="W108" s="10">
        <v>30</v>
      </c>
      <c r="X108" s="4"/>
      <c r="Y108" s="5">
        <f t="shared" si="25"/>
        <v>1.1999038102688142</v>
      </c>
      <c r="Z108" s="4">
        <v>30</v>
      </c>
      <c r="AA108" s="24">
        <f t="shared" si="14"/>
        <v>0.89999999999999858</v>
      </c>
      <c r="AB108" s="23">
        <v>-3.870967741935484E-2</v>
      </c>
      <c r="AC108" s="23">
        <f t="shared" si="15"/>
        <v>-0.19354838709677419</v>
      </c>
      <c r="AD108" s="23">
        <f t="shared" si="16"/>
        <v>-6.8728522336769758E-3</v>
      </c>
      <c r="AE108" s="23">
        <v>-1.5706816390622366E-2</v>
      </c>
      <c r="AF108" s="37">
        <v>3.7</v>
      </c>
      <c r="AG108" s="36">
        <f t="shared" si="29"/>
        <v>1.3513513513513512E-3</v>
      </c>
      <c r="AJ108" s="36">
        <f>P108/AF108</f>
        <v>-1.3491028466070063E-3</v>
      </c>
    </row>
    <row r="109" spans="1:36" x14ac:dyDescent="0.2">
      <c r="A109" s="4"/>
      <c r="B109" s="7">
        <v>214</v>
      </c>
      <c r="C109" s="6" t="s">
        <v>100</v>
      </c>
      <c r="D109" s="6" t="s">
        <v>111</v>
      </c>
      <c r="E109" s="6" t="s">
        <v>29</v>
      </c>
      <c r="F109" s="6" t="s">
        <v>30</v>
      </c>
      <c r="G109" s="51">
        <v>0.80400000000000005</v>
      </c>
      <c r="H109" s="50">
        <v>193</v>
      </c>
      <c r="I109" s="11">
        <v>4.5999999999999999E-2</v>
      </c>
      <c r="J109" s="10">
        <f>SUM(T109-G109)/(T109-U109)*100</f>
        <v>21.290322580645149</v>
      </c>
      <c r="K109" s="12">
        <v>0</v>
      </c>
      <c r="L109" s="50">
        <v>29.6</v>
      </c>
      <c r="M109" s="4"/>
      <c r="N109" s="55">
        <v>2.2000000000000002</v>
      </c>
      <c r="O109" s="10">
        <v>23.4</v>
      </c>
      <c r="P109" s="51">
        <v>0</v>
      </c>
      <c r="Q109" s="51">
        <v>0.90200000000000002</v>
      </c>
      <c r="R109" s="51">
        <v>6.2E-2</v>
      </c>
      <c r="S109" s="11">
        <f>1+(I109/(1+Q109-R109*LOG(H109)))</f>
        <v>1.0261319769261106</v>
      </c>
      <c r="T109" s="11">
        <v>0.87</v>
      </c>
      <c r="U109" s="11">
        <v>0.56000000000000005</v>
      </c>
      <c r="V109" s="11">
        <f>G109-U109</f>
        <v>0.24399999999999999</v>
      </c>
      <c r="W109" s="10">
        <v>30</v>
      </c>
      <c r="X109" s="4"/>
      <c r="Y109" s="5">
        <f t="shared" si="25"/>
        <v>1.1999038102688142</v>
      </c>
      <c r="Z109" s="4">
        <v>30</v>
      </c>
      <c r="AA109" s="24">
        <f t="shared" si="14"/>
        <v>-0.39999999999999858</v>
      </c>
      <c r="AB109" s="23">
        <v>0.14838709677419354</v>
      </c>
      <c r="AC109" s="23">
        <f t="shared" si="15"/>
        <v>0.74193548387096775</v>
      </c>
      <c r="AD109" s="23">
        <f t="shared" si="16"/>
        <v>2.5498891352549888E-2</v>
      </c>
      <c r="AE109" s="23"/>
      <c r="AF109" s="37">
        <v>3.7</v>
      </c>
      <c r="AG109" s="36">
        <f t="shared" si="29"/>
        <v>0</v>
      </c>
      <c r="AJ109" s="36">
        <f>P109/AF109</f>
        <v>0</v>
      </c>
    </row>
    <row r="110" spans="1:36" x14ac:dyDescent="0.2">
      <c r="A110" s="4"/>
      <c r="B110" s="7">
        <v>215</v>
      </c>
      <c r="C110" s="6" t="s">
        <v>100</v>
      </c>
      <c r="D110" s="6" t="s">
        <v>111</v>
      </c>
      <c r="E110" s="6" t="s">
        <v>29</v>
      </c>
      <c r="F110" s="6" t="s">
        <v>103</v>
      </c>
      <c r="G110" s="51">
        <v>0.65900000000000003</v>
      </c>
      <c r="H110" s="50">
        <v>208</v>
      </c>
      <c r="I110" s="11">
        <v>-9.8000000000000004E-2</v>
      </c>
      <c r="J110" s="10">
        <f>SUM(T110-G110)/(T110-U110)*100</f>
        <v>68.064516129032256</v>
      </c>
      <c r="K110" s="12">
        <v>0.18</v>
      </c>
      <c r="L110" s="50">
        <v>35.1</v>
      </c>
      <c r="M110" s="4"/>
      <c r="N110" s="55">
        <v>-1.2</v>
      </c>
      <c r="O110" s="10">
        <v>12</v>
      </c>
      <c r="P110" s="51">
        <v>-0.16981132075471697</v>
      </c>
      <c r="Q110" s="51">
        <v>0.90200000000000002</v>
      </c>
      <c r="R110" s="51">
        <v>6.2E-2</v>
      </c>
      <c r="S110" s="11">
        <f>1+(I110/(1+Q110-R110*LOG(H110)))</f>
        <v>0.94426371458567282</v>
      </c>
      <c r="T110" s="11">
        <v>0.87</v>
      </c>
      <c r="U110" s="11">
        <v>0.56000000000000005</v>
      </c>
      <c r="V110" s="11">
        <f>G110-U110</f>
        <v>9.8999999999999977E-2</v>
      </c>
      <c r="W110" s="10">
        <v>30</v>
      </c>
      <c r="X110" s="4"/>
      <c r="Y110" s="5">
        <f t="shared" si="25"/>
        <v>1.1999038102688142</v>
      </c>
      <c r="Z110" s="4">
        <v>30</v>
      </c>
      <c r="AA110" s="24">
        <f t="shared" si="14"/>
        <v>5.1000000000000014</v>
      </c>
      <c r="AB110" s="23">
        <v>-0.31612903225806455</v>
      </c>
      <c r="AC110" s="23">
        <f t="shared" si="15"/>
        <v>-1.5806451612903227</v>
      </c>
      <c r="AD110" s="23">
        <f t="shared" si="16"/>
        <v>-5.9071729957805907E-2</v>
      </c>
      <c r="AE110" s="23">
        <v>-6.4338816390622361E-2</v>
      </c>
      <c r="AF110" s="37">
        <v>3.7</v>
      </c>
      <c r="AG110" s="36">
        <f t="shared" si="29"/>
        <v>4.8648648648648644E-2</v>
      </c>
      <c r="AJ110" s="36">
        <f>P110/AF110</f>
        <v>-4.5894951555328911E-2</v>
      </c>
    </row>
    <row r="111" spans="1:36" x14ac:dyDescent="0.2">
      <c r="A111" s="4"/>
      <c r="B111" s="8"/>
      <c r="C111" s="4"/>
      <c r="D111" s="4"/>
      <c r="E111" s="4"/>
      <c r="F111" s="4"/>
      <c r="G111" s="51"/>
      <c r="H111" s="47"/>
      <c r="I111" s="4"/>
      <c r="J111" s="4"/>
      <c r="K111" s="4"/>
      <c r="L111" s="47"/>
      <c r="M111" s="4"/>
      <c r="N111" s="55" t="s">
        <v>265</v>
      </c>
      <c r="O111" s="10"/>
      <c r="P111" s="50"/>
      <c r="Q111" s="47"/>
      <c r="R111" s="47"/>
      <c r="S111" s="4"/>
      <c r="T111" s="4"/>
      <c r="U111" s="4"/>
      <c r="V111" s="4"/>
      <c r="W111" s="4"/>
      <c r="X111" s="4"/>
      <c r="Y111" s="5"/>
      <c r="AA111" s="24"/>
      <c r="AB111" s="24" t="s">
        <v>265</v>
      </c>
      <c r="AC111" s="23"/>
      <c r="AD111" s="23"/>
      <c r="AF111" s="37"/>
      <c r="AG111" s="36"/>
    </row>
    <row r="112" spans="1:36" x14ac:dyDescent="0.2">
      <c r="A112" s="6" t="s">
        <v>118</v>
      </c>
      <c r="B112" s="7">
        <v>151</v>
      </c>
      <c r="C112" s="6" t="s">
        <v>119</v>
      </c>
      <c r="D112" s="6" t="s">
        <v>28</v>
      </c>
      <c r="E112" s="6" t="s">
        <v>29</v>
      </c>
      <c r="F112" s="6" t="s">
        <v>30</v>
      </c>
      <c r="G112" s="51">
        <v>0.71399999999999997</v>
      </c>
      <c r="H112" s="52">
        <v>200</v>
      </c>
      <c r="I112" s="13">
        <v>-3.2000000000000001E-2</v>
      </c>
      <c r="J112" s="10">
        <f>SUM(T112-G112)/(T112-U112)*100</f>
        <v>35.507246376811622</v>
      </c>
      <c r="K112" s="13">
        <v>0.14000000000000001</v>
      </c>
      <c r="L112" s="52">
        <v>33.299999999999997</v>
      </c>
      <c r="M112" s="4"/>
      <c r="N112" s="55">
        <v>-0.55000000000000004</v>
      </c>
      <c r="O112" s="10">
        <v>13.4</v>
      </c>
      <c r="P112" s="51">
        <v>-0.13375796178343949</v>
      </c>
      <c r="Q112" s="52">
        <v>0.84899999999999998</v>
      </c>
      <c r="R112" s="52">
        <v>4.9000000000000002E-2</v>
      </c>
      <c r="S112" s="11">
        <f t="shared" ref="S112:S117" si="30">1+(I112/(1+Q112-R112*LOG(H112)))</f>
        <v>0.98156946945518586</v>
      </c>
      <c r="T112" s="13">
        <v>0.81200000000000006</v>
      </c>
      <c r="U112" s="13">
        <v>0.53600000000000003</v>
      </c>
      <c r="V112" s="11">
        <f t="shared" ref="V112:V117" si="31">G112-U112</f>
        <v>0.17799999999999994</v>
      </c>
      <c r="W112" s="4">
        <v>30.5</v>
      </c>
      <c r="X112" s="4"/>
      <c r="Y112" s="5">
        <f t="shared" ref="Y112:Y125" si="32">6*SIN(W112/57.3)/(3-SIN(W112/57.3))</f>
        <v>1.2216782620156128</v>
      </c>
      <c r="Z112" s="4">
        <v>30.5</v>
      </c>
      <c r="AA112" s="24">
        <f t="shared" si="14"/>
        <v>2.7999999999999972</v>
      </c>
      <c r="AB112" s="24"/>
      <c r="AC112" s="23">
        <f t="shared" si="15"/>
        <v>-0.65306122448979587</v>
      </c>
      <c r="AD112" s="23">
        <f t="shared" si="16"/>
        <v>-1.8669778296382732E-2</v>
      </c>
      <c r="AE112" s="23">
        <v>-1.1444565045516848E-2</v>
      </c>
      <c r="AF112" s="37">
        <v>5.2</v>
      </c>
      <c r="AG112" s="36">
        <f t="shared" si="29"/>
        <v>2.6923076923076925E-2</v>
      </c>
      <c r="AH112" s="27">
        <f>Q112-U112</f>
        <v>0.31299999999999994</v>
      </c>
      <c r="AI112">
        <f>AF112</f>
        <v>5.2</v>
      </c>
      <c r="AJ112" s="36">
        <f t="shared" ref="AJ112:AJ117" si="33">P112/AF112</f>
        <v>-2.5722684958353746E-2</v>
      </c>
    </row>
    <row r="113" spans="1:36" x14ac:dyDescent="0.2">
      <c r="A113" s="6" t="s">
        <v>120</v>
      </c>
      <c r="B113" s="7">
        <v>152</v>
      </c>
      <c r="C113" s="6" t="s">
        <v>119</v>
      </c>
      <c r="D113" s="6" t="s">
        <v>28</v>
      </c>
      <c r="E113" s="6" t="s">
        <v>29</v>
      </c>
      <c r="F113" s="6" t="s">
        <v>30</v>
      </c>
      <c r="G113" s="51">
        <v>0.57099999999999995</v>
      </c>
      <c r="H113" s="52">
        <v>50</v>
      </c>
      <c r="I113" s="13">
        <v>-0.19500000000000001</v>
      </c>
      <c r="J113" s="10">
        <f>SUM(T113-G113)/(T113-U113)*100</f>
        <v>87.318840579710184</v>
      </c>
      <c r="K113" s="13">
        <v>0.74</v>
      </c>
      <c r="L113" s="52">
        <v>42.2</v>
      </c>
      <c r="M113" s="4"/>
      <c r="N113" s="55">
        <v>-3.5</v>
      </c>
      <c r="O113" s="10">
        <v>7.2</v>
      </c>
      <c r="P113" s="51">
        <v>-0.59358288770053469</v>
      </c>
      <c r="Q113" s="52">
        <v>0.84899999999999998</v>
      </c>
      <c r="R113" s="52">
        <v>4.9000000000000002E-2</v>
      </c>
      <c r="S113" s="11">
        <f t="shared" si="30"/>
        <v>0.88956536988860979</v>
      </c>
      <c r="T113" s="13">
        <v>0.81200000000000006</v>
      </c>
      <c r="U113" s="13">
        <v>0.53600000000000003</v>
      </c>
      <c r="V113" s="11">
        <f t="shared" si="31"/>
        <v>3.499999999999992E-2</v>
      </c>
      <c r="W113" s="4">
        <v>30.5</v>
      </c>
      <c r="X113" s="4"/>
      <c r="Y113" s="5">
        <f t="shared" si="32"/>
        <v>1.2216782620156128</v>
      </c>
      <c r="Z113" s="4">
        <v>30.5</v>
      </c>
      <c r="AA113" s="24">
        <f t="shared" si="14"/>
        <v>11.700000000000003</v>
      </c>
      <c r="AB113" s="24"/>
      <c r="AC113" s="23">
        <f t="shared" si="15"/>
        <v>-3.9795918367346941</v>
      </c>
      <c r="AD113" s="23">
        <f t="shared" si="16"/>
        <v>-0.12412476129853597</v>
      </c>
      <c r="AE113" s="23">
        <v>-0.12888656504551685</v>
      </c>
      <c r="AF113" s="37">
        <v>5.2</v>
      </c>
      <c r="AG113" s="36">
        <f t="shared" si="29"/>
        <v>0.1423076923076923</v>
      </c>
      <c r="AJ113" s="36">
        <f t="shared" si="33"/>
        <v>-0.11415055532702589</v>
      </c>
    </row>
    <row r="114" spans="1:36" x14ac:dyDescent="0.2">
      <c r="A114" s="4"/>
      <c r="B114" s="7" t="s">
        <v>121</v>
      </c>
      <c r="C114" s="6" t="s">
        <v>119</v>
      </c>
      <c r="D114" s="6" t="s">
        <v>28</v>
      </c>
      <c r="E114" s="6" t="s">
        <v>29</v>
      </c>
      <c r="F114" s="6" t="s">
        <v>30</v>
      </c>
      <c r="G114" s="51">
        <v>0.75800000000000001</v>
      </c>
      <c r="H114" s="52">
        <v>50</v>
      </c>
      <c r="I114" s="13">
        <v>-8.0000000000000002E-3</v>
      </c>
      <c r="J114" s="10">
        <f>SUM(T114-G114)/(T114-U114)*100</f>
        <v>19.565217391304362</v>
      </c>
      <c r="K114" s="13">
        <v>0.08</v>
      </c>
      <c r="L114" s="52">
        <v>33.299999999999997</v>
      </c>
      <c r="M114" s="4"/>
      <c r="N114" s="55">
        <v>-0.37</v>
      </c>
      <c r="O114" s="10">
        <v>9.6999999999999993</v>
      </c>
      <c r="P114" s="51">
        <v>-7.792207792207792E-2</v>
      </c>
      <c r="Q114" s="52">
        <v>0.84899999999999998</v>
      </c>
      <c r="R114" s="52">
        <v>4.9000000000000002E-2</v>
      </c>
      <c r="S114" s="11">
        <f t="shared" si="30"/>
        <v>0.99546934850825064</v>
      </c>
      <c r="T114" s="13">
        <v>0.81200000000000006</v>
      </c>
      <c r="U114" s="13">
        <v>0.53600000000000003</v>
      </c>
      <c r="V114" s="11">
        <f t="shared" si="31"/>
        <v>0.22199999999999998</v>
      </c>
      <c r="W114" s="4">
        <v>30.5</v>
      </c>
      <c r="X114" s="4"/>
      <c r="Y114" s="5">
        <f t="shared" si="32"/>
        <v>1.2216782620156128</v>
      </c>
      <c r="Z114" s="4">
        <v>30.5</v>
      </c>
      <c r="AA114" s="24">
        <f t="shared" si="14"/>
        <v>2.7999999999999972</v>
      </c>
      <c r="AB114" s="24"/>
      <c r="AC114" s="23">
        <f t="shared" si="15"/>
        <v>-0.16326530612244897</v>
      </c>
      <c r="AD114" s="23">
        <f t="shared" si="16"/>
        <v>-4.5506257110352671E-3</v>
      </c>
      <c r="AE114" s="23"/>
      <c r="AF114" s="37">
        <v>5.2</v>
      </c>
      <c r="AG114" s="36">
        <f t="shared" si="29"/>
        <v>1.5384615384615384E-2</v>
      </c>
      <c r="AJ114" s="36">
        <f t="shared" si="33"/>
        <v>-1.4985014985014984E-2</v>
      </c>
    </row>
    <row r="115" spans="1:36" x14ac:dyDescent="0.2">
      <c r="A115" s="4"/>
      <c r="B115" s="7">
        <v>156</v>
      </c>
      <c r="C115" s="6" t="s">
        <v>119</v>
      </c>
      <c r="D115" s="6" t="s">
        <v>28</v>
      </c>
      <c r="E115" s="6" t="s">
        <v>29</v>
      </c>
      <c r="F115" s="6" t="s">
        <v>30</v>
      </c>
      <c r="G115" s="51">
        <v>0.66</v>
      </c>
      <c r="H115" s="52">
        <v>200</v>
      </c>
      <c r="I115" s="13">
        <v>-7.5999999999999998E-2</v>
      </c>
      <c r="J115" s="10">
        <f>SUM(T115-G115)/(T115-U115)*100</f>
        <v>55.072463768115945</v>
      </c>
      <c r="K115" s="13">
        <v>0.38</v>
      </c>
      <c r="L115" s="52">
        <v>36.1</v>
      </c>
      <c r="M115" s="4"/>
      <c r="N115" s="55">
        <v>-0.97</v>
      </c>
      <c r="O115" s="10">
        <v>5</v>
      </c>
      <c r="P115" s="51">
        <v>-0.3372781065088758</v>
      </c>
      <c r="Q115" s="52">
        <v>0.84899999999999998</v>
      </c>
      <c r="R115" s="52">
        <v>4.9000000000000002E-2</v>
      </c>
      <c r="S115" s="11">
        <f t="shared" si="30"/>
        <v>0.95622748995606643</v>
      </c>
      <c r="T115" s="13">
        <v>0.81200000000000006</v>
      </c>
      <c r="U115" s="13">
        <v>0.53600000000000003</v>
      </c>
      <c r="V115" s="11">
        <f t="shared" si="31"/>
        <v>0.124</v>
      </c>
      <c r="W115" s="4">
        <v>30.5</v>
      </c>
      <c r="X115" s="4"/>
      <c r="Y115" s="5">
        <f t="shared" si="32"/>
        <v>1.2216782620156128</v>
      </c>
      <c r="Z115" s="4">
        <v>30.5</v>
      </c>
      <c r="AA115" s="24">
        <f t="shared" si="14"/>
        <v>5.6000000000000014</v>
      </c>
      <c r="AB115" s="24"/>
      <c r="AC115" s="23">
        <f t="shared" si="15"/>
        <v>-1.5510204081632653</v>
      </c>
      <c r="AD115" s="23">
        <f t="shared" si="16"/>
        <v>-4.5783132530120479E-2</v>
      </c>
      <c r="AE115" s="23">
        <v>-4.8769565045516841E-2</v>
      </c>
      <c r="AF115" s="37">
        <v>5.2</v>
      </c>
      <c r="AG115" s="36">
        <f t="shared" si="29"/>
        <v>7.3076923076923081E-2</v>
      </c>
      <c r="AJ115" s="36">
        <f t="shared" si="33"/>
        <v>-6.4861174328629964E-2</v>
      </c>
    </row>
    <row r="116" spans="1:36" x14ac:dyDescent="0.2">
      <c r="A116" s="4"/>
      <c r="B116" s="7">
        <v>157</v>
      </c>
      <c r="C116" s="6" t="s">
        <v>119</v>
      </c>
      <c r="D116" s="6" t="s">
        <v>28</v>
      </c>
      <c r="E116" s="6" t="s">
        <v>29</v>
      </c>
      <c r="F116" s="6" t="s">
        <v>30</v>
      </c>
      <c r="G116" s="51">
        <v>0.57799999999999996</v>
      </c>
      <c r="H116" s="52">
        <v>200</v>
      </c>
      <c r="I116" s="13">
        <v>-0.158</v>
      </c>
      <c r="J116" s="10">
        <f>SUM(T116-G116)/(T116-U116)*100</f>
        <v>84.7826086956522</v>
      </c>
      <c r="K116" s="13">
        <v>0.69</v>
      </c>
      <c r="L116" s="52">
        <v>40.200000000000003</v>
      </c>
      <c r="M116" s="4"/>
      <c r="N116" s="55">
        <v>-2.94</v>
      </c>
      <c r="O116" s="10">
        <v>7.3</v>
      </c>
      <c r="P116" s="51">
        <v>-0.5609756097560975</v>
      </c>
      <c r="Q116" s="52">
        <v>0.84899999999999998</v>
      </c>
      <c r="R116" s="52">
        <v>4.9000000000000002E-2</v>
      </c>
      <c r="S116" s="11">
        <f t="shared" si="30"/>
        <v>0.90899925543498028</v>
      </c>
      <c r="T116" s="13">
        <v>0.81200000000000006</v>
      </c>
      <c r="U116" s="13">
        <v>0.53600000000000003</v>
      </c>
      <c r="V116" s="11">
        <f t="shared" si="31"/>
        <v>4.1999999999999926E-2</v>
      </c>
      <c r="W116" s="4">
        <v>30.5</v>
      </c>
      <c r="X116" s="4"/>
      <c r="Y116" s="5">
        <f t="shared" si="32"/>
        <v>1.2216782620156128</v>
      </c>
      <c r="Z116" s="4">
        <v>30.5</v>
      </c>
      <c r="AA116" s="24">
        <f t="shared" si="14"/>
        <v>9.7000000000000028</v>
      </c>
      <c r="AB116" s="24"/>
      <c r="AC116" s="23">
        <f t="shared" si="15"/>
        <v>-3.2244897959183674</v>
      </c>
      <c r="AD116" s="23">
        <f t="shared" si="16"/>
        <v>-0.10012674271229405</v>
      </c>
      <c r="AE116" s="23">
        <v>-0.10047836504551685</v>
      </c>
      <c r="AF116" s="37">
        <v>5.2</v>
      </c>
      <c r="AG116" s="36">
        <f t="shared" si="29"/>
        <v>0.13269230769230766</v>
      </c>
      <c r="AJ116" s="36">
        <f t="shared" si="33"/>
        <v>-0.10787992495309567</v>
      </c>
    </row>
    <row r="117" spans="1:36" x14ac:dyDescent="0.2">
      <c r="A117" s="4"/>
      <c r="B117" s="7">
        <v>158</v>
      </c>
      <c r="C117" s="6" t="s">
        <v>119</v>
      </c>
      <c r="D117" s="6" t="s">
        <v>28</v>
      </c>
      <c r="E117" s="6" t="s">
        <v>29</v>
      </c>
      <c r="F117" s="6" t="s">
        <v>30</v>
      </c>
      <c r="G117" s="51"/>
      <c r="H117" s="47"/>
      <c r="I117" s="4"/>
      <c r="J117" s="4"/>
      <c r="K117" s="4"/>
      <c r="L117" s="47"/>
      <c r="M117" s="4"/>
      <c r="N117" s="55" t="s">
        <v>265</v>
      </c>
      <c r="O117" s="10"/>
      <c r="P117" s="50"/>
      <c r="Q117" s="52">
        <v>0.84899999999999998</v>
      </c>
      <c r="R117" s="52">
        <v>4.9000000000000002E-2</v>
      </c>
      <c r="S117" s="11" t="e">
        <f t="shared" si="30"/>
        <v>#NUM!</v>
      </c>
      <c r="T117" s="13">
        <v>0.81200000000000006</v>
      </c>
      <c r="U117" s="13">
        <v>0.53600000000000003</v>
      </c>
      <c r="V117" s="11">
        <f t="shared" si="31"/>
        <v>-0.53600000000000003</v>
      </c>
      <c r="W117" s="4">
        <v>30.5</v>
      </c>
      <c r="X117" s="4"/>
      <c r="Y117" s="5">
        <f t="shared" si="32"/>
        <v>1.2216782620156128</v>
      </c>
      <c r="Z117" s="4">
        <v>30.5</v>
      </c>
      <c r="AA117" s="24">
        <f t="shared" si="14"/>
        <v>-30.5</v>
      </c>
      <c r="AB117" s="24"/>
      <c r="AC117" s="23">
        <f t="shared" si="15"/>
        <v>0</v>
      </c>
      <c r="AD117" s="23">
        <f t="shared" si="16"/>
        <v>0</v>
      </c>
      <c r="AE117" s="23"/>
      <c r="AF117" s="37">
        <v>5.2</v>
      </c>
      <c r="AG117" s="36">
        <f t="shared" si="29"/>
        <v>0</v>
      </c>
      <c r="AJ117" s="36">
        <f t="shared" si="33"/>
        <v>0</v>
      </c>
    </row>
    <row r="118" spans="1:36" x14ac:dyDescent="0.2">
      <c r="A118" s="4"/>
      <c r="B118" s="8"/>
      <c r="C118" s="6"/>
      <c r="D118" s="4"/>
      <c r="E118" s="4"/>
      <c r="F118" s="4"/>
      <c r="G118" s="51"/>
      <c r="H118" s="47"/>
      <c r="I118" s="4"/>
      <c r="J118" s="4"/>
      <c r="K118" s="4"/>
      <c r="L118" s="47"/>
      <c r="M118" s="4"/>
      <c r="N118" s="55" t="s">
        <v>265</v>
      </c>
      <c r="O118" s="10"/>
      <c r="P118" s="50"/>
      <c r="Q118" s="47"/>
      <c r="R118" s="47"/>
      <c r="S118" s="4"/>
      <c r="T118" s="4"/>
      <c r="U118" s="4"/>
      <c r="V118" s="4"/>
      <c r="W118" s="4"/>
      <c r="X118" s="4"/>
      <c r="Y118" s="5"/>
      <c r="AA118" s="24"/>
      <c r="AB118" s="24" t="s">
        <v>265</v>
      </c>
      <c r="AC118" s="23"/>
      <c r="AD118" s="23"/>
      <c r="AF118" s="37"/>
      <c r="AG118" s="36"/>
    </row>
    <row r="119" spans="1:36" x14ac:dyDescent="0.2">
      <c r="A119" s="6" t="s">
        <v>122</v>
      </c>
      <c r="B119" s="7" t="s">
        <v>123</v>
      </c>
      <c r="C119" s="6" t="s">
        <v>124</v>
      </c>
      <c r="D119" s="6" t="s">
        <v>101</v>
      </c>
      <c r="E119" s="6" t="s">
        <v>29</v>
      </c>
      <c r="F119" s="6" t="s">
        <v>30</v>
      </c>
      <c r="G119" s="51">
        <v>0.73599999999999999</v>
      </c>
      <c r="H119" s="50">
        <v>131</v>
      </c>
      <c r="I119" s="11">
        <v>-9.6000000000000002E-2</v>
      </c>
      <c r="J119" s="10">
        <f t="shared" ref="J119:J125" si="34">SUM(T119-G119)/(T119-U119)*100</f>
        <v>41.237113402061851</v>
      </c>
      <c r="K119" s="12">
        <v>0.27</v>
      </c>
      <c r="L119" s="50">
        <v>35.9</v>
      </c>
      <c r="M119" s="4"/>
      <c r="N119" s="55">
        <v>-1.5</v>
      </c>
      <c r="O119" s="10">
        <v>8.5</v>
      </c>
      <c r="P119" s="51">
        <v>-0.24770642201834864</v>
      </c>
      <c r="Q119" s="51">
        <v>0.91</v>
      </c>
      <c r="R119" s="51">
        <v>3.6999999999999998E-2</v>
      </c>
      <c r="S119" s="11">
        <f t="shared" ref="S119:S125" si="35">1+(I119/(1+Q119-R119*LOG(H119)))</f>
        <v>0.9475885537834503</v>
      </c>
      <c r="T119" s="11">
        <v>0.85599999999999998</v>
      </c>
      <c r="U119" s="11">
        <v>0.56499999999999995</v>
      </c>
      <c r="V119" s="11">
        <f t="shared" ref="V119:V125" si="36">G119-U119</f>
        <v>0.17100000000000004</v>
      </c>
      <c r="W119" s="10">
        <v>30.5</v>
      </c>
      <c r="X119" s="4"/>
      <c r="Y119" s="5">
        <f t="shared" si="32"/>
        <v>1.2216782620156128</v>
      </c>
      <c r="Z119" s="4">
        <v>30.5</v>
      </c>
      <c r="AA119" s="24">
        <f t="shared" si="14"/>
        <v>5.3999999999999986</v>
      </c>
      <c r="AB119" s="23">
        <v>-0.32989690721649478</v>
      </c>
      <c r="AC119" s="23">
        <f t="shared" si="15"/>
        <v>-2.5945945945945947</v>
      </c>
      <c r="AD119" s="23">
        <f t="shared" si="16"/>
        <v>-5.5299539170506916E-2</v>
      </c>
      <c r="AE119" s="23">
        <v>-6.1556896054778029E-2</v>
      </c>
      <c r="AF119" s="36"/>
      <c r="AG119" s="36"/>
    </row>
    <row r="120" spans="1:36" x14ac:dyDescent="0.2">
      <c r="A120" s="6" t="s">
        <v>125</v>
      </c>
      <c r="B120" s="7" t="s">
        <v>126</v>
      </c>
      <c r="C120" s="6" t="s">
        <v>124</v>
      </c>
      <c r="D120" s="6" t="s">
        <v>101</v>
      </c>
      <c r="E120" s="6" t="s">
        <v>29</v>
      </c>
      <c r="F120" s="6" t="s">
        <v>64</v>
      </c>
      <c r="G120" s="51">
        <v>0.67800000000000005</v>
      </c>
      <c r="H120" s="50">
        <v>201</v>
      </c>
      <c r="I120" s="11">
        <v>-0.14699999999999999</v>
      </c>
      <c r="J120" s="10">
        <f t="shared" si="34"/>
        <v>61.16838487972506</v>
      </c>
      <c r="K120" s="12">
        <v>0.44</v>
      </c>
      <c r="L120" s="50">
        <v>38.299999999999997</v>
      </c>
      <c r="M120" s="4"/>
      <c r="N120" s="55">
        <v>-1.3</v>
      </c>
      <c r="O120" s="10">
        <v>5.8</v>
      </c>
      <c r="P120" s="51">
        <v>-0.38372093023255816</v>
      </c>
      <c r="Q120" s="51">
        <v>0.91</v>
      </c>
      <c r="R120" s="51">
        <v>3.6999999999999998E-2</v>
      </c>
      <c r="S120" s="11">
        <f t="shared" si="35"/>
        <v>0.91944242080880945</v>
      </c>
      <c r="T120" s="11">
        <v>0.85599999999999998</v>
      </c>
      <c r="U120" s="11">
        <v>0.56499999999999995</v>
      </c>
      <c r="V120" s="11">
        <f t="shared" si="36"/>
        <v>0.1130000000000001</v>
      </c>
      <c r="W120" s="10">
        <v>30.5</v>
      </c>
      <c r="X120" s="4"/>
      <c r="Y120" s="5">
        <f t="shared" si="32"/>
        <v>1.2216782620156128</v>
      </c>
      <c r="Z120" s="4">
        <v>30.5</v>
      </c>
      <c r="AA120" s="24">
        <f t="shared" si="14"/>
        <v>7.7999999999999972</v>
      </c>
      <c r="AB120" s="23">
        <v>-0.5051546391752576</v>
      </c>
      <c r="AC120" s="23">
        <f t="shared" si="15"/>
        <v>-3.9729729729729728</v>
      </c>
      <c r="AD120" s="23">
        <f t="shared" si="16"/>
        <v>-8.7604290822407629E-2</v>
      </c>
      <c r="AE120" s="23">
        <v>-0.11678289605477801</v>
      </c>
      <c r="AF120" s="37">
        <v>3.6</v>
      </c>
      <c r="AG120" s="36">
        <f t="shared" ref="AG120:AG133" si="37">K120/AF120</f>
        <v>0.12222222222222222</v>
      </c>
      <c r="AH120" s="27">
        <f>Q120-U120</f>
        <v>0.34500000000000008</v>
      </c>
      <c r="AI120">
        <f>AF120</f>
        <v>3.6</v>
      </c>
      <c r="AJ120" s="36">
        <f t="shared" ref="AJ120:AJ125" si="38">P120/AF120</f>
        <v>-0.1065891472868217</v>
      </c>
    </row>
    <row r="121" spans="1:36" x14ac:dyDescent="0.2">
      <c r="A121" s="6" t="s">
        <v>127</v>
      </c>
      <c r="B121" s="7" t="s">
        <v>128</v>
      </c>
      <c r="C121" s="6" t="s">
        <v>124</v>
      </c>
      <c r="D121" s="6" t="s">
        <v>101</v>
      </c>
      <c r="E121" s="6" t="s">
        <v>29</v>
      </c>
      <c r="F121" s="6" t="s">
        <v>30</v>
      </c>
      <c r="G121" s="51">
        <v>0.73099999999999998</v>
      </c>
      <c r="H121" s="50">
        <v>201</v>
      </c>
      <c r="I121" s="11">
        <v>-9.4E-2</v>
      </c>
      <c r="J121" s="10">
        <f t="shared" si="34"/>
        <v>42.955326460481096</v>
      </c>
      <c r="K121" s="12">
        <v>0.24</v>
      </c>
      <c r="L121" s="50">
        <v>35.6</v>
      </c>
      <c r="M121" s="4"/>
      <c r="N121" s="55">
        <v>-0.7</v>
      </c>
      <c r="O121" s="10">
        <v>5.8</v>
      </c>
      <c r="P121" s="51">
        <v>-0.22222222222222221</v>
      </c>
      <c r="Q121" s="51">
        <v>0.91</v>
      </c>
      <c r="R121" s="51">
        <v>3.6999999999999998E-2</v>
      </c>
      <c r="S121" s="11">
        <f t="shared" si="35"/>
        <v>0.94848699017706184</v>
      </c>
      <c r="T121" s="11">
        <v>0.85599999999999998</v>
      </c>
      <c r="U121" s="11">
        <v>0.56499999999999995</v>
      </c>
      <c r="V121" s="11">
        <f t="shared" si="36"/>
        <v>0.16600000000000004</v>
      </c>
      <c r="W121" s="10">
        <v>30.5</v>
      </c>
      <c r="X121" s="4"/>
      <c r="Y121" s="5">
        <f t="shared" si="32"/>
        <v>1.2216782620156128</v>
      </c>
      <c r="Z121" s="4">
        <v>30.5</v>
      </c>
      <c r="AA121" s="24">
        <f t="shared" si="14"/>
        <v>5.1000000000000014</v>
      </c>
      <c r="AB121" s="23">
        <v>-0.32302405498281783</v>
      </c>
      <c r="AC121" s="23">
        <f t="shared" si="15"/>
        <v>-2.5405405405405408</v>
      </c>
      <c r="AD121" s="23">
        <f t="shared" si="16"/>
        <v>-5.4303870595031778E-2</v>
      </c>
      <c r="AE121" s="23">
        <v>-7.3479896054778018E-2</v>
      </c>
      <c r="AF121" s="37">
        <v>3.6</v>
      </c>
      <c r="AG121" s="36">
        <f t="shared" si="37"/>
        <v>6.6666666666666666E-2</v>
      </c>
      <c r="AJ121" s="36">
        <f t="shared" si="38"/>
        <v>-6.1728395061728392E-2</v>
      </c>
    </row>
    <row r="122" spans="1:36" x14ac:dyDescent="0.2">
      <c r="A122" s="4"/>
      <c r="B122" s="7" t="s">
        <v>129</v>
      </c>
      <c r="C122" s="6" t="s">
        <v>124</v>
      </c>
      <c r="D122" s="6" t="s">
        <v>101</v>
      </c>
      <c r="E122" s="6" t="s">
        <v>29</v>
      </c>
      <c r="F122" s="6" t="s">
        <v>30</v>
      </c>
      <c r="G122" s="51">
        <v>0.86699999999999999</v>
      </c>
      <c r="H122" s="50">
        <v>99</v>
      </c>
      <c r="I122" s="11">
        <v>0.03</v>
      </c>
      <c r="J122" s="10">
        <f t="shared" si="34"/>
        <v>-3.7800687285223402</v>
      </c>
      <c r="K122" s="12">
        <v>-0.01</v>
      </c>
      <c r="L122" s="50">
        <v>31.3</v>
      </c>
      <c r="M122" s="4"/>
      <c r="N122" s="55">
        <v>1.5</v>
      </c>
      <c r="O122" s="10">
        <v>20</v>
      </c>
      <c r="P122" s="51">
        <v>1.003344481605351E-2</v>
      </c>
      <c r="Q122" s="51">
        <v>0.91</v>
      </c>
      <c r="R122" s="51">
        <v>3.6999999999999998E-2</v>
      </c>
      <c r="S122" s="11">
        <f t="shared" si="35"/>
        <v>1.0163384321237245</v>
      </c>
      <c r="T122" s="11">
        <v>0.85599999999999998</v>
      </c>
      <c r="U122" s="11">
        <v>0.56499999999999995</v>
      </c>
      <c r="V122" s="11">
        <f t="shared" si="36"/>
        <v>0.30200000000000005</v>
      </c>
      <c r="W122" s="10">
        <v>30.5</v>
      </c>
      <c r="X122" s="4"/>
      <c r="Y122" s="5">
        <f t="shared" si="32"/>
        <v>1.2216782620156128</v>
      </c>
      <c r="Z122" s="4">
        <v>30.5</v>
      </c>
      <c r="AA122" s="24">
        <f t="shared" si="14"/>
        <v>0.80000000000000071</v>
      </c>
      <c r="AB122" s="23">
        <v>0.10309278350515462</v>
      </c>
      <c r="AC122" s="23">
        <f t="shared" si="15"/>
        <v>0.81081081081081086</v>
      </c>
      <c r="AD122" s="23">
        <f t="shared" si="16"/>
        <v>1.6068559185859668E-2</v>
      </c>
      <c r="AE122" s="23"/>
      <c r="AF122" s="37">
        <v>3.6</v>
      </c>
      <c r="AG122" s="36">
        <f t="shared" si="37"/>
        <v>-2.7777777777777779E-3</v>
      </c>
      <c r="AJ122" s="36">
        <f t="shared" si="38"/>
        <v>2.7870680044593085E-3</v>
      </c>
    </row>
    <row r="123" spans="1:36" x14ac:dyDescent="0.2">
      <c r="A123" s="4"/>
      <c r="B123" s="7" t="s">
        <v>130</v>
      </c>
      <c r="C123" s="6" t="s">
        <v>124</v>
      </c>
      <c r="D123" s="6" t="s">
        <v>101</v>
      </c>
      <c r="E123" s="6" t="s">
        <v>29</v>
      </c>
      <c r="F123" s="6" t="s">
        <v>30</v>
      </c>
      <c r="G123" s="51">
        <v>0.86</v>
      </c>
      <c r="H123" s="50">
        <v>302</v>
      </c>
      <c r="I123" s="11">
        <v>4.1000000000000002E-2</v>
      </c>
      <c r="J123" s="10">
        <f t="shared" si="34"/>
        <v>-1.3745704467353963</v>
      </c>
      <c r="K123" s="12">
        <v>-1.4999999999999999E-2</v>
      </c>
      <c r="L123" s="50">
        <v>31.4</v>
      </c>
      <c r="M123" s="4"/>
      <c r="N123" s="55">
        <v>3.2</v>
      </c>
      <c r="O123" s="10">
        <v>20</v>
      </c>
      <c r="P123" s="51">
        <v>1.507537688442211E-2</v>
      </c>
      <c r="Q123" s="51">
        <v>0.91</v>
      </c>
      <c r="R123" s="51">
        <v>3.6999999999999998E-2</v>
      </c>
      <c r="S123" s="11">
        <f t="shared" si="35"/>
        <v>1.0225492816089581</v>
      </c>
      <c r="T123" s="11">
        <v>0.85599999999999998</v>
      </c>
      <c r="U123" s="11">
        <v>0.56499999999999995</v>
      </c>
      <c r="V123" s="11">
        <f t="shared" si="36"/>
        <v>0.29500000000000004</v>
      </c>
      <c r="W123" s="10">
        <v>30.5</v>
      </c>
      <c r="X123" s="4"/>
      <c r="Y123" s="5">
        <f t="shared" si="32"/>
        <v>1.2216782620156128</v>
      </c>
      <c r="Z123" s="4">
        <v>30.5</v>
      </c>
      <c r="AA123" s="24">
        <f t="shared" si="14"/>
        <v>0.89999999999999858</v>
      </c>
      <c r="AB123" s="23">
        <v>0.14089347079037801</v>
      </c>
      <c r="AC123" s="23">
        <f t="shared" si="15"/>
        <v>1.1081081081081081</v>
      </c>
      <c r="AD123" s="23">
        <f t="shared" si="16"/>
        <v>2.2043010752688174E-2</v>
      </c>
      <c r="AE123" s="23">
        <v>-1.0116896054778023E-2</v>
      </c>
      <c r="AF123" s="37">
        <v>3.6</v>
      </c>
      <c r="AG123" s="36">
        <f t="shared" si="37"/>
        <v>-4.1666666666666666E-3</v>
      </c>
      <c r="AJ123" s="36">
        <f t="shared" si="38"/>
        <v>4.1876046901172526E-3</v>
      </c>
    </row>
    <row r="124" spans="1:36" x14ac:dyDescent="0.2">
      <c r="A124" s="4"/>
      <c r="B124" s="7" t="s">
        <v>131</v>
      </c>
      <c r="C124" s="6" t="s">
        <v>124</v>
      </c>
      <c r="D124" s="6" t="s">
        <v>101</v>
      </c>
      <c r="E124" s="6" t="s">
        <v>29</v>
      </c>
      <c r="F124" s="6" t="s">
        <v>64</v>
      </c>
      <c r="G124" s="51">
        <v>0.65900000000000003</v>
      </c>
      <c r="H124" s="50">
        <v>60</v>
      </c>
      <c r="I124" s="11">
        <v>-0.186</v>
      </c>
      <c r="J124" s="10">
        <f t="shared" si="34"/>
        <v>67.697594501718186</v>
      </c>
      <c r="K124" s="12">
        <v>0.56999999999999995</v>
      </c>
      <c r="L124" s="50">
        <v>41</v>
      </c>
      <c r="M124" s="4"/>
      <c r="N124" s="55">
        <v>-1.7</v>
      </c>
      <c r="O124" s="10">
        <v>4.3</v>
      </c>
      <c r="P124" s="51">
        <v>-0.47899159663865548</v>
      </c>
      <c r="Q124" s="51">
        <v>0.91</v>
      </c>
      <c r="R124" s="51">
        <v>3.6999999999999998E-2</v>
      </c>
      <c r="S124" s="11">
        <f t="shared" si="35"/>
        <v>0.8991437195366746</v>
      </c>
      <c r="T124" s="11">
        <v>0.85599999999999998</v>
      </c>
      <c r="U124" s="11">
        <v>0.56499999999999995</v>
      </c>
      <c r="V124" s="11">
        <f t="shared" si="36"/>
        <v>9.4000000000000083E-2</v>
      </c>
      <c r="W124" s="10">
        <v>30.5</v>
      </c>
      <c r="X124" s="4"/>
      <c r="Y124" s="5">
        <f t="shared" si="32"/>
        <v>1.2216782620156128</v>
      </c>
      <c r="Z124" s="4">
        <v>30.5</v>
      </c>
      <c r="AA124" s="24">
        <f t="shared" si="14"/>
        <v>10.5</v>
      </c>
      <c r="AB124" s="23">
        <v>-0.63917525773195871</v>
      </c>
      <c r="AC124" s="23">
        <f t="shared" si="15"/>
        <v>-5.0270270270270272</v>
      </c>
      <c r="AD124" s="23">
        <f t="shared" si="16"/>
        <v>-0.11211573236889692</v>
      </c>
      <c r="AE124" s="23">
        <v>-0.14939389605477801</v>
      </c>
      <c r="AF124" s="37">
        <v>3.6</v>
      </c>
      <c r="AG124" s="36">
        <f t="shared" si="37"/>
        <v>0.15833333333333333</v>
      </c>
      <c r="AJ124" s="36">
        <f t="shared" si="38"/>
        <v>-0.13305322128851541</v>
      </c>
    </row>
    <row r="125" spans="1:36" x14ac:dyDescent="0.2">
      <c r="A125" s="4"/>
      <c r="B125" s="7" t="s">
        <v>132</v>
      </c>
      <c r="C125" s="6" t="s">
        <v>124</v>
      </c>
      <c r="D125" s="6" t="s">
        <v>101</v>
      </c>
      <c r="E125" s="6" t="s">
        <v>29</v>
      </c>
      <c r="F125" s="6" t="s">
        <v>30</v>
      </c>
      <c r="G125" s="51">
        <v>0.77900000000000003</v>
      </c>
      <c r="H125" s="50">
        <v>103</v>
      </c>
      <c r="I125" s="11">
        <v>-5.6000000000000001E-2</v>
      </c>
      <c r="J125" s="10">
        <f t="shared" si="34"/>
        <v>26.460481099656342</v>
      </c>
      <c r="K125" s="12">
        <v>0.18</v>
      </c>
      <c r="L125" s="50">
        <v>32.799999999999997</v>
      </c>
      <c r="M125" s="4"/>
      <c r="N125" s="55">
        <v>-0.1</v>
      </c>
      <c r="O125" s="10">
        <v>2.2999999999999998</v>
      </c>
      <c r="P125" s="51">
        <v>-0.16981132075471697</v>
      </c>
      <c r="Q125" s="51">
        <v>0.91</v>
      </c>
      <c r="R125" s="51">
        <v>3.6999999999999998E-2</v>
      </c>
      <c r="S125" s="11">
        <f t="shared" si="35"/>
        <v>0.96949101793335635</v>
      </c>
      <c r="T125" s="11">
        <v>0.85599999999999998</v>
      </c>
      <c r="U125" s="11">
        <v>0.56499999999999995</v>
      </c>
      <c r="V125" s="11">
        <f t="shared" si="36"/>
        <v>0.21400000000000008</v>
      </c>
      <c r="W125" s="10">
        <v>30.5</v>
      </c>
      <c r="X125" s="4"/>
      <c r="Y125" s="5">
        <f t="shared" si="32"/>
        <v>1.2216782620156128</v>
      </c>
      <c r="Z125" s="4">
        <v>30.5</v>
      </c>
      <c r="AA125" s="24">
        <f t="shared" si="14"/>
        <v>2.2999999999999972</v>
      </c>
      <c r="AB125" s="23">
        <v>-0.19243986254295531</v>
      </c>
      <c r="AC125" s="23">
        <f t="shared" si="15"/>
        <v>-1.5135135135135136</v>
      </c>
      <c r="AD125" s="23">
        <f t="shared" si="16"/>
        <v>-3.1478358628442948E-2</v>
      </c>
      <c r="AE125" s="23">
        <v>-4.5817896054778026E-2</v>
      </c>
      <c r="AF125" s="37">
        <v>3.6</v>
      </c>
      <c r="AG125" s="36">
        <f t="shared" si="37"/>
        <v>4.9999999999999996E-2</v>
      </c>
      <c r="AJ125" s="36">
        <f t="shared" si="38"/>
        <v>-4.7169811320754713E-2</v>
      </c>
    </row>
    <row r="126" spans="1:36" x14ac:dyDescent="0.2">
      <c r="A126" s="4"/>
      <c r="B126" s="8"/>
      <c r="C126" s="6" t="s">
        <v>24</v>
      </c>
      <c r="D126" s="6" t="s">
        <v>24</v>
      </c>
      <c r="E126" s="6" t="s">
        <v>24</v>
      </c>
      <c r="F126" s="6" t="s">
        <v>24</v>
      </c>
      <c r="G126" s="51"/>
      <c r="H126" s="50"/>
      <c r="I126" s="10"/>
      <c r="J126" s="10"/>
      <c r="K126" s="10"/>
      <c r="L126" s="50"/>
      <c r="M126" s="4"/>
      <c r="N126" s="55" t="s">
        <v>265</v>
      </c>
      <c r="O126" s="10"/>
      <c r="P126" s="50"/>
      <c r="Q126" s="50"/>
      <c r="R126" s="50"/>
      <c r="S126" s="10"/>
      <c r="T126" s="11"/>
      <c r="U126" s="11"/>
      <c r="V126" s="11"/>
      <c r="W126" s="10"/>
      <c r="X126" s="4"/>
      <c r="Y126" s="5"/>
      <c r="AA126" s="24"/>
      <c r="AB126" s="24" t="s">
        <v>265</v>
      </c>
      <c r="AC126" s="23"/>
      <c r="AD126" s="23"/>
      <c r="AF126" s="37"/>
      <c r="AG126" s="36"/>
    </row>
    <row r="127" spans="1:36" x14ac:dyDescent="0.2">
      <c r="A127" s="6" t="s">
        <v>122</v>
      </c>
      <c r="B127" s="7" t="s">
        <v>133</v>
      </c>
      <c r="C127" s="6" t="s">
        <v>124</v>
      </c>
      <c r="D127" s="6" t="s">
        <v>101</v>
      </c>
      <c r="E127" s="6" t="s">
        <v>29</v>
      </c>
      <c r="F127" s="6" t="s">
        <v>30</v>
      </c>
      <c r="G127" s="51">
        <v>0.76100000000000001</v>
      </c>
      <c r="H127" s="50">
        <v>401</v>
      </c>
      <c r="I127" s="11">
        <v>-0.02</v>
      </c>
      <c r="J127" s="10">
        <f t="shared" ref="J127:J133" si="39">SUM(T127-G127)/(T127-U127)*100</f>
        <v>24.755700325732892</v>
      </c>
      <c r="K127" s="12">
        <v>0.04</v>
      </c>
      <c r="L127" s="50">
        <v>31.4</v>
      </c>
      <c r="M127" s="4"/>
      <c r="N127" s="55">
        <v>0.6</v>
      </c>
      <c r="O127" s="10">
        <v>6.6</v>
      </c>
      <c r="P127" s="51">
        <v>-3.9473684210526314E-2</v>
      </c>
      <c r="Q127" s="51">
        <v>0.92</v>
      </c>
      <c r="R127" s="51">
        <v>5.2999999999999999E-2</v>
      </c>
      <c r="S127" s="11">
        <f t="shared" ref="S127:S133" si="40">1+(I127/(1+Q127-R127*LOG(H127)))</f>
        <v>0.98877686547245158</v>
      </c>
      <c r="T127" s="11">
        <v>0.83699999999999997</v>
      </c>
      <c r="U127" s="11">
        <v>0.53</v>
      </c>
      <c r="V127" s="11">
        <f t="shared" ref="V127:V133" si="41">G127-U127</f>
        <v>0.23099999999999998</v>
      </c>
      <c r="W127" s="10">
        <v>30</v>
      </c>
      <c r="X127" s="4"/>
      <c r="Y127" s="5">
        <f t="shared" ref="Y127:Y142" si="42">6*SIN(W127/57.3)/(3-SIN(W127/57.3))</f>
        <v>1.1999038102688142</v>
      </c>
      <c r="Z127" s="4">
        <v>30</v>
      </c>
      <c r="AA127" s="24">
        <f t="shared" si="14"/>
        <v>1.3999999999999986</v>
      </c>
      <c r="AB127" s="23">
        <v>-6.5146579804560276E-2</v>
      </c>
      <c r="AC127" s="23">
        <f t="shared" si="15"/>
        <v>-0.37735849056603776</v>
      </c>
      <c r="AD127" s="23">
        <f t="shared" si="16"/>
        <v>-1.1357183418512209E-2</v>
      </c>
      <c r="AE127" s="23">
        <v>-1.8809246269402995E-2</v>
      </c>
      <c r="AF127" s="37">
        <v>3.6</v>
      </c>
      <c r="AG127" s="36">
        <f t="shared" si="37"/>
        <v>1.1111111111111112E-2</v>
      </c>
      <c r="AH127" s="27">
        <f>Q127-U127</f>
        <v>0.39</v>
      </c>
      <c r="AI127">
        <f>AF127</f>
        <v>3.6</v>
      </c>
      <c r="AJ127" s="36">
        <f>P127/AF127</f>
        <v>-1.0964912280701754E-2</v>
      </c>
    </row>
    <row r="128" spans="1:36" x14ac:dyDescent="0.2">
      <c r="A128" s="6" t="s">
        <v>125</v>
      </c>
      <c r="B128" s="7" t="s">
        <v>134</v>
      </c>
      <c r="C128" s="6" t="s">
        <v>124</v>
      </c>
      <c r="D128" s="6" t="s">
        <v>101</v>
      </c>
      <c r="E128" s="6" t="s">
        <v>29</v>
      </c>
      <c r="F128" s="6" t="s">
        <v>64</v>
      </c>
      <c r="G128" s="51">
        <v>0.72</v>
      </c>
      <c r="H128" s="50">
        <v>201</v>
      </c>
      <c r="I128" s="11">
        <v>-7.4999999999999997E-2</v>
      </c>
      <c r="J128" s="10">
        <f t="shared" si="39"/>
        <v>38.110749185667757</v>
      </c>
      <c r="K128" s="12">
        <v>0.23</v>
      </c>
      <c r="L128" s="50">
        <v>34.4</v>
      </c>
      <c r="M128" s="4"/>
      <c r="N128" s="55">
        <v>-0.4</v>
      </c>
      <c r="O128" s="10">
        <v>3.7</v>
      </c>
      <c r="P128" s="51">
        <v>-0.21362229102167185</v>
      </c>
      <c r="Q128" s="51">
        <v>0.92</v>
      </c>
      <c r="R128" s="51">
        <v>5.2999999999999999E-2</v>
      </c>
      <c r="S128" s="11">
        <f t="shared" si="40"/>
        <v>0.95828537562775007</v>
      </c>
      <c r="T128" s="11">
        <v>0.83699999999999997</v>
      </c>
      <c r="U128" s="11">
        <v>0.53</v>
      </c>
      <c r="V128" s="11">
        <f t="shared" si="41"/>
        <v>0.18999999999999995</v>
      </c>
      <c r="W128" s="10">
        <v>30</v>
      </c>
      <c r="X128" s="4"/>
      <c r="Y128" s="5">
        <f t="shared" si="42"/>
        <v>1.1999038102688142</v>
      </c>
      <c r="Z128" s="4">
        <v>30</v>
      </c>
      <c r="AA128" s="24">
        <f t="shared" si="14"/>
        <v>4.3999999999999986</v>
      </c>
      <c r="AB128" s="23">
        <v>-0.244299674267101</v>
      </c>
      <c r="AC128" s="23">
        <f t="shared" si="15"/>
        <v>-1.4150943396226414</v>
      </c>
      <c r="AD128" s="23">
        <f t="shared" si="16"/>
        <v>-4.3604651162790699E-2</v>
      </c>
      <c r="AE128" s="23">
        <v>-5.6363246269402992E-2</v>
      </c>
      <c r="AF128" s="37">
        <v>3.6</v>
      </c>
      <c r="AG128" s="36">
        <f t="shared" si="37"/>
        <v>6.3888888888888884E-2</v>
      </c>
      <c r="AJ128" s="36">
        <f>P128/AF128</f>
        <v>-5.9339525283797732E-2</v>
      </c>
    </row>
    <row r="129" spans="1:36" x14ac:dyDescent="0.2">
      <c r="A129" s="6" t="s">
        <v>34</v>
      </c>
      <c r="B129" s="7" t="s">
        <v>135</v>
      </c>
      <c r="C129" s="6" t="s">
        <v>124</v>
      </c>
      <c r="D129" s="6" t="s">
        <v>101</v>
      </c>
      <c r="E129" s="6" t="s">
        <v>29</v>
      </c>
      <c r="F129" s="6" t="s">
        <v>30</v>
      </c>
      <c r="G129" s="51">
        <v>0.77500000000000002</v>
      </c>
      <c r="H129" s="50">
        <v>200</v>
      </c>
      <c r="I129" s="11">
        <v>-2.1999999999999999E-2</v>
      </c>
      <c r="J129" s="10">
        <f t="shared" si="39"/>
        <v>20.195439739413668</v>
      </c>
      <c r="K129" s="12">
        <v>0.06</v>
      </c>
      <c r="L129" s="50">
        <v>32.4</v>
      </c>
      <c r="M129" s="4"/>
      <c r="N129" s="55">
        <v>0.1</v>
      </c>
      <c r="O129" s="10">
        <v>6.3</v>
      </c>
      <c r="P129" s="51">
        <v>-5.8823529411764705E-2</v>
      </c>
      <c r="Q129" s="51">
        <v>0.92</v>
      </c>
      <c r="R129" s="51">
        <v>5.2999999999999999E-2</v>
      </c>
      <c r="S129" s="11">
        <f t="shared" si="40"/>
        <v>0.98776449144452461</v>
      </c>
      <c r="T129" s="11">
        <v>0.83699999999999997</v>
      </c>
      <c r="U129" s="11">
        <v>0.53</v>
      </c>
      <c r="V129" s="11">
        <f t="shared" si="41"/>
        <v>0.245</v>
      </c>
      <c r="W129" s="10">
        <v>30</v>
      </c>
      <c r="X129" s="4"/>
      <c r="Y129" s="5">
        <f t="shared" si="42"/>
        <v>1.1999038102688142</v>
      </c>
      <c r="Z129" s="4">
        <v>30</v>
      </c>
      <c r="AA129" s="24">
        <f t="shared" si="14"/>
        <v>2.3999999999999986</v>
      </c>
      <c r="AB129" s="23">
        <v>-7.1661237785016291E-2</v>
      </c>
      <c r="AC129" s="23">
        <f t="shared" si="15"/>
        <v>-0.41509433962264147</v>
      </c>
      <c r="AD129" s="23">
        <f t="shared" si="16"/>
        <v>-1.2394366197183098E-2</v>
      </c>
      <c r="AE129" s="23">
        <v>-1.2018246269402991E-2</v>
      </c>
      <c r="AF129" s="37">
        <v>3.6</v>
      </c>
      <c r="AG129" s="36">
        <f t="shared" si="37"/>
        <v>1.6666666666666666E-2</v>
      </c>
      <c r="AJ129" s="36">
        <f>P129/AF129</f>
        <v>-1.6339869281045753E-2</v>
      </c>
    </row>
    <row r="130" spans="1:36" x14ac:dyDescent="0.2">
      <c r="A130" s="4"/>
      <c r="B130" s="7" t="s">
        <v>136</v>
      </c>
      <c r="C130" s="6" t="s">
        <v>124</v>
      </c>
      <c r="D130" s="6" t="s">
        <v>101</v>
      </c>
      <c r="E130" s="6" t="s">
        <v>29</v>
      </c>
      <c r="F130" s="6" t="s">
        <v>30</v>
      </c>
      <c r="G130" s="51">
        <v>0.83699999999999997</v>
      </c>
      <c r="H130" s="50">
        <v>202</v>
      </c>
      <c r="I130" s="11">
        <v>0.03</v>
      </c>
      <c r="J130" s="10">
        <f t="shared" si="39"/>
        <v>0</v>
      </c>
      <c r="K130" s="12">
        <v>0</v>
      </c>
      <c r="L130" s="50">
        <v>30.5</v>
      </c>
      <c r="M130" s="4"/>
      <c r="N130" s="55">
        <v>1.5</v>
      </c>
      <c r="O130" s="10">
        <v>20.5</v>
      </c>
      <c r="P130" s="51">
        <v>0</v>
      </c>
      <c r="Q130" s="51">
        <v>0.92</v>
      </c>
      <c r="R130" s="51">
        <v>5.2999999999999999E-2</v>
      </c>
      <c r="S130" s="11">
        <f t="shared" si="40"/>
        <v>1.0166869099518736</v>
      </c>
      <c r="T130" s="11">
        <v>0.83699999999999997</v>
      </c>
      <c r="U130" s="11">
        <v>0.53</v>
      </c>
      <c r="V130" s="11">
        <f t="shared" si="41"/>
        <v>0.30699999999999994</v>
      </c>
      <c r="W130" s="10">
        <v>30</v>
      </c>
      <c r="X130" s="4"/>
      <c r="Y130" s="5">
        <f t="shared" si="42"/>
        <v>1.1999038102688142</v>
      </c>
      <c r="Z130" s="4">
        <v>30</v>
      </c>
      <c r="AA130" s="24">
        <f t="shared" si="14"/>
        <v>0.5</v>
      </c>
      <c r="AB130" s="23">
        <v>9.7719869706840407E-2</v>
      </c>
      <c r="AC130" s="23">
        <f t="shared" si="15"/>
        <v>0.56603773584905659</v>
      </c>
      <c r="AD130" s="23">
        <f t="shared" si="16"/>
        <v>1.633097441480675E-2</v>
      </c>
      <c r="AE130" s="23"/>
      <c r="AF130" s="37">
        <v>3.6</v>
      </c>
      <c r="AG130" s="36"/>
    </row>
    <row r="131" spans="1:36" x14ac:dyDescent="0.2">
      <c r="A131" s="4"/>
      <c r="B131" s="7" t="s">
        <v>137</v>
      </c>
      <c r="C131" s="6" t="s">
        <v>124</v>
      </c>
      <c r="D131" s="6" t="s">
        <v>101</v>
      </c>
      <c r="E131" s="6" t="s">
        <v>29</v>
      </c>
      <c r="F131" s="6" t="s">
        <v>64</v>
      </c>
      <c r="G131" s="51">
        <v>0.64600000000000002</v>
      </c>
      <c r="H131" s="50">
        <v>50</v>
      </c>
      <c r="I131" s="11">
        <v>-0.183</v>
      </c>
      <c r="J131" s="10">
        <f t="shared" si="39"/>
        <v>62.214983713355046</v>
      </c>
      <c r="K131" s="12">
        <v>0.61</v>
      </c>
      <c r="L131" s="50">
        <v>43.1</v>
      </c>
      <c r="M131" s="4"/>
      <c r="N131" s="55">
        <v>-3.1</v>
      </c>
      <c r="O131" s="10">
        <v>6.7</v>
      </c>
      <c r="P131" s="51">
        <v>-0.50692520775623273</v>
      </c>
      <c r="Q131" s="51">
        <v>0.92</v>
      </c>
      <c r="R131" s="51">
        <v>5.2999999999999999E-2</v>
      </c>
      <c r="S131" s="11">
        <f t="shared" si="40"/>
        <v>0.89999751850510046</v>
      </c>
      <c r="T131" s="11">
        <v>0.83699999999999997</v>
      </c>
      <c r="U131" s="11">
        <v>0.53</v>
      </c>
      <c r="V131" s="11">
        <f t="shared" si="41"/>
        <v>0.11599999999999999</v>
      </c>
      <c r="W131" s="10">
        <v>30</v>
      </c>
      <c r="X131" s="4"/>
      <c r="Y131" s="5">
        <f t="shared" si="42"/>
        <v>1.1999038102688142</v>
      </c>
      <c r="Z131" s="4">
        <v>30</v>
      </c>
      <c r="AA131" s="24">
        <f t="shared" si="14"/>
        <v>13.100000000000001</v>
      </c>
      <c r="AB131" s="23">
        <v>-0.59609120521172654</v>
      </c>
      <c r="AC131" s="23">
        <f t="shared" si="15"/>
        <v>-3.4528301886792452</v>
      </c>
      <c r="AD131" s="23">
        <f t="shared" si="16"/>
        <v>-0.11117861482381532</v>
      </c>
      <c r="AE131" s="23">
        <v>-0.120217246269403</v>
      </c>
      <c r="AF131" s="37">
        <v>3.6</v>
      </c>
      <c r="AG131" s="36">
        <f t="shared" si="37"/>
        <v>0.16944444444444443</v>
      </c>
      <c r="AJ131" s="36">
        <f>P131/AF131</f>
        <v>-0.14081255771006465</v>
      </c>
    </row>
    <row r="132" spans="1:36" x14ac:dyDescent="0.2">
      <c r="A132" s="4"/>
      <c r="B132" s="7" t="s">
        <v>138</v>
      </c>
      <c r="C132" s="6" t="s">
        <v>124</v>
      </c>
      <c r="D132" s="6" t="s">
        <v>101</v>
      </c>
      <c r="E132" s="6" t="s">
        <v>29</v>
      </c>
      <c r="F132" s="6" t="s">
        <v>64</v>
      </c>
      <c r="G132" s="51">
        <v>0.63500000000000001</v>
      </c>
      <c r="H132" s="50">
        <v>200</v>
      </c>
      <c r="I132" s="11">
        <v>-0.16200000000000001</v>
      </c>
      <c r="J132" s="10">
        <f t="shared" si="39"/>
        <v>65.798045602605853</v>
      </c>
      <c r="K132" s="12">
        <v>0.51</v>
      </c>
      <c r="L132" s="50">
        <v>40</v>
      </c>
      <c r="M132" s="4"/>
      <c r="N132" s="55">
        <v>-2.2999999999999998</v>
      </c>
      <c r="O132" s="10">
        <v>7.5</v>
      </c>
      <c r="P132" s="51">
        <v>-0.43589743589743596</v>
      </c>
      <c r="Q132" s="51">
        <v>0.92</v>
      </c>
      <c r="R132" s="51">
        <v>5.2999999999999999E-2</v>
      </c>
      <c r="S132" s="11">
        <f t="shared" si="40"/>
        <v>0.90990216427331794</v>
      </c>
      <c r="T132" s="11">
        <v>0.83699999999999997</v>
      </c>
      <c r="U132" s="11">
        <v>0.53</v>
      </c>
      <c r="V132" s="11">
        <f t="shared" si="41"/>
        <v>0.10499999999999998</v>
      </c>
      <c r="W132" s="10">
        <v>30</v>
      </c>
      <c r="X132" s="4"/>
      <c r="Y132" s="5">
        <f t="shared" si="42"/>
        <v>1.1999038102688142</v>
      </c>
      <c r="Z132" s="4">
        <v>30</v>
      </c>
      <c r="AA132" s="24">
        <f t="shared" si="14"/>
        <v>10</v>
      </c>
      <c r="AB132" s="23">
        <v>-0.52768729641693823</v>
      </c>
      <c r="AC132" s="23">
        <f t="shared" si="15"/>
        <v>-3.0566037735849059</v>
      </c>
      <c r="AD132" s="23">
        <f t="shared" si="16"/>
        <v>-9.9082568807339455E-2</v>
      </c>
      <c r="AE132" s="23">
        <v>-0.112638246269403</v>
      </c>
      <c r="AF132" s="37">
        <v>3.6</v>
      </c>
      <c r="AG132" s="36">
        <f t="shared" si="37"/>
        <v>0.14166666666666666</v>
      </c>
      <c r="AJ132" s="36">
        <f>P132/AF132</f>
        <v>-0.12108262108262109</v>
      </c>
    </row>
    <row r="133" spans="1:36" x14ac:dyDescent="0.2">
      <c r="A133" s="4"/>
      <c r="B133" s="7" t="s">
        <v>139</v>
      </c>
      <c r="C133" s="6" t="s">
        <v>124</v>
      </c>
      <c r="D133" s="6" t="s">
        <v>101</v>
      </c>
      <c r="E133" s="6" t="s">
        <v>29</v>
      </c>
      <c r="F133" s="6" t="s">
        <v>64</v>
      </c>
      <c r="G133" s="51">
        <v>0.63500000000000001</v>
      </c>
      <c r="H133" s="50">
        <v>500</v>
      </c>
      <c r="I133" s="11">
        <v>-0.14099999999999999</v>
      </c>
      <c r="J133" s="10">
        <f t="shared" si="39"/>
        <v>65.798045602605853</v>
      </c>
      <c r="K133" s="12">
        <v>0.37</v>
      </c>
      <c r="L133" s="50">
        <v>37.299999999999997</v>
      </c>
      <c r="M133" s="4"/>
      <c r="N133" s="55">
        <v>-1.7</v>
      </c>
      <c r="O133" s="10">
        <v>9.3000000000000007</v>
      </c>
      <c r="P133" s="51">
        <v>-0.32937685459940647</v>
      </c>
      <c r="Q133" s="51">
        <v>0.92</v>
      </c>
      <c r="R133" s="51">
        <v>5.2999999999999999E-2</v>
      </c>
      <c r="S133" s="11">
        <f t="shared" si="40"/>
        <v>0.92065075786869988</v>
      </c>
      <c r="T133" s="11">
        <v>0.83699999999999997</v>
      </c>
      <c r="U133" s="11">
        <v>0.53</v>
      </c>
      <c r="V133" s="11">
        <f t="shared" si="41"/>
        <v>0.10499999999999998</v>
      </c>
      <c r="W133" s="10">
        <v>30</v>
      </c>
      <c r="X133" s="4"/>
      <c r="Y133" s="5">
        <f t="shared" si="42"/>
        <v>1.1999038102688142</v>
      </c>
      <c r="Z133" s="4">
        <v>30</v>
      </c>
      <c r="AA133" s="24">
        <f t="shared" si="14"/>
        <v>7.2999999999999972</v>
      </c>
      <c r="AB133" s="23">
        <v>-0.45928338762214987</v>
      </c>
      <c r="AC133" s="23">
        <f t="shared" si="15"/>
        <v>-2.6603773584905657</v>
      </c>
      <c r="AD133" s="23">
        <f t="shared" si="16"/>
        <v>-8.6238532110091734E-2</v>
      </c>
      <c r="AE133" s="23">
        <v>-0.10144824626940298</v>
      </c>
      <c r="AF133" s="37">
        <v>3.6</v>
      </c>
      <c r="AG133" s="36">
        <f t="shared" si="37"/>
        <v>0.10277777777777777</v>
      </c>
      <c r="AJ133" s="36">
        <f>P133/AF133</f>
        <v>-9.1493570722057355E-2</v>
      </c>
    </row>
    <row r="134" spans="1:36" x14ac:dyDescent="0.2">
      <c r="A134" s="4"/>
      <c r="B134" s="8"/>
      <c r="C134" s="4"/>
      <c r="D134" s="4"/>
      <c r="E134" s="4"/>
      <c r="F134" s="4"/>
      <c r="G134" s="51"/>
      <c r="H134" s="51"/>
      <c r="I134" s="11"/>
      <c r="J134" s="11"/>
      <c r="K134" s="11"/>
      <c r="L134" s="51"/>
      <c r="M134" s="4"/>
      <c r="N134" s="55" t="s">
        <v>265</v>
      </c>
      <c r="O134" s="10"/>
      <c r="P134" s="50"/>
      <c r="Q134" s="51"/>
      <c r="R134" s="51"/>
      <c r="S134" s="11"/>
      <c r="T134" s="11"/>
      <c r="U134" s="11"/>
      <c r="V134" s="11"/>
      <c r="W134" s="11"/>
      <c r="X134" s="4"/>
      <c r="Y134" s="5"/>
      <c r="AA134" s="24"/>
      <c r="AB134" s="24" t="s">
        <v>265</v>
      </c>
      <c r="AC134" s="23"/>
      <c r="AD134" s="23"/>
      <c r="AF134" s="37"/>
      <c r="AG134" s="36"/>
    </row>
    <row r="135" spans="1:36" x14ac:dyDescent="0.2">
      <c r="A135" s="6" t="s">
        <v>140</v>
      </c>
      <c r="B135" s="7">
        <v>31</v>
      </c>
      <c r="C135" s="6" t="s">
        <v>140</v>
      </c>
      <c r="D135" s="6" t="s">
        <v>108</v>
      </c>
      <c r="E135" s="6" t="s">
        <v>141</v>
      </c>
      <c r="F135" s="6" t="s">
        <v>30</v>
      </c>
      <c r="G135" s="51">
        <v>0.77500000000000002</v>
      </c>
      <c r="H135" s="50">
        <v>30</v>
      </c>
      <c r="I135" s="11">
        <v>4.2999999999999997E-2</v>
      </c>
      <c r="J135" s="10">
        <f t="shared" ref="J135:J146" si="43">SUM(T135-G135)/(T135-U135)*100</f>
        <v>19.117647058823515</v>
      </c>
      <c r="K135" s="12">
        <v>0</v>
      </c>
      <c r="L135" s="50">
        <v>30.6</v>
      </c>
      <c r="M135" s="4"/>
      <c r="N135" s="55">
        <v>2.5</v>
      </c>
      <c r="O135" s="10">
        <v>24.3</v>
      </c>
      <c r="P135" s="51"/>
      <c r="Q135" s="51">
        <v>0.79100000000000004</v>
      </c>
      <c r="R135" s="51">
        <v>4.1000000000000002E-2</v>
      </c>
      <c r="S135" s="11">
        <f t="shared" ref="S135:S146" si="44">1+(I135/(1+Q135-R135*LOG(H135)))</f>
        <v>1.0248491996190525</v>
      </c>
      <c r="T135" s="11">
        <v>0.84</v>
      </c>
      <c r="U135" s="11">
        <v>0.5</v>
      </c>
      <c r="V135" s="11">
        <f t="shared" ref="V135:V146" si="45">G135-U135</f>
        <v>0.27500000000000002</v>
      </c>
      <c r="W135" s="10">
        <v>30.5</v>
      </c>
      <c r="X135" s="4"/>
      <c r="Y135" s="5">
        <f t="shared" si="42"/>
        <v>1.2216782620156128</v>
      </c>
      <c r="Z135" s="4">
        <v>30.5</v>
      </c>
      <c r="AA135" s="24">
        <f t="shared" si="14"/>
        <v>0.10000000000000142</v>
      </c>
      <c r="AB135" s="23">
        <v>0.12647058823529408</v>
      </c>
      <c r="AC135" s="23">
        <f t="shared" si="15"/>
        <v>1.0487804878048779</v>
      </c>
      <c r="AD135" s="23">
        <f t="shared" si="16"/>
        <v>2.4225352112676055E-2</v>
      </c>
      <c r="AE135" s="23"/>
      <c r="AF135" s="36"/>
      <c r="AG135" s="36"/>
    </row>
    <row r="136" spans="1:36" x14ac:dyDescent="0.2">
      <c r="A136" s="6" t="s">
        <v>142</v>
      </c>
      <c r="B136" s="7">
        <v>32</v>
      </c>
      <c r="C136" s="6" t="s">
        <v>143</v>
      </c>
      <c r="D136" s="6" t="s">
        <v>108</v>
      </c>
      <c r="E136" s="6" t="s">
        <v>141</v>
      </c>
      <c r="F136" s="6" t="s">
        <v>30</v>
      </c>
      <c r="G136" s="51">
        <v>0.75600000000000001</v>
      </c>
      <c r="H136" s="50">
        <v>30</v>
      </c>
      <c r="I136" s="11">
        <v>2.4E-2</v>
      </c>
      <c r="J136" s="10">
        <f t="shared" si="43"/>
        <v>24.70588235294117</v>
      </c>
      <c r="K136" s="12">
        <v>0</v>
      </c>
      <c r="L136" s="50">
        <v>31</v>
      </c>
      <c r="M136" s="4"/>
      <c r="N136" s="55">
        <v>1.7</v>
      </c>
      <c r="O136" s="10">
        <v>20</v>
      </c>
      <c r="P136" s="51"/>
      <c r="Q136" s="51">
        <v>0.79100000000000004</v>
      </c>
      <c r="R136" s="51">
        <v>4.1000000000000002E-2</v>
      </c>
      <c r="S136" s="11">
        <f t="shared" si="44"/>
        <v>1.0138693207176106</v>
      </c>
      <c r="T136" s="11">
        <v>0.84</v>
      </c>
      <c r="U136" s="11">
        <v>0.5</v>
      </c>
      <c r="V136" s="11">
        <f t="shared" si="45"/>
        <v>0.25600000000000001</v>
      </c>
      <c r="W136" s="10">
        <v>30.5</v>
      </c>
      <c r="X136" s="4"/>
      <c r="Y136" s="5">
        <f t="shared" si="42"/>
        <v>1.2216782620156128</v>
      </c>
      <c r="Z136" s="4">
        <v>30.5</v>
      </c>
      <c r="AA136" s="24">
        <f t="shared" si="14"/>
        <v>0.5</v>
      </c>
      <c r="AB136" s="23">
        <v>7.0588235294117646E-2</v>
      </c>
      <c r="AC136" s="23">
        <f t="shared" si="15"/>
        <v>0.58536585365853655</v>
      </c>
      <c r="AD136" s="23">
        <f t="shared" si="16"/>
        <v>1.366742596810934E-2</v>
      </c>
      <c r="AE136" s="23"/>
      <c r="AF136" s="36"/>
      <c r="AG136" s="36"/>
    </row>
    <row r="137" spans="1:36" x14ac:dyDescent="0.2">
      <c r="A137" s="6" t="s">
        <v>144</v>
      </c>
      <c r="B137" s="7">
        <v>51</v>
      </c>
      <c r="C137" s="4"/>
      <c r="D137" s="6" t="s">
        <v>108</v>
      </c>
      <c r="E137" s="6" t="s">
        <v>141</v>
      </c>
      <c r="F137" s="6" t="s">
        <v>30</v>
      </c>
      <c r="G137" s="51">
        <v>0.79300000000000004</v>
      </c>
      <c r="H137" s="50">
        <v>49</v>
      </c>
      <c r="I137" s="11">
        <v>7.0000000000000007E-2</v>
      </c>
      <c r="J137" s="10">
        <f t="shared" si="43"/>
        <v>13.823529411764687</v>
      </c>
      <c r="K137" s="12">
        <v>0</v>
      </c>
      <c r="L137" s="50">
        <v>30.8</v>
      </c>
      <c r="M137" s="4"/>
      <c r="N137" s="55" t="s">
        <v>265</v>
      </c>
      <c r="O137" s="10">
        <v>24.2</v>
      </c>
      <c r="P137" s="51"/>
      <c r="Q137" s="51">
        <v>0.79100000000000004</v>
      </c>
      <c r="R137" s="51">
        <v>4.1000000000000002E-2</v>
      </c>
      <c r="S137" s="11">
        <f t="shared" si="44"/>
        <v>1.0406574433886189</v>
      </c>
      <c r="T137" s="11">
        <v>0.84</v>
      </c>
      <c r="U137" s="11">
        <v>0.5</v>
      </c>
      <c r="V137" s="11">
        <f t="shared" si="45"/>
        <v>0.29300000000000004</v>
      </c>
      <c r="W137" s="10">
        <v>30.5</v>
      </c>
      <c r="X137" s="4"/>
      <c r="Y137" s="5">
        <f t="shared" si="42"/>
        <v>1.2216782620156128</v>
      </c>
      <c r="Z137" s="4">
        <v>30.5</v>
      </c>
      <c r="AA137" s="24">
        <f t="shared" si="14"/>
        <v>0.30000000000000071</v>
      </c>
      <c r="AB137" s="23">
        <v>0.20588235294117649</v>
      </c>
      <c r="AC137" s="23">
        <f t="shared" si="15"/>
        <v>1.7073170731707319</v>
      </c>
      <c r="AD137" s="23">
        <f t="shared" si="16"/>
        <v>3.9040713887339658E-2</v>
      </c>
      <c r="AE137" s="23"/>
      <c r="AF137" s="36"/>
      <c r="AG137" s="36"/>
    </row>
    <row r="138" spans="1:36" x14ac:dyDescent="0.2">
      <c r="A138" s="4"/>
      <c r="B138" s="7">
        <v>11</v>
      </c>
      <c r="C138" s="4"/>
      <c r="D138" s="6" t="s">
        <v>108</v>
      </c>
      <c r="E138" s="6" t="s">
        <v>141</v>
      </c>
      <c r="F138" s="6" t="s">
        <v>30</v>
      </c>
      <c r="G138" s="51">
        <v>0.78300000000000003</v>
      </c>
      <c r="H138" s="50">
        <v>98</v>
      </c>
      <c r="I138" s="11">
        <v>7.2999999999999995E-2</v>
      </c>
      <c r="J138" s="10">
        <f t="shared" si="43"/>
        <v>16.764705882352928</v>
      </c>
      <c r="K138" s="12">
        <v>0</v>
      </c>
      <c r="L138" s="50">
        <v>31</v>
      </c>
      <c r="M138" s="4"/>
      <c r="N138" s="55">
        <v>3</v>
      </c>
      <c r="O138" s="10">
        <v>24.3</v>
      </c>
      <c r="P138" s="51"/>
      <c r="Q138" s="51">
        <v>0.79100000000000004</v>
      </c>
      <c r="R138" s="51">
        <v>4.1000000000000002E-2</v>
      </c>
      <c r="S138" s="11">
        <f t="shared" si="44"/>
        <v>1.0427060487506099</v>
      </c>
      <c r="T138" s="11">
        <v>0.84</v>
      </c>
      <c r="U138" s="11">
        <v>0.5</v>
      </c>
      <c r="V138" s="11">
        <f t="shared" si="45"/>
        <v>0.28300000000000003</v>
      </c>
      <c r="W138" s="10">
        <v>30.5</v>
      </c>
      <c r="X138" s="4"/>
      <c r="Y138" s="5">
        <f t="shared" si="42"/>
        <v>1.2216782620156128</v>
      </c>
      <c r="Z138" s="4">
        <v>30.5</v>
      </c>
      <c r="AA138" s="24">
        <f t="shared" ref="AA138:AA201" si="46">L138-Z138</f>
        <v>0.5</v>
      </c>
      <c r="AB138" s="23">
        <v>0.21470588235294114</v>
      </c>
      <c r="AC138" s="23">
        <f t="shared" ref="AC138:AC201" si="47">I138/R138</f>
        <v>1.7804878048780486</v>
      </c>
      <c r="AD138" s="23">
        <f t="shared" ref="AD138:AD201" si="48">I138/(1+G138)</f>
        <v>4.0942232192933255E-2</v>
      </c>
      <c r="AE138" s="23"/>
      <c r="AF138" s="36"/>
      <c r="AG138" s="36"/>
    </row>
    <row r="139" spans="1:36" x14ac:dyDescent="0.2">
      <c r="A139" s="4"/>
      <c r="B139" s="7">
        <v>12</v>
      </c>
      <c r="C139" s="4"/>
      <c r="D139" s="6" t="s">
        <v>108</v>
      </c>
      <c r="E139" s="6" t="s">
        <v>141</v>
      </c>
      <c r="F139" s="6" t="s">
        <v>30</v>
      </c>
      <c r="G139" s="51">
        <v>0.76800000000000002</v>
      </c>
      <c r="H139" s="50">
        <v>98</v>
      </c>
      <c r="I139" s="11">
        <v>5.8000000000000003E-2</v>
      </c>
      <c r="J139" s="10">
        <f t="shared" si="43"/>
        <v>21.176470588235283</v>
      </c>
      <c r="K139" s="12">
        <v>0</v>
      </c>
      <c r="L139" s="50">
        <v>31</v>
      </c>
      <c r="M139" s="4"/>
      <c r="N139" s="55">
        <v>2</v>
      </c>
      <c r="O139" s="10">
        <v>22</v>
      </c>
      <c r="P139" s="51"/>
      <c r="Q139" s="51">
        <v>0.79100000000000004</v>
      </c>
      <c r="R139" s="51">
        <v>4.1000000000000002E-2</v>
      </c>
      <c r="S139" s="11">
        <f t="shared" si="44"/>
        <v>1.0339308332539092</v>
      </c>
      <c r="T139" s="11">
        <v>0.84</v>
      </c>
      <c r="U139" s="11">
        <v>0.5</v>
      </c>
      <c r="V139" s="11">
        <f t="shared" si="45"/>
        <v>0.26800000000000002</v>
      </c>
      <c r="W139" s="10">
        <v>30.5</v>
      </c>
      <c r="X139" s="4"/>
      <c r="Y139" s="5">
        <f t="shared" si="42"/>
        <v>1.2216782620156128</v>
      </c>
      <c r="Z139" s="4">
        <v>30.5</v>
      </c>
      <c r="AA139" s="24">
        <f t="shared" si="46"/>
        <v>0.5</v>
      </c>
      <c r="AB139" s="23">
        <v>0.17058823529411765</v>
      </c>
      <c r="AC139" s="23">
        <f t="shared" si="47"/>
        <v>1.4146341463414633</v>
      </c>
      <c r="AD139" s="23">
        <f t="shared" si="48"/>
        <v>3.2805429864253395E-2</v>
      </c>
      <c r="AE139" s="23"/>
      <c r="AF139" s="36"/>
      <c r="AG139" s="36"/>
    </row>
    <row r="140" spans="1:36" x14ac:dyDescent="0.2">
      <c r="A140" s="4"/>
      <c r="B140" s="7">
        <v>13</v>
      </c>
      <c r="C140" s="4"/>
      <c r="D140" s="6" t="s">
        <v>108</v>
      </c>
      <c r="E140" s="6" t="s">
        <v>141</v>
      </c>
      <c r="F140" s="6" t="s">
        <v>30</v>
      </c>
      <c r="G140" s="51">
        <v>0.70499999999999996</v>
      </c>
      <c r="H140" s="50">
        <v>98</v>
      </c>
      <c r="I140" s="11">
        <v>-5.0000000000000001E-3</v>
      </c>
      <c r="J140" s="10">
        <f t="shared" si="43"/>
        <v>39.705882352941188</v>
      </c>
      <c r="K140" s="12">
        <v>3.5000000000000003E-2</v>
      </c>
      <c r="L140" s="50">
        <v>31.6</v>
      </c>
      <c r="M140" s="4"/>
      <c r="N140" s="55">
        <v>0.2</v>
      </c>
      <c r="O140" s="10">
        <v>19</v>
      </c>
      <c r="P140" s="51">
        <v>-3.459637561779242E-2</v>
      </c>
      <c r="Q140" s="51">
        <v>0.79100000000000004</v>
      </c>
      <c r="R140" s="51">
        <v>4.1000000000000002E-2</v>
      </c>
      <c r="S140" s="11">
        <f t="shared" si="44"/>
        <v>0.99707492816776644</v>
      </c>
      <c r="T140" s="11">
        <v>0.84</v>
      </c>
      <c r="U140" s="11">
        <v>0.5</v>
      </c>
      <c r="V140" s="11">
        <f t="shared" si="45"/>
        <v>0.20499999999999996</v>
      </c>
      <c r="W140" s="10">
        <v>30.5</v>
      </c>
      <c r="X140" s="4"/>
      <c r="Y140" s="5">
        <f t="shared" si="42"/>
        <v>1.2216782620156128</v>
      </c>
      <c r="Z140" s="4">
        <v>30.5</v>
      </c>
      <c r="AA140" s="24">
        <f t="shared" si="46"/>
        <v>1.1000000000000014</v>
      </c>
      <c r="AB140" s="23">
        <v>-1.4705882352941176E-2</v>
      </c>
      <c r="AC140" s="23">
        <f t="shared" si="47"/>
        <v>-0.12195121951219512</v>
      </c>
      <c r="AD140" s="23">
        <f t="shared" si="48"/>
        <v>-2.9325513196480938E-3</v>
      </c>
      <c r="AE140" s="23"/>
      <c r="AF140" s="36"/>
      <c r="AG140" s="36"/>
    </row>
    <row r="141" spans="1:36" x14ac:dyDescent="0.2">
      <c r="A141" s="4"/>
      <c r="B141" s="7">
        <v>14</v>
      </c>
      <c r="C141" s="4"/>
      <c r="D141" s="6" t="s">
        <v>108</v>
      </c>
      <c r="E141" s="6" t="s">
        <v>141</v>
      </c>
      <c r="F141" s="6" t="s">
        <v>30</v>
      </c>
      <c r="G141" s="51">
        <v>0.51800000000000002</v>
      </c>
      <c r="H141" s="50">
        <v>98</v>
      </c>
      <c r="I141" s="11">
        <v>-0.19500000000000001</v>
      </c>
      <c r="J141" s="10">
        <f t="shared" si="43"/>
        <v>94.705882352941174</v>
      </c>
      <c r="K141" s="12">
        <v>0.83</v>
      </c>
      <c r="L141" s="50">
        <v>40.700000000000003</v>
      </c>
      <c r="M141" s="4"/>
      <c r="N141" s="55">
        <v>-1.8</v>
      </c>
      <c r="O141" s="10">
        <v>3.3</v>
      </c>
      <c r="P141" s="51">
        <v>-0.65013054830287198</v>
      </c>
      <c r="Q141" s="51">
        <v>0.79100000000000004</v>
      </c>
      <c r="R141" s="51">
        <v>4.1000000000000002E-2</v>
      </c>
      <c r="S141" s="11">
        <f t="shared" si="44"/>
        <v>0.88592219854289123</v>
      </c>
      <c r="T141" s="11">
        <v>0.84</v>
      </c>
      <c r="U141" s="11">
        <v>0.5</v>
      </c>
      <c r="V141" s="11">
        <f t="shared" si="45"/>
        <v>1.8000000000000016E-2</v>
      </c>
      <c r="W141" s="10">
        <v>30.5</v>
      </c>
      <c r="X141" s="4"/>
      <c r="Y141" s="5">
        <f t="shared" si="42"/>
        <v>1.2216782620156128</v>
      </c>
      <c r="Z141" s="4">
        <v>30.5</v>
      </c>
      <c r="AA141" s="24">
        <f t="shared" si="46"/>
        <v>10.200000000000003</v>
      </c>
      <c r="AB141" s="23">
        <v>-0.57352941176470584</v>
      </c>
      <c r="AC141" s="23">
        <f t="shared" si="47"/>
        <v>-4.7560975609756095</v>
      </c>
      <c r="AD141" s="23">
        <f t="shared" si="48"/>
        <v>-0.12845849802371542</v>
      </c>
      <c r="AE141" s="23">
        <v>-0.15836445238502428</v>
      </c>
      <c r="AF141" s="37"/>
      <c r="AG141" s="36"/>
      <c r="AJ141" s="36"/>
    </row>
    <row r="142" spans="1:36" x14ac:dyDescent="0.2">
      <c r="A142" s="4"/>
      <c r="B142" s="7">
        <v>41</v>
      </c>
      <c r="C142" s="4"/>
      <c r="D142" s="6" t="s">
        <v>108</v>
      </c>
      <c r="E142" s="6" t="s">
        <v>141</v>
      </c>
      <c r="F142" s="6" t="s">
        <v>30</v>
      </c>
      <c r="G142" s="51">
        <v>0.76200000000000001</v>
      </c>
      <c r="H142" s="50">
        <v>392</v>
      </c>
      <c r="I142" s="11">
        <v>7.6999999999999999E-2</v>
      </c>
      <c r="J142" s="10">
        <f t="shared" si="43"/>
        <v>22.941176470588225</v>
      </c>
      <c r="K142" s="12">
        <v>0</v>
      </c>
      <c r="L142" s="50">
        <v>29.4</v>
      </c>
      <c r="M142" s="4"/>
      <c r="N142" s="55">
        <v>3</v>
      </c>
      <c r="O142" s="10">
        <v>17</v>
      </c>
      <c r="P142" s="51">
        <v>0</v>
      </c>
      <c r="Q142" s="51">
        <v>0.79100000000000004</v>
      </c>
      <c r="R142" s="51">
        <v>4.1000000000000002E-2</v>
      </c>
      <c r="S142" s="11">
        <f t="shared" si="44"/>
        <v>1.0457061377429542</v>
      </c>
      <c r="T142" s="11">
        <v>0.84</v>
      </c>
      <c r="U142" s="11">
        <v>0.5</v>
      </c>
      <c r="V142" s="11">
        <f t="shared" si="45"/>
        <v>0.26200000000000001</v>
      </c>
      <c r="W142" s="10">
        <v>30.5</v>
      </c>
      <c r="X142" s="4"/>
      <c r="Y142" s="5">
        <f t="shared" si="42"/>
        <v>1.2216782620156128</v>
      </c>
      <c r="Z142" s="4">
        <v>30.5</v>
      </c>
      <c r="AA142" s="24">
        <f t="shared" si="46"/>
        <v>-1.1000000000000014</v>
      </c>
      <c r="AB142" s="23">
        <v>0.22647058823529409</v>
      </c>
      <c r="AC142" s="23">
        <f t="shared" si="47"/>
        <v>1.8780487804878048</v>
      </c>
      <c r="AD142" s="23">
        <f t="shared" si="48"/>
        <v>4.3700340522133937E-2</v>
      </c>
      <c r="AE142" s="23"/>
      <c r="AF142" s="37"/>
      <c r="AG142" s="36"/>
    </row>
    <row r="143" spans="1:36" x14ac:dyDescent="0.2">
      <c r="A143" s="4"/>
      <c r="B143" s="7">
        <v>42</v>
      </c>
      <c r="C143" s="4"/>
      <c r="D143" s="6" t="s">
        <v>108</v>
      </c>
      <c r="E143" s="6" t="s">
        <v>141</v>
      </c>
      <c r="F143" s="6" t="s">
        <v>30</v>
      </c>
      <c r="G143" s="51">
        <v>0.72199999999999998</v>
      </c>
      <c r="H143" s="50">
        <v>392</v>
      </c>
      <c r="I143" s="11">
        <v>3.6999999999999998E-2</v>
      </c>
      <c r="J143" s="10">
        <f t="shared" si="43"/>
        <v>34.705882352941174</v>
      </c>
      <c r="K143" s="12">
        <v>0</v>
      </c>
      <c r="L143" s="50">
        <v>30.2</v>
      </c>
      <c r="M143" s="4"/>
      <c r="N143" s="55">
        <v>1.8</v>
      </c>
      <c r="O143" s="10">
        <v>3.8</v>
      </c>
      <c r="P143" s="51">
        <v>0</v>
      </c>
      <c r="Q143" s="51">
        <v>0.79100000000000004</v>
      </c>
      <c r="R143" s="51">
        <v>4.1000000000000002E-2</v>
      </c>
      <c r="S143" s="11">
        <f t="shared" si="44"/>
        <v>1.0219626895647962</v>
      </c>
      <c r="T143" s="11">
        <v>0.84</v>
      </c>
      <c r="U143" s="11">
        <v>0.5</v>
      </c>
      <c r="V143" s="11">
        <f t="shared" si="45"/>
        <v>0.22199999999999998</v>
      </c>
      <c r="W143" s="10">
        <v>30.5</v>
      </c>
      <c r="X143" s="4"/>
      <c r="Y143" s="5">
        <f t="shared" ref="Y143:Y155" si="49">6*SIN(W143/57.3)/(3-SIN(W143/57.3))</f>
        <v>1.2216782620156128</v>
      </c>
      <c r="Z143" s="4">
        <v>30.5</v>
      </c>
      <c r="AA143" s="24">
        <f t="shared" si="46"/>
        <v>-0.30000000000000071</v>
      </c>
      <c r="AB143" s="23">
        <v>0.10882352941176469</v>
      </c>
      <c r="AC143" s="23">
        <f t="shared" si="47"/>
        <v>0.90243902439024382</v>
      </c>
      <c r="AD143" s="23">
        <f t="shared" si="48"/>
        <v>2.148664343786295E-2</v>
      </c>
      <c r="AE143" s="23"/>
      <c r="AF143" s="37"/>
      <c r="AG143" s="36"/>
    </row>
    <row r="144" spans="1:36" x14ac:dyDescent="0.2">
      <c r="A144" s="4"/>
      <c r="B144" s="7">
        <v>43</v>
      </c>
      <c r="C144" s="4"/>
      <c r="D144" s="6" t="s">
        <v>108</v>
      </c>
      <c r="E144" s="6" t="s">
        <v>141</v>
      </c>
      <c r="F144" s="6" t="s">
        <v>30</v>
      </c>
      <c r="G144" s="51">
        <v>0.50600000000000001</v>
      </c>
      <c r="H144" s="50">
        <v>392</v>
      </c>
      <c r="I144" s="11">
        <v>-0.17899999999999999</v>
      </c>
      <c r="J144" s="10">
        <f t="shared" si="43"/>
        <v>98.235294117647058</v>
      </c>
      <c r="K144" s="12">
        <v>0.67</v>
      </c>
      <c r="L144" s="50">
        <v>40.200000000000003</v>
      </c>
      <c r="M144" s="4"/>
      <c r="N144" s="55">
        <v>-2.1</v>
      </c>
      <c r="O144" s="10">
        <v>18</v>
      </c>
      <c r="P144" s="51">
        <v>-0.54768392370572216</v>
      </c>
      <c r="Q144" s="51">
        <v>0.79100000000000004</v>
      </c>
      <c r="R144" s="51">
        <v>4.1000000000000002E-2</v>
      </c>
      <c r="S144" s="11">
        <f t="shared" si="44"/>
        <v>0.89374806940274287</v>
      </c>
      <c r="T144" s="11">
        <v>0.84</v>
      </c>
      <c r="U144" s="11">
        <v>0.5</v>
      </c>
      <c r="V144" s="11">
        <f t="shared" si="45"/>
        <v>6.0000000000000053E-3</v>
      </c>
      <c r="W144" s="10">
        <v>30.5</v>
      </c>
      <c r="X144" s="4"/>
      <c r="Y144" s="5">
        <f t="shared" si="49"/>
        <v>1.2216782620156128</v>
      </c>
      <c r="Z144" s="4">
        <v>30.5</v>
      </c>
      <c r="AA144" s="24">
        <f t="shared" si="46"/>
        <v>9.7000000000000028</v>
      </c>
      <c r="AB144" s="23">
        <v>-0.52647058823529402</v>
      </c>
      <c r="AC144" s="23">
        <f t="shared" si="47"/>
        <v>-4.3658536585365848</v>
      </c>
      <c r="AD144" s="23">
        <f t="shared" si="48"/>
        <v>-0.11885790172642761</v>
      </c>
      <c r="AE144" s="23">
        <v>-0.13806245238502429</v>
      </c>
      <c r="AF144" s="37"/>
      <c r="AG144" s="36"/>
      <c r="AJ144" s="36"/>
    </row>
    <row r="145" spans="1:36" x14ac:dyDescent="0.2">
      <c r="A145" s="4"/>
      <c r="B145" s="7">
        <v>101</v>
      </c>
      <c r="C145" s="4"/>
      <c r="D145" s="6" t="s">
        <v>108</v>
      </c>
      <c r="E145" s="6" t="s">
        <v>141</v>
      </c>
      <c r="F145" s="6" t="s">
        <v>30</v>
      </c>
      <c r="G145" s="51">
        <v>0.73</v>
      </c>
      <c r="H145" s="50">
        <v>980</v>
      </c>
      <c r="I145" s="11">
        <v>0.06</v>
      </c>
      <c r="J145" s="10">
        <f t="shared" si="43"/>
        <v>32.352941176470587</v>
      </c>
      <c r="K145" s="12">
        <v>0</v>
      </c>
      <c r="L145" s="50">
        <v>29.5</v>
      </c>
      <c r="M145" s="4"/>
      <c r="N145" s="55">
        <v>2.9</v>
      </c>
      <c r="O145" s="10">
        <v>18</v>
      </c>
      <c r="P145" s="51">
        <v>0</v>
      </c>
      <c r="Q145" s="51">
        <v>0.79100000000000004</v>
      </c>
      <c r="R145" s="51">
        <v>4.1000000000000002E-2</v>
      </c>
      <c r="S145" s="11">
        <f t="shared" si="44"/>
        <v>1.0359634669243394</v>
      </c>
      <c r="T145" s="11">
        <v>0.84</v>
      </c>
      <c r="U145" s="11">
        <v>0.5</v>
      </c>
      <c r="V145" s="11">
        <f t="shared" si="45"/>
        <v>0.22999999999999998</v>
      </c>
      <c r="W145" s="10">
        <v>30.5</v>
      </c>
      <c r="X145" s="4"/>
      <c r="Y145" s="5">
        <f t="shared" si="49"/>
        <v>1.2216782620156128</v>
      </c>
      <c r="Z145" s="4">
        <v>30.5</v>
      </c>
      <c r="AA145" s="24">
        <f t="shared" si="46"/>
        <v>-1</v>
      </c>
      <c r="AB145" s="23">
        <v>0.1764705882352941</v>
      </c>
      <c r="AC145" s="23">
        <f t="shared" si="47"/>
        <v>1.4634146341463414</v>
      </c>
      <c r="AD145" s="23">
        <f t="shared" si="48"/>
        <v>3.4682080924855488E-2</v>
      </c>
      <c r="AE145" s="23">
        <v>0</v>
      </c>
      <c r="AF145" s="37"/>
      <c r="AG145" s="36"/>
      <c r="AJ145" s="36"/>
    </row>
    <row r="146" spans="1:36" x14ac:dyDescent="0.2">
      <c r="A146" s="4"/>
      <c r="B146" s="7">
        <v>102</v>
      </c>
      <c r="C146" s="4"/>
      <c r="D146" s="6" t="s">
        <v>108</v>
      </c>
      <c r="E146" s="6" t="s">
        <v>141</v>
      </c>
      <c r="F146" s="6" t="s">
        <v>30</v>
      </c>
      <c r="G146" s="51">
        <v>0.51600000000000001</v>
      </c>
      <c r="H146" s="50">
        <v>980</v>
      </c>
      <c r="I146" s="11">
        <v>-0.154</v>
      </c>
      <c r="J146" s="10">
        <f t="shared" si="43"/>
        <v>95.294117647058812</v>
      </c>
      <c r="K146" s="12">
        <v>0.58699999999999997</v>
      </c>
      <c r="L146" s="50">
        <v>38.5</v>
      </c>
      <c r="M146" s="4"/>
      <c r="N146" s="55">
        <v>-1.3</v>
      </c>
      <c r="O146" s="10">
        <v>4.5999999999999996</v>
      </c>
      <c r="P146" s="51">
        <v>-0.49093950376359075</v>
      </c>
      <c r="Q146" s="51">
        <v>0.79100000000000004</v>
      </c>
      <c r="R146" s="51">
        <v>4.1000000000000002E-2</v>
      </c>
      <c r="S146" s="11">
        <f t="shared" si="44"/>
        <v>0.90769376822752879</v>
      </c>
      <c r="T146" s="11">
        <v>0.84</v>
      </c>
      <c r="U146" s="11">
        <v>0.5</v>
      </c>
      <c r="V146" s="11">
        <f t="shared" si="45"/>
        <v>1.6000000000000014E-2</v>
      </c>
      <c r="W146" s="10">
        <v>30.5</v>
      </c>
      <c r="X146" s="4"/>
      <c r="Y146" s="5">
        <f t="shared" si="49"/>
        <v>1.2216782620156128</v>
      </c>
      <c r="Z146" s="4">
        <v>30.5</v>
      </c>
      <c r="AA146" s="24">
        <f t="shared" si="46"/>
        <v>8</v>
      </c>
      <c r="AB146" s="23">
        <v>-0.45294117647058818</v>
      </c>
      <c r="AC146" s="23">
        <f t="shared" si="47"/>
        <v>-3.7560975609756095</v>
      </c>
      <c r="AD146" s="23">
        <f t="shared" si="48"/>
        <v>-0.10158311345646438</v>
      </c>
      <c r="AE146" s="23">
        <v>-0.12498045238502431</v>
      </c>
      <c r="AF146" s="37"/>
      <c r="AG146" s="36"/>
      <c r="AJ146" s="36"/>
    </row>
    <row r="147" spans="1:36" x14ac:dyDescent="0.2">
      <c r="A147" s="4"/>
      <c r="B147" s="8"/>
      <c r="C147" s="4"/>
      <c r="D147" s="6" t="s">
        <v>24</v>
      </c>
      <c r="E147" s="4"/>
      <c r="F147" s="4"/>
      <c r="G147" s="51"/>
      <c r="H147" s="51"/>
      <c r="I147" s="11"/>
      <c r="J147" s="11"/>
      <c r="K147" s="11"/>
      <c r="L147" s="51"/>
      <c r="M147" s="4"/>
      <c r="N147" s="55" t="s">
        <v>265</v>
      </c>
      <c r="O147" s="10"/>
      <c r="P147" s="50"/>
      <c r="Q147" s="51"/>
      <c r="R147" s="51"/>
      <c r="S147" s="11"/>
      <c r="T147" s="11"/>
      <c r="U147" s="11"/>
      <c r="V147" s="11"/>
      <c r="W147" s="11"/>
      <c r="X147" s="4"/>
      <c r="Y147" s="5"/>
      <c r="AA147" s="24"/>
      <c r="AB147" s="24" t="s">
        <v>265</v>
      </c>
      <c r="AC147" s="23"/>
      <c r="AD147" s="23"/>
      <c r="AF147" s="37"/>
      <c r="AG147" s="36"/>
      <c r="AJ147" s="36"/>
    </row>
    <row r="148" spans="1:36" x14ac:dyDescent="0.2">
      <c r="A148" s="6" t="s">
        <v>140</v>
      </c>
      <c r="B148" s="7">
        <v>11</v>
      </c>
      <c r="C148" s="6" t="s">
        <v>140</v>
      </c>
      <c r="D148" s="6" t="s">
        <v>108</v>
      </c>
      <c r="E148" s="6" t="s">
        <v>141</v>
      </c>
      <c r="F148" s="6" t="s">
        <v>30</v>
      </c>
      <c r="G148" s="51">
        <v>0.89900000000000002</v>
      </c>
      <c r="H148" s="50">
        <v>98</v>
      </c>
      <c r="I148" s="11">
        <v>-0.01</v>
      </c>
      <c r="J148" s="10">
        <f>SUM(T148-G148)/(T148-U148)*100</f>
        <v>27.575757575757571</v>
      </c>
      <c r="K148" s="12">
        <v>2.5999999999999999E-2</v>
      </c>
      <c r="L148" s="50">
        <v>34.4</v>
      </c>
      <c r="M148" s="4"/>
      <c r="N148" s="55">
        <v>0.4</v>
      </c>
      <c r="O148" s="10">
        <v>14.6</v>
      </c>
      <c r="P148" s="51">
        <v>-2.5776602775941838E-2</v>
      </c>
      <c r="Q148" s="51">
        <v>0.98799999999999999</v>
      </c>
      <c r="R148" s="51">
        <v>3.7999999999999999E-2</v>
      </c>
      <c r="S148" s="11">
        <f>1+(I148/(1+Q148-R148*LOG(H148)))</f>
        <v>0.99477078633239879</v>
      </c>
      <c r="T148" s="11">
        <v>0.99</v>
      </c>
      <c r="U148" s="11">
        <v>0.66</v>
      </c>
      <c r="V148" s="11">
        <f>G148-U148</f>
        <v>0.23899999999999999</v>
      </c>
      <c r="W148" s="10">
        <v>34</v>
      </c>
      <c r="X148" s="4"/>
      <c r="Y148" s="5">
        <f t="shared" si="49"/>
        <v>1.3745003447339927</v>
      </c>
      <c r="Z148" s="4">
        <v>34</v>
      </c>
      <c r="AA148" s="24">
        <f t="shared" si="46"/>
        <v>0.39999999999999858</v>
      </c>
      <c r="AB148" s="23">
        <v>-3.0303030303030304E-2</v>
      </c>
      <c r="AC148" s="23">
        <f t="shared" si="47"/>
        <v>-0.26315789473684209</v>
      </c>
      <c r="AD148" s="23">
        <f t="shared" si="48"/>
        <v>-5.2659294365455505E-3</v>
      </c>
      <c r="AE148" s="23">
        <v>-7.4828938262981679E-3</v>
      </c>
      <c r="AF148" s="37">
        <v>2.8</v>
      </c>
      <c r="AG148" s="36">
        <f>K148/AF148</f>
        <v>9.285714285714286E-3</v>
      </c>
      <c r="AH148" s="27">
        <f>Q148-U148</f>
        <v>0.32799999999999996</v>
      </c>
      <c r="AI148">
        <f>AF148</f>
        <v>2.8</v>
      </c>
      <c r="AJ148" s="36">
        <f>P148/AF148</f>
        <v>-9.2059295628363711E-3</v>
      </c>
    </row>
    <row r="149" spans="1:36" x14ac:dyDescent="0.2">
      <c r="A149" s="6" t="s">
        <v>145</v>
      </c>
      <c r="B149" s="7">
        <v>12</v>
      </c>
      <c r="C149" s="6" t="s">
        <v>143</v>
      </c>
      <c r="D149" s="6" t="s">
        <v>108</v>
      </c>
      <c r="E149" s="6" t="s">
        <v>141</v>
      </c>
      <c r="F149" s="6" t="s">
        <v>30</v>
      </c>
      <c r="G149" s="51">
        <v>0.64600000000000002</v>
      </c>
      <c r="H149" s="50">
        <v>98</v>
      </c>
      <c r="I149" s="11">
        <v>-0.26400000000000001</v>
      </c>
      <c r="J149" s="10">
        <f>SUM(T149-G149)/(T149-U149)*100</f>
        <v>104.24242424242425</v>
      </c>
      <c r="K149" s="12">
        <v>0.99</v>
      </c>
      <c r="L149" s="50">
        <v>45.9</v>
      </c>
      <c r="M149" s="4"/>
      <c r="N149" s="55">
        <v>-3.4</v>
      </c>
      <c r="O149" s="10">
        <v>5</v>
      </c>
      <c r="P149" s="51">
        <v>-0.744360902255639</v>
      </c>
      <c r="Q149" s="51">
        <v>0.98799999999999999</v>
      </c>
      <c r="R149" s="51">
        <v>3.7999999999999999E-2</v>
      </c>
      <c r="S149" s="11">
        <f>1+(I149/(1+Q149-R149*LOG(H149)))</f>
        <v>0.86194875917532787</v>
      </c>
      <c r="T149" s="11">
        <v>0.99</v>
      </c>
      <c r="U149" s="11">
        <v>0.66</v>
      </c>
      <c r="V149" s="11">
        <f>G149-U149</f>
        <v>-1.4000000000000012E-2</v>
      </c>
      <c r="W149" s="10">
        <v>34</v>
      </c>
      <c r="X149" s="4"/>
      <c r="Y149" s="5">
        <f t="shared" si="49"/>
        <v>1.3745003447339927</v>
      </c>
      <c r="Z149" s="4">
        <v>34</v>
      </c>
      <c r="AA149" s="24">
        <f t="shared" si="46"/>
        <v>11.899999999999999</v>
      </c>
      <c r="AB149" s="23">
        <v>-0.8</v>
      </c>
      <c r="AC149" s="23">
        <f t="shared" si="47"/>
        <v>-6.9473684210526319</v>
      </c>
      <c r="AD149" s="23">
        <f t="shared" si="48"/>
        <v>-0.16038882138517621</v>
      </c>
      <c r="AE149" s="23">
        <v>-0.19792289382629819</v>
      </c>
      <c r="AF149" s="37">
        <v>2.8</v>
      </c>
      <c r="AG149" s="36">
        <f>K149/AF149</f>
        <v>0.35357142857142859</v>
      </c>
      <c r="AJ149" s="36">
        <f>P149/AF149</f>
        <v>-0.26584317937701396</v>
      </c>
    </row>
    <row r="150" spans="1:36" x14ac:dyDescent="0.2">
      <c r="A150" s="6" t="s">
        <v>146</v>
      </c>
      <c r="B150" s="7">
        <v>41</v>
      </c>
      <c r="C150" s="4"/>
      <c r="D150" s="6" t="s">
        <v>108</v>
      </c>
      <c r="E150" s="6" t="s">
        <v>141</v>
      </c>
      <c r="F150" s="6" t="s">
        <v>30</v>
      </c>
      <c r="G150" s="51">
        <v>0.879</v>
      </c>
      <c r="H150" s="50">
        <v>392</v>
      </c>
      <c r="I150" s="11">
        <v>-8.0000000000000002E-3</v>
      </c>
      <c r="J150" s="10">
        <f>SUM(T150-G150)/(T150-U150)*100</f>
        <v>33.636363636363633</v>
      </c>
      <c r="K150" s="12">
        <v>0</v>
      </c>
      <c r="L150" s="50">
        <v>34.6</v>
      </c>
      <c r="M150" s="4"/>
      <c r="N150" s="55">
        <v>2.5</v>
      </c>
      <c r="O150" s="10">
        <v>16.399999999999999</v>
      </c>
      <c r="P150" s="51">
        <v>0</v>
      </c>
      <c r="Q150" s="51">
        <v>0.98799999999999999</v>
      </c>
      <c r="R150" s="51">
        <v>3.7999999999999999E-2</v>
      </c>
      <c r="S150" s="11">
        <f>1+(I150/(1+Q150-R150*LOG(H150)))</f>
        <v>0.99576597513468601</v>
      </c>
      <c r="T150" s="11">
        <v>0.99</v>
      </c>
      <c r="U150" s="11">
        <v>0.66</v>
      </c>
      <c r="V150" s="11">
        <f>G150-U150</f>
        <v>0.21899999999999997</v>
      </c>
      <c r="W150" s="10">
        <v>34</v>
      </c>
      <c r="X150" s="4"/>
      <c r="Y150" s="5">
        <f t="shared" si="49"/>
        <v>1.3745003447339927</v>
      </c>
      <c r="Z150" s="4">
        <v>34</v>
      </c>
      <c r="AA150" s="24">
        <f t="shared" si="46"/>
        <v>0.60000000000000142</v>
      </c>
      <c r="AB150" s="23">
        <v>-2.4242424242424242E-2</v>
      </c>
      <c r="AC150" s="23">
        <f t="shared" si="47"/>
        <v>-0.2105263157894737</v>
      </c>
      <c r="AD150" s="23">
        <f t="shared" si="48"/>
        <v>-4.2575838211814793E-3</v>
      </c>
      <c r="AE150" s="23">
        <v>-4.4861893826298169E-2</v>
      </c>
      <c r="AF150" s="37">
        <v>2.8</v>
      </c>
      <c r="AG150" s="36">
        <f>K150/AF150</f>
        <v>0</v>
      </c>
      <c r="AJ150" s="36">
        <f>P150/AF150</f>
        <v>0</v>
      </c>
    </row>
    <row r="151" spans="1:36" x14ac:dyDescent="0.2">
      <c r="A151" s="4"/>
      <c r="B151" s="7">
        <v>42</v>
      </c>
      <c r="C151" s="4"/>
      <c r="D151" s="6" t="s">
        <v>108</v>
      </c>
      <c r="E151" s="6" t="s">
        <v>141</v>
      </c>
      <c r="F151" s="6" t="s">
        <v>30</v>
      </c>
      <c r="G151" s="51">
        <v>0.63600000000000001</v>
      </c>
      <c r="H151" s="50">
        <v>392</v>
      </c>
      <c r="I151" s="11">
        <v>-0.251</v>
      </c>
      <c r="J151" s="10">
        <f>SUM(T151-G151)/(T151-U151)*100</f>
        <v>107.27272727272728</v>
      </c>
      <c r="K151" s="12">
        <v>0.52</v>
      </c>
      <c r="L151" s="50">
        <v>42.9</v>
      </c>
      <c r="M151" s="4"/>
      <c r="N151" s="55">
        <v>-1.6</v>
      </c>
      <c r="O151" s="10">
        <v>6.8</v>
      </c>
      <c r="P151" s="51">
        <v>-0.44318181818181818</v>
      </c>
      <c r="Q151" s="51">
        <v>0.98799999999999999</v>
      </c>
      <c r="R151" s="51">
        <v>3.7999999999999999E-2</v>
      </c>
      <c r="S151" s="11">
        <f>1+(I151/(1+Q151-R151*LOG(H151)))</f>
        <v>0.86715746985077369</v>
      </c>
      <c r="T151" s="11">
        <v>0.99</v>
      </c>
      <c r="U151" s="11">
        <v>0.66</v>
      </c>
      <c r="V151" s="11">
        <f>G151-U151</f>
        <v>-2.4000000000000021E-2</v>
      </c>
      <c r="W151" s="10">
        <v>34</v>
      </c>
      <c r="X151" s="4"/>
      <c r="Y151" s="5">
        <f t="shared" si="49"/>
        <v>1.3745003447339927</v>
      </c>
      <c r="Z151" s="4">
        <v>34</v>
      </c>
      <c r="AA151" s="24">
        <f t="shared" si="46"/>
        <v>8.8999999999999986</v>
      </c>
      <c r="AB151" s="23">
        <v>-0.76060606060606062</v>
      </c>
      <c r="AC151" s="23">
        <f t="shared" si="47"/>
        <v>-6.6052631578947372</v>
      </c>
      <c r="AD151" s="23">
        <f t="shared" si="48"/>
        <v>-0.15342298288508557</v>
      </c>
      <c r="AE151" s="23">
        <v>-0.21471089382629815</v>
      </c>
      <c r="AF151" s="37">
        <v>2.8</v>
      </c>
      <c r="AG151" s="36">
        <f>K151/AF151</f>
        <v>0.18571428571428572</v>
      </c>
      <c r="AJ151" s="36">
        <f>P151/AF151</f>
        <v>-0.1582792207792208</v>
      </c>
    </row>
    <row r="152" spans="1:36" x14ac:dyDescent="0.2">
      <c r="A152" s="4"/>
      <c r="B152" s="8"/>
      <c r="C152" s="4"/>
      <c r="D152" s="4"/>
      <c r="E152" s="4"/>
      <c r="F152" s="4"/>
      <c r="G152" s="50"/>
      <c r="H152" s="50"/>
      <c r="I152" s="10"/>
      <c r="J152" s="10"/>
      <c r="K152" s="10"/>
      <c r="L152" s="50"/>
      <c r="M152" s="4"/>
      <c r="N152" s="55" t="s">
        <v>265</v>
      </c>
      <c r="O152" s="10"/>
      <c r="P152" s="50"/>
      <c r="Q152" s="50"/>
      <c r="R152" s="50"/>
      <c r="S152" s="10"/>
      <c r="T152" s="11"/>
      <c r="U152" s="11"/>
      <c r="V152" s="11"/>
      <c r="W152" s="10"/>
      <c r="X152" s="4"/>
      <c r="Y152" s="5"/>
      <c r="AA152" s="24"/>
      <c r="AB152" s="24" t="s">
        <v>265</v>
      </c>
      <c r="AC152" s="23"/>
      <c r="AD152" s="23"/>
      <c r="AF152" s="37"/>
      <c r="AG152" s="36"/>
    </row>
    <row r="153" spans="1:36" x14ac:dyDescent="0.2">
      <c r="A153" s="6" t="s">
        <v>148</v>
      </c>
      <c r="B153" s="7">
        <v>260</v>
      </c>
      <c r="C153" s="6" t="s">
        <v>149</v>
      </c>
      <c r="D153" s="6" t="s">
        <v>101</v>
      </c>
      <c r="E153" s="6" t="s">
        <v>29</v>
      </c>
      <c r="F153" s="6" t="s">
        <v>30</v>
      </c>
      <c r="G153" s="51">
        <v>0.75600000000000001</v>
      </c>
      <c r="H153" s="50">
        <v>199</v>
      </c>
      <c r="I153" s="11">
        <v>-0.16900000000000001</v>
      </c>
      <c r="J153" s="10">
        <f t="shared" ref="J153:J158" si="50">SUM(T153-G153)/(T153-U153)*100</f>
        <v>68.372093023255815</v>
      </c>
      <c r="K153" s="12">
        <v>0.32</v>
      </c>
      <c r="L153" s="50">
        <v>39.9</v>
      </c>
      <c r="M153" s="4"/>
      <c r="N153" s="55">
        <v>-1.3</v>
      </c>
      <c r="O153" s="10">
        <v>11.4</v>
      </c>
      <c r="P153" s="51">
        <v>-0.28915662650602408</v>
      </c>
      <c r="Q153" s="51">
        <v>1.3149999999999999</v>
      </c>
      <c r="R153" s="51">
        <v>0.17</v>
      </c>
      <c r="S153" s="11">
        <f t="shared" ref="S153:S158" si="51">1+(I153/(1+Q153-R153*LOG(H153)))</f>
        <v>0.91217106269418813</v>
      </c>
      <c r="T153" s="11">
        <v>1.05</v>
      </c>
      <c r="U153" s="11">
        <v>0.62</v>
      </c>
      <c r="V153" s="11">
        <f t="shared" ref="V153:V158" si="52">G153-U153</f>
        <v>0.13600000000000001</v>
      </c>
      <c r="W153" s="10">
        <v>35</v>
      </c>
      <c r="X153" s="4"/>
      <c r="Y153" s="5">
        <f t="shared" si="49"/>
        <v>1.4182129013299478</v>
      </c>
      <c r="Z153" s="4">
        <v>35</v>
      </c>
      <c r="AA153" s="24">
        <f t="shared" si="46"/>
        <v>4.8999999999999986</v>
      </c>
      <c r="AB153" s="23">
        <v>-0.39302325581395353</v>
      </c>
      <c r="AC153" s="23">
        <f t="shared" si="47"/>
        <v>-0.99411764705882355</v>
      </c>
      <c r="AD153" s="23">
        <f t="shared" si="48"/>
        <v>-9.6241457858769933E-2</v>
      </c>
      <c r="AE153" s="23">
        <v>-9.8916551634186847E-2</v>
      </c>
      <c r="AF153" s="37">
        <v>3</v>
      </c>
      <c r="AG153" s="36">
        <f t="shared" ref="AG153:AG158" si="53">K153/AF153</f>
        <v>0.10666666666666667</v>
      </c>
      <c r="AH153" s="27">
        <f>Q153-U153</f>
        <v>0.69499999999999995</v>
      </c>
      <c r="AI153">
        <f>AF153</f>
        <v>3</v>
      </c>
      <c r="AJ153" s="36">
        <f t="shared" ref="AJ153:AJ158" si="54">P153/AF153</f>
        <v>-9.638554216867469E-2</v>
      </c>
    </row>
    <row r="154" spans="1:36" x14ac:dyDescent="0.2">
      <c r="A154" s="6" t="s">
        <v>150</v>
      </c>
      <c r="B154" s="7">
        <v>261</v>
      </c>
      <c r="C154" s="6" t="s">
        <v>149</v>
      </c>
      <c r="D154" s="6" t="s">
        <v>101</v>
      </c>
      <c r="E154" s="6" t="s">
        <v>29</v>
      </c>
      <c r="F154" s="6" t="s">
        <v>30</v>
      </c>
      <c r="G154" s="51">
        <v>0.70799999999999996</v>
      </c>
      <c r="H154" s="50">
        <v>200</v>
      </c>
      <c r="I154" s="11">
        <v>-0.217</v>
      </c>
      <c r="J154" s="10">
        <f t="shared" si="50"/>
        <v>79.534883720930239</v>
      </c>
      <c r="K154" s="12">
        <v>0.43</v>
      </c>
      <c r="L154" s="50">
        <v>40.4</v>
      </c>
      <c r="M154" s="4"/>
      <c r="N154" s="55">
        <v>-2.8</v>
      </c>
      <c r="O154" s="10">
        <v>13.1</v>
      </c>
      <c r="P154" s="51">
        <v>-0.37609329446064138</v>
      </c>
      <c r="Q154" s="51">
        <v>1.3149999999999999</v>
      </c>
      <c r="R154" s="51">
        <v>0.17</v>
      </c>
      <c r="S154" s="11">
        <f t="shared" si="51"/>
        <v>0.88720387187167848</v>
      </c>
      <c r="T154" s="11">
        <v>1.05</v>
      </c>
      <c r="U154" s="11">
        <v>0.62</v>
      </c>
      <c r="V154" s="11">
        <f t="shared" si="52"/>
        <v>8.7999999999999967E-2</v>
      </c>
      <c r="W154" s="10">
        <v>35</v>
      </c>
      <c r="X154" s="4"/>
      <c r="Y154" s="5">
        <f t="shared" si="49"/>
        <v>1.4182129013299478</v>
      </c>
      <c r="Z154" s="4">
        <v>35</v>
      </c>
      <c r="AA154" s="24">
        <f t="shared" si="46"/>
        <v>5.3999999999999986</v>
      </c>
      <c r="AB154" s="23">
        <v>-0.50465116279069766</v>
      </c>
      <c r="AC154" s="23">
        <f t="shared" si="47"/>
        <v>-1.276470588235294</v>
      </c>
      <c r="AD154" s="23">
        <f t="shared" si="48"/>
        <v>-0.12704918032786885</v>
      </c>
      <c r="AE154" s="23">
        <v>-0.12192055163418684</v>
      </c>
      <c r="AF154" s="37">
        <v>3</v>
      </c>
      <c r="AG154" s="36">
        <f t="shared" si="53"/>
        <v>0.14333333333333334</v>
      </c>
      <c r="AJ154" s="36">
        <f t="shared" si="54"/>
        <v>-0.12536443148688045</v>
      </c>
    </row>
    <row r="155" spans="1:36" x14ac:dyDescent="0.2">
      <c r="A155" s="6" t="s">
        <v>151</v>
      </c>
      <c r="B155" s="7">
        <v>262</v>
      </c>
      <c r="C155" s="6" t="s">
        <v>149</v>
      </c>
      <c r="D155" s="6" t="s">
        <v>101</v>
      </c>
      <c r="E155" s="6" t="s">
        <v>29</v>
      </c>
      <c r="F155" s="6" t="s">
        <v>30</v>
      </c>
      <c r="G155" s="51">
        <v>0.873</v>
      </c>
      <c r="H155" s="50">
        <v>200</v>
      </c>
      <c r="I155" s="11">
        <v>-5.1999999999999998E-2</v>
      </c>
      <c r="J155" s="10">
        <f t="shared" si="50"/>
        <v>41.162790697674424</v>
      </c>
      <c r="K155" s="12">
        <v>0.06</v>
      </c>
      <c r="L155" s="50">
        <v>35.1</v>
      </c>
      <c r="M155" s="4"/>
      <c r="N155" s="55">
        <v>0.95</v>
      </c>
      <c r="O155" s="10">
        <v>15.8</v>
      </c>
      <c r="P155" s="51">
        <v>-5.8823529411764705E-2</v>
      </c>
      <c r="Q155" s="51">
        <v>1.3149999999999999</v>
      </c>
      <c r="R155" s="51">
        <v>0.17</v>
      </c>
      <c r="S155" s="11">
        <f t="shared" si="51"/>
        <v>0.97297051307524096</v>
      </c>
      <c r="T155" s="11">
        <v>1.05</v>
      </c>
      <c r="U155" s="11">
        <v>0.62</v>
      </c>
      <c r="V155" s="11">
        <f t="shared" si="52"/>
        <v>0.253</v>
      </c>
      <c r="W155" s="10">
        <v>35</v>
      </c>
      <c r="X155" s="4"/>
      <c r="Y155" s="5">
        <f t="shared" si="49"/>
        <v>1.4182129013299478</v>
      </c>
      <c r="Z155" s="4">
        <v>35</v>
      </c>
      <c r="AA155" s="24">
        <f t="shared" si="46"/>
        <v>0.10000000000000142</v>
      </c>
      <c r="AB155" s="23">
        <v>-0.12093023255813953</v>
      </c>
      <c r="AC155" s="23">
        <f t="shared" si="47"/>
        <v>-0.30588235294117644</v>
      </c>
      <c r="AD155" s="23">
        <f t="shared" si="48"/>
        <v>-2.7762947143619859E-2</v>
      </c>
      <c r="AE155" s="23">
        <v>-2.2538051634186828E-2</v>
      </c>
      <c r="AF155" s="37">
        <v>3</v>
      </c>
      <c r="AG155" s="36">
        <f t="shared" si="53"/>
        <v>0.02</v>
      </c>
      <c r="AJ155" s="36">
        <f t="shared" si="54"/>
        <v>-1.9607843137254902E-2</v>
      </c>
    </row>
    <row r="156" spans="1:36" x14ac:dyDescent="0.2">
      <c r="A156" s="4"/>
      <c r="B156" s="7">
        <v>263</v>
      </c>
      <c r="C156" s="6" t="s">
        <v>149</v>
      </c>
      <c r="D156" s="6" t="s">
        <v>101</v>
      </c>
      <c r="E156" s="6" t="s">
        <v>29</v>
      </c>
      <c r="F156" s="6" t="s">
        <v>30</v>
      </c>
      <c r="G156" s="51">
        <v>0.81599999999999995</v>
      </c>
      <c r="H156" s="50">
        <v>80</v>
      </c>
      <c r="I156" s="11">
        <v>-0.17699999999999999</v>
      </c>
      <c r="J156" s="10">
        <f t="shared" si="50"/>
        <v>54.418604651162802</v>
      </c>
      <c r="K156" s="12">
        <v>0.3</v>
      </c>
      <c r="L156" s="50">
        <v>38.9</v>
      </c>
      <c r="M156" s="4"/>
      <c r="N156" s="55">
        <v>-0.55000000000000004</v>
      </c>
      <c r="O156" s="10">
        <v>4.9000000000000004</v>
      </c>
      <c r="P156" s="51">
        <v>-0.27272727272727271</v>
      </c>
      <c r="Q156" s="51">
        <v>1.3149999999999999</v>
      </c>
      <c r="R156" s="51">
        <v>0.17</v>
      </c>
      <c r="S156" s="11">
        <f t="shared" si="51"/>
        <v>0.91112114062837157</v>
      </c>
      <c r="T156" s="11">
        <v>1.05</v>
      </c>
      <c r="U156" s="11">
        <v>0.62</v>
      </c>
      <c r="V156" s="11">
        <f t="shared" si="52"/>
        <v>0.19599999999999995</v>
      </c>
      <c r="W156" s="10">
        <v>35</v>
      </c>
      <c r="X156" s="4"/>
      <c r="Y156" s="5">
        <f t="shared" ref="Y156:Y171" si="55">6*SIN(W156/57.3)/(3-SIN(W156/57.3))</f>
        <v>1.4182129013299478</v>
      </c>
      <c r="Z156" s="4">
        <v>35</v>
      </c>
      <c r="AA156" s="24">
        <f t="shared" si="46"/>
        <v>3.8999999999999986</v>
      </c>
      <c r="AB156" s="23">
        <v>-0.41162790697674417</v>
      </c>
      <c r="AC156" s="23">
        <f t="shared" si="47"/>
        <v>-1.0411764705882351</v>
      </c>
      <c r="AD156" s="23">
        <f t="shared" si="48"/>
        <v>-9.7466960352422916E-2</v>
      </c>
      <c r="AE156" s="23">
        <v>-0.11975655163418683</v>
      </c>
      <c r="AF156" s="37">
        <v>3</v>
      </c>
      <c r="AG156" s="36">
        <f t="shared" si="53"/>
        <v>9.9999999999999992E-2</v>
      </c>
      <c r="AJ156" s="36">
        <f t="shared" si="54"/>
        <v>-9.0909090909090898E-2</v>
      </c>
    </row>
    <row r="157" spans="1:36" x14ac:dyDescent="0.2">
      <c r="A157" s="4"/>
      <c r="B157" s="7">
        <v>264</v>
      </c>
      <c r="C157" s="6" t="s">
        <v>149</v>
      </c>
      <c r="D157" s="6" t="s">
        <v>101</v>
      </c>
      <c r="E157" s="6" t="s">
        <v>29</v>
      </c>
      <c r="F157" s="6" t="s">
        <v>30</v>
      </c>
      <c r="G157" s="51">
        <v>0.82599999999999996</v>
      </c>
      <c r="H157" s="50">
        <v>200</v>
      </c>
      <c r="I157" s="11">
        <v>-9.9000000000000005E-2</v>
      </c>
      <c r="J157" s="10">
        <f t="shared" si="50"/>
        <v>52.093023255813961</v>
      </c>
      <c r="K157" s="12">
        <v>0.13</v>
      </c>
      <c r="L157" s="50">
        <v>37.5</v>
      </c>
      <c r="M157" s="4"/>
      <c r="N157" s="55">
        <v>0.25</v>
      </c>
      <c r="O157" s="10">
        <v>14</v>
      </c>
      <c r="P157" s="51">
        <v>-0.12460063897763579</v>
      </c>
      <c r="Q157" s="51">
        <v>1.3149999999999999</v>
      </c>
      <c r="R157" s="51">
        <v>0.17</v>
      </c>
      <c r="S157" s="11">
        <f t="shared" si="51"/>
        <v>0.94854001527786247</v>
      </c>
      <c r="T157" s="11">
        <v>1.05</v>
      </c>
      <c r="U157" s="11">
        <v>0.62</v>
      </c>
      <c r="V157" s="11">
        <f t="shared" si="52"/>
        <v>0.20599999999999996</v>
      </c>
      <c r="W157" s="10">
        <v>35</v>
      </c>
      <c r="X157" s="4"/>
      <c r="Y157" s="5">
        <f t="shared" si="55"/>
        <v>1.4182129013299478</v>
      </c>
      <c r="Z157" s="4">
        <v>35</v>
      </c>
      <c r="AA157" s="24">
        <f t="shared" si="46"/>
        <v>2.5</v>
      </c>
      <c r="AB157" s="23">
        <v>-0.23023255813953489</v>
      </c>
      <c r="AC157" s="23">
        <f t="shared" si="47"/>
        <v>-0.58235294117647063</v>
      </c>
      <c r="AD157" s="23">
        <f t="shared" si="48"/>
        <v>-5.4216867469879519E-2</v>
      </c>
      <c r="AE157" s="23">
        <v>-5.6309551634186834E-2</v>
      </c>
      <c r="AF157" s="37">
        <v>3</v>
      </c>
      <c r="AG157" s="36">
        <f t="shared" si="53"/>
        <v>4.3333333333333335E-2</v>
      </c>
      <c r="AJ157" s="36">
        <f t="shared" si="54"/>
        <v>-4.1533546325878599E-2</v>
      </c>
    </row>
    <row r="158" spans="1:36" x14ac:dyDescent="0.2">
      <c r="A158" s="4"/>
      <c r="B158" s="7">
        <v>265</v>
      </c>
      <c r="C158" s="6" t="s">
        <v>149</v>
      </c>
      <c r="D158" s="6" t="s">
        <v>101</v>
      </c>
      <c r="E158" s="6" t="s">
        <v>29</v>
      </c>
      <c r="F158" s="6" t="s">
        <v>30</v>
      </c>
      <c r="G158" s="51">
        <v>0.84099999999999997</v>
      </c>
      <c r="H158" s="50">
        <v>1000</v>
      </c>
      <c r="I158" s="11">
        <v>3.2000000000000001E-2</v>
      </c>
      <c r="J158" s="10">
        <f t="shared" si="50"/>
        <v>48.604651162790709</v>
      </c>
      <c r="K158" s="12">
        <v>-0.21</v>
      </c>
      <c r="L158" s="50">
        <v>32.799999999999997</v>
      </c>
      <c r="M158" s="4"/>
      <c r="N158" s="55">
        <v>8</v>
      </c>
      <c r="O158" s="10">
        <v>21.4</v>
      </c>
      <c r="P158" s="51">
        <v>0.22580645161290322</v>
      </c>
      <c r="Q158" s="51">
        <v>1.3149999999999999</v>
      </c>
      <c r="R158" s="51">
        <v>0.17</v>
      </c>
      <c r="S158" s="11">
        <f t="shared" si="51"/>
        <v>1.0177285318559557</v>
      </c>
      <c r="T158" s="11">
        <v>1.05</v>
      </c>
      <c r="U158" s="11">
        <v>0.62</v>
      </c>
      <c r="V158" s="11">
        <f t="shared" si="52"/>
        <v>0.22099999999999997</v>
      </c>
      <c r="W158" s="10">
        <v>35</v>
      </c>
      <c r="X158" s="4"/>
      <c r="Y158" s="5">
        <f t="shared" si="55"/>
        <v>1.4182129013299478</v>
      </c>
      <c r="Z158" s="4">
        <v>35</v>
      </c>
      <c r="AA158" s="24">
        <f t="shared" si="46"/>
        <v>-2.2000000000000028</v>
      </c>
      <c r="AB158" s="23">
        <v>7.441860465116279E-2</v>
      </c>
      <c r="AC158" s="23">
        <f t="shared" si="47"/>
        <v>0.18823529411764706</v>
      </c>
      <c r="AD158" s="23">
        <f t="shared" si="48"/>
        <v>1.7381857686040197E-2</v>
      </c>
      <c r="AE158" s="23">
        <v>-6.8024551634186831E-2</v>
      </c>
      <c r="AF158" s="37">
        <v>3</v>
      </c>
      <c r="AG158" s="36">
        <f t="shared" si="53"/>
        <v>-6.9999999999999993E-2</v>
      </c>
      <c r="AJ158" s="36">
        <f t="shared" si="54"/>
        <v>7.5268817204301078E-2</v>
      </c>
    </row>
    <row r="159" spans="1:36" x14ac:dyDescent="0.2">
      <c r="A159" s="4"/>
      <c r="B159" s="8"/>
      <c r="C159" s="4"/>
      <c r="D159" s="4"/>
      <c r="E159" s="6" t="s">
        <v>24</v>
      </c>
      <c r="F159" s="4"/>
      <c r="G159" s="51"/>
      <c r="H159" s="50"/>
      <c r="I159" s="11"/>
      <c r="J159" s="14" t="s">
        <v>24</v>
      </c>
      <c r="K159" s="12"/>
      <c r="L159" s="50"/>
      <c r="M159" s="4"/>
      <c r="N159" s="55" t="s">
        <v>265</v>
      </c>
      <c r="O159" s="10"/>
      <c r="P159" s="50"/>
      <c r="Q159" s="51"/>
      <c r="R159" s="51"/>
      <c r="S159" s="15" t="s">
        <v>24</v>
      </c>
      <c r="T159" s="11"/>
      <c r="U159" s="15" t="s">
        <v>24</v>
      </c>
      <c r="V159" s="15" t="s">
        <v>24</v>
      </c>
      <c r="W159" s="10"/>
      <c r="X159" s="4"/>
      <c r="Y159" s="5"/>
      <c r="AA159" s="24"/>
      <c r="AB159" s="24" t="s">
        <v>265</v>
      </c>
      <c r="AC159" s="23"/>
      <c r="AD159" s="23"/>
      <c r="AF159" s="37"/>
      <c r="AG159" s="36"/>
    </row>
    <row r="160" spans="1:36" x14ac:dyDescent="0.2">
      <c r="A160" s="6" t="s">
        <v>152</v>
      </c>
      <c r="B160" s="7">
        <v>3</v>
      </c>
      <c r="C160" s="6" t="s">
        <v>153</v>
      </c>
      <c r="D160" s="6" t="s">
        <v>108</v>
      </c>
      <c r="E160" s="6" t="s">
        <v>154</v>
      </c>
      <c r="F160" s="4"/>
      <c r="G160" s="51">
        <v>0.54100000000000004</v>
      </c>
      <c r="H160" s="50">
        <v>36</v>
      </c>
      <c r="I160" s="11">
        <v>-0.309</v>
      </c>
      <c r="J160" s="10">
        <f t="shared" ref="J160:J176" si="56">SUM(T160-G160)/(T160-U160)*100</f>
        <v>102.50000000000001</v>
      </c>
      <c r="K160" s="12"/>
      <c r="L160" s="50">
        <v>46.1</v>
      </c>
      <c r="M160" s="4"/>
      <c r="N160" s="55">
        <v>-1.3</v>
      </c>
      <c r="O160" s="10">
        <v>3.2</v>
      </c>
      <c r="P160" s="51">
        <v>0</v>
      </c>
      <c r="Q160" s="51">
        <v>0.93400000000000005</v>
      </c>
      <c r="R160" s="51">
        <v>5.3999999999999999E-2</v>
      </c>
      <c r="S160" s="11">
        <f t="shared" ref="S160:S176" si="57">1+(I160/(1+Q160-R160*LOG(H160)))</f>
        <v>0.83296933124921901</v>
      </c>
      <c r="T160" s="11">
        <v>0.91</v>
      </c>
      <c r="U160" s="11">
        <v>0.55000000000000004</v>
      </c>
      <c r="V160" s="11">
        <f t="shared" ref="V160:V176" si="58">G160-U160</f>
        <v>-9.000000000000008E-3</v>
      </c>
      <c r="W160" s="10">
        <v>32</v>
      </c>
      <c r="X160" s="4"/>
      <c r="Y160" s="5">
        <f t="shared" si="55"/>
        <v>1.2871082776163136</v>
      </c>
      <c r="Z160" s="4">
        <v>32</v>
      </c>
      <c r="AA160" s="24">
        <f t="shared" si="46"/>
        <v>14.100000000000001</v>
      </c>
      <c r="AB160" s="23">
        <v>-0.85833333333333339</v>
      </c>
      <c r="AC160" s="23">
        <f t="shared" si="47"/>
        <v>-5.7222222222222223</v>
      </c>
      <c r="AD160" s="23">
        <f t="shared" si="48"/>
        <v>-0.20051914341336796</v>
      </c>
      <c r="AE160" s="23">
        <v>-0.27582386741894377</v>
      </c>
      <c r="AF160" s="37">
        <v>3.4</v>
      </c>
      <c r="AG160" s="36">
        <f t="shared" ref="AG160:AG176" si="59">K160/AF160</f>
        <v>0</v>
      </c>
      <c r="AH160" s="27">
        <f>Q160-U160</f>
        <v>0.38400000000000001</v>
      </c>
      <c r="AI160">
        <f>AF160</f>
        <v>3.4</v>
      </c>
      <c r="AJ160" s="36">
        <f t="shared" ref="AJ160:AJ176" si="60">P160/AF160</f>
        <v>0</v>
      </c>
    </row>
    <row r="161" spans="1:36" x14ac:dyDescent="0.2">
      <c r="A161" s="6" t="s">
        <v>155</v>
      </c>
      <c r="B161" s="7">
        <v>4</v>
      </c>
      <c r="C161" s="6" t="s">
        <v>153</v>
      </c>
      <c r="D161" s="6" t="s">
        <v>108</v>
      </c>
      <c r="E161" s="6" t="s">
        <v>154</v>
      </c>
      <c r="F161" s="4"/>
      <c r="G161" s="51">
        <v>0.57399999999999995</v>
      </c>
      <c r="H161" s="50">
        <v>38</v>
      </c>
      <c r="I161" s="11">
        <v>-0.27500000000000002</v>
      </c>
      <c r="J161" s="10">
        <f t="shared" si="56"/>
        <v>93.333333333333357</v>
      </c>
      <c r="K161" s="12">
        <v>1.07</v>
      </c>
      <c r="L161" s="50">
        <v>46.6</v>
      </c>
      <c r="M161" s="4"/>
      <c r="N161" s="55">
        <v>-2.4</v>
      </c>
      <c r="O161" s="10">
        <v>2.9</v>
      </c>
      <c r="P161" s="51">
        <v>-0.78869778869778862</v>
      </c>
      <c r="Q161" s="51">
        <v>0.93400000000000005</v>
      </c>
      <c r="R161" s="51">
        <v>5.3999999999999999E-2</v>
      </c>
      <c r="S161" s="11">
        <f t="shared" si="57"/>
        <v>0.85124615309579243</v>
      </c>
      <c r="T161" s="11">
        <v>0.91</v>
      </c>
      <c r="U161" s="11">
        <v>0.55000000000000004</v>
      </c>
      <c r="V161" s="11">
        <f t="shared" si="58"/>
        <v>2.399999999999991E-2</v>
      </c>
      <c r="W161" s="10">
        <v>32</v>
      </c>
      <c r="X161" s="4"/>
      <c r="Y161" s="5">
        <f t="shared" si="55"/>
        <v>1.2871082776163136</v>
      </c>
      <c r="Z161" s="4">
        <v>32</v>
      </c>
      <c r="AA161" s="24">
        <f t="shared" si="46"/>
        <v>14.600000000000001</v>
      </c>
      <c r="AB161" s="23">
        <v>-0.76388888888888895</v>
      </c>
      <c r="AC161" s="23">
        <f t="shared" si="47"/>
        <v>-5.0925925925925934</v>
      </c>
      <c r="AD161" s="23">
        <f t="shared" si="48"/>
        <v>-0.17471410419313854</v>
      </c>
      <c r="AE161" s="23">
        <v>-0.22408086741894381</v>
      </c>
      <c r="AF161" s="37">
        <v>3.4</v>
      </c>
      <c r="AG161" s="36">
        <f t="shared" si="59"/>
        <v>0.31470588235294122</v>
      </c>
      <c r="AJ161" s="36">
        <f t="shared" si="60"/>
        <v>-0.23196993785229078</v>
      </c>
    </row>
    <row r="162" spans="1:36" x14ac:dyDescent="0.2">
      <c r="A162" s="4"/>
      <c r="B162" s="7">
        <v>5</v>
      </c>
      <c r="C162" s="6" t="s">
        <v>153</v>
      </c>
      <c r="D162" s="6" t="s">
        <v>108</v>
      </c>
      <c r="E162" s="6" t="s">
        <v>154</v>
      </c>
      <c r="F162" s="4"/>
      <c r="G162" s="51">
        <v>0.57899999999999996</v>
      </c>
      <c r="H162" s="50">
        <v>36</v>
      </c>
      <c r="I162" s="11">
        <v>-0.27100000000000002</v>
      </c>
      <c r="J162" s="10">
        <f t="shared" si="56"/>
        <v>91.944444444444471</v>
      </c>
      <c r="K162" s="12">
        <v>0.77</v>
      </c>
      <c r="L162" s="50">
        <v>46.4</v>
      </c>
      <c r="M162" s="4"/>
      <c r="N162" s="55">
        <v>-1.6</v>
      </c>
      <c r="O162" s="10">
        <v>2.2999999999999998</v>
      </c>
      <c r="P162" s="51">
        <v>-0.61273209549071617</v>
      </c>
      <c r="Q162" s="51">
        <v>0.93400000000000005</v>
      </c>
      <c r="R162" s="51">
        <v>5.3999999999999999E-2</v>
      </c>
      <c r="S162" s="11">
        <f t="shared" si="57"/>
        <v>0.8535103196392827</v>
      </c>
      <c r="T162" s="11">
        <v>0.91</v>
      </c>
      <c r="U162" s="11">
        <v>0.55000000000000004</v>
      </c>
      <c r="V162" s="11">
        <f t="shared" si="58"/>
        <v>2.8999999999999915E-2</v>
      </c>
      <c r="W162" s="10">
        <v>32</v>
      </c>
      <c r="X162" s="4"/>
      <c r="Y162" s="5">
        <f t="shared" si="55"/>
        <v>1.2871082776163136</v>
      </c>
      <c r="Z162" s="4">
        <v>32</v>
      </c>
      <c r="AA162" s="24">
        <f t="shared" si="46"/>
        <v>14.399999999999999</v>
      </c>
      <c r="AB162" s="23">
        <v>-0.75277777777777788</v>
      </c>
      <c r="AC162" s="23">
        <f t="shared" si="47"/>
        <v>-5.018518518518519</v>
      </c>
      <c r="AD162" s="23">
        <f t="shared" si="48"/>
        <v>-0.17162761241291957</v>
      </c>
      <c r="AE162" s="23">
        <v>-0.23259286741894381</v>
      </c>
      <c r="AF162" s="37">
        <v>3.4</v>
      </c>
      <c r="AG162" s="36">
        <f t="shared" si="59"/>
        <v>0.22647058823529412</v>
      </c>
      <c r="AJ162" s="36">
        <f t="shared" si="60"/>
        <v>-0.18021532220315181</v>
      </c>
    </row>
    <row r="163" spans="1:36" x14ac:dyDescent="0.2">
      <c r="A163" s="4"/>
      <c r="B163" s="7">
        <v>6</v>
      </c>
      <c r="C163" s="6" t="s">
        <v>153</v>
      </c>
      <c r="D163" s="6" t="s">
        <v>108</v>
      </c>
      <c r="E163" s="6" t="s">
        <v>154</v>
      </c>
      <c r="F163" s="4"/>
      <c r="G163" s="51">
        <v>0.56399999999999995</v>
      </c>
      <c r="H163" s="50">
        <v>19</v>
      </c>
      <c r="I163" s="11">
        <v>-0.25800000000000001</v>
      </c>
      <c r="J163" s="10">
        <f t="shared" si="56"/>
        <v>96.111111111111143</v>
      </c>
      <c r="K163" s="12">
        <v>0.87</v>
      </c>
      <c r="L163" s="50">
        <v>40</v>
      </c>
      <c r="M163" s="4"/>
      <c r="N163" s="55">
        <v>-2.5</v>
      </c>
      <c r="O163" s="10">
        <v>3.9</v>
      </c>
      <c r="P163" s="51">
        <v>-0.67441860465116277</v>
      </c>
      <c r="Q163" s="51">
        <v>0.93400000000000005</v>
      </c>
      <c r="R163" s="51">
        <v>5.3999999999999999E-2</v>
      </c>
      <c r="S163" s="11">
        <f t="shared" si="57"/>
        <v>0.86165828962973678</v>
      </c>
      <c r="T163" s="11">
        <v>0.91</v>
      </c>
      <c r="U163" s="11">
        <v>0.55000000000000004</v>
      </c>
      <c r="V163" s="11">
        <f t="shared" si="58"/>
        <v>1.3999999999999901E-2</v>
      </c>
      <c r="W163" s="10">
        <v>32</v>
      </c>
      <c r="X163" s="4"/>
      <c r="Y163" s="5">
        <f t="shared" si="55"/>
        <v>1.2871082776163136</v>
      </c>
      <c r="Z163" s="4">
        <v>32</v>
      </c>
      <c r="AA163" s="24">
        <f t="shared" si="46"/>
        <v>8</v>
      </c>
      <c r="AB163" s="23">
        <v>-0.71666666666666667</v>
      </c>
      <c r="AC163" s="23">
        <f t="shared" si="47"/>
        <v>-4.7777777777777777</v>
      </c>
      <c r="AD163" s="23">
        <f t="shared" si="48"/>
        <v>-0.16496163682864451</v>
      </c>
      <c r="AE163" s="23">
        <v>-0.20575686741894383</v>
      </c>
      <c r="AF163" s="37">
        <v>3.4</v>
      </c>
      <c r="AG163" s="36">
        <f t="shared" si="59"/>
        <v>0.25588235294117645</v>
      </c>
      <c r="AJ163" s="36">
        <f t="shared" si="60"/>
        <v>-0.19835841313269495</v>
      </c>
    </row>
    <row r="164" spans="1:36" x14ac:dyDescent="0.2">
      <c r="A164" s="4"/>
      <c r="B164" s="7">
        <v>7</v>
      </c>
      <c r="C164" s="6" t="s">
        <v>153</v>
      </c>
      <c r="D164" s="6" t="s">
        <v>108</v>
      </c>
      <c r="E164" s="6" t="s">
        <v>154</v>
      </c>
      <c r="F164" s="4"/>
      <c r="G164" s="51">
        <v>0.55700000000000005</v>
      </c>
      <c r="H164" s="50">
        <v>233</v>
      </c>
      <c r="I164" s="11">
        <v>-0.249</v>
      </c>
      <c r="J164" s="10">
        <f t="shared" si="56"/>
        <v>98.055555555555557</v>
      </c>
      <c r="K164" s="12">
        <v>0.85</v>
      </c>
      <c r="L164" s="50">
        <v>43.9</v>
      </c>
      <c r="M164" s="4"/>
      <c r="N164" s="55">
        <v>-2.2000000000000002</v>
      </c>
      <c r="O164" s="10">
        <v>3.8</v>
      </c>
      <c r="P164" s="51">
        <v>-0.66233766233766223</v>
      </c>
      <c r="Q164" s="51">
        <v>0.93400000000000005</v>
      </c>
      <c r="R164" s="51">
        <v>5.3999999999999999E-2</v>
      </c>
      <c r="S164" s="11">
        <f t="shared" si="57"/>
        <v>0.86213867170736269</v>
      </c>
      <c r="T164" s="11">
        <v>0.91</v>
      </c>
      <c r="U164" s="11">
        <v>0.55000000000000004</v>
      </c>
      <c r="V164" s="11">
        <f t="shared" si="58"/>
        <v>7.0000000000000062E-3</v>
      </c>
      <c r="W164" s="10">
        <v>32</v>
      </c>
      <c r="X164" s="4"/>
      <c r="Y164" s="5">
        <f t="shared" si="55"/>
        <v>1.2871082776163136</v>
      </c>
      <c r="Z164" s="4">
        <v>32</v>
      </c>
      <c r="AA164" s="24">
        <f t="shared" si="46"/>
        <v>11.899999999999999</v>
      </c>
      <c r="AB164" s="23">
        <v>-0.69166666666666665</v>
      </c>
      <c r="AC164" s="23">
        <f t="shared" si="47"/>
        <v>-4.6111111111111107</v>
      </c>
      <c r="AD164" s="23">
        <f t="shared" si="48"/>
        <v>-0.15992292870905589</v>
      </c>
      <c r="AE164" s="23">
        <v>-0.20160286741894382</v>
      </c>
      <c r="AF164" s="37">
        <v>3.4</v>
      </c>
      <c r="AG164" s="36">
        <f t="shared" si="59"/>
        <v>0.25</v>
      </c>
      <c r="AJ164" s="36">
        <f t="shared" si="60"/>
        <v>-0.19480519480519479</v>
      </c>
    </row>
    <row r="165" spans="1:36" x14ac:dyDescent="0.2">
      <c r="A165" s="4"/>
      <c r="B165" s="7">
        <v>8</v>
      </c>
      <c r="C165" s="6" t="s">
        <v>153</v>
      </c>
      <c r="D165" s="6" t="s">
        <v>108</v>
      </c>
      <c r="E165" s="6" t="s">
        <v>154</v>
      </c>
      <c r="F165" s="4"/>
      <c r="G165" s="51">
        <v>0.57099999999999995</v>
      </c>
      <c r="H165" s="50">
        <v>63</v>
      </c>
      <c r="I165" s="11">
        <v>-0.26600000000000001</v>
      </c>
      <c r="J165" s="10">
        <f t="shared" si="56"/>
        <v>94.166666666666686</v>
      </c>
      <c r="K165" s="12">
        <v>0.79</v>
      </c>
      <c r="L165" s="50">
        <v>44.8</v>
      </c>
      <c r="M165" s="4"/>
      <c r="N165" s="55">
        <v>-1.8</v>
      </c>
      <c r="O165" s="10">
        <v>3</v>
      </c>
      <c r="P165" s="51">
        <v>-0.62532981530343013</v>
      </c>
      <c r="Q165" s="51">
        <v>0.93400000000000005</v>
      </c>
      <c r="R165" s="51">
        <v>5.3999999999999999E-2</v>
      </c>
      <c r="S165" s="11">
        <f t="shared" si="57"/>
        <v>0.85518573436613488</v>
      </c>
      <c r="T165" s="11">
        <v>0.91</v>
      </c>
      <c r="U165" s="11">
        <v>0.55000000000000004</v>
      </c>
      <c r="V165" s="11">
        <f t="shared" si="58"/>
        <v>2.0999999999999908E-2</v>
      </c>
      <c r="W165" s="10">
        <v>32</v>
      </c>
      <c r="X165" s="4"/>
      <c r="Y165" s="5">
        <f t="shared" si="55"/>
        <v>1.2871082776163136</v>
      </c>
      <c r="Z165" s="4">
        <v>32</v>
      </c>
      <c r="AA165" s="24">
        <f t="shared" si="46"/>
        <v>12.799999999999997</v>
      </c>
      <c r="AB165" s="23">
        <v>-0.73888888888888893</v>
      </c>
      <c r="AC165" s="23">
        <f t="shared" si="47"/>
        <v>-4.9259259259259265</v>
      </c>
      <c r="AD165" s="23">
        <f t="shared" si="48"/>
        <v>-0.16931890515595163</v>
      </c>
      <c r="AE165" s="23">
        <v>-0.22457886741894381</v>
      </c>
      <c r="AF165" s="37">
        <v>3.4</v>
      </c>
      <c r="AG165" s="36">
        <f t="shared" si="59"/>
        <v>0.2323529411764706</v>
      </c>
      <c r="AJ165" s="36">
        <f t="shared" si="60"/>
        <v>-0.18392053391277358</v>
      </c>
    </row>
    <row r="166" spans="1:36" x14ac:dyDescent="0.2">
      <c r="A166" s="4"/>
      <c r="B166" s="7">
        <v>12</v>
      </c>
      <c r="C166" s="6" t="s">
        <v>153</v>
      </c>
      <c r="D166" s="6" t="s">
        <v>108</v>
      </c>
      <c r="E166" s="6" t="s">
        <v>154</v>
      </c>
      <c r="F166" s="4"/>
      <c r="G166" s="51">
        <v>0.68200000000000005</v>
      </c>
      <c r="H166" s="50">
        <v>34</v>
      </c>
      <c r="I166" s="11">
        <v>-0.16900000000000001</v>
      </c>
      <c r="J166" s="10">
        <f t="shared" si="56"/>
        <v>63.333333333333329</v>
      </c>
      <c r="K166" s="12">
        <v>0.64</v>
      </c>
      <c r="L166" s="50">
        <v>41.3</v>
      </c>
      <c r="M166" s="4"/>
      <c r="N166" s="55">
        <v>-1.4</v>
      </c>
      <c r="O166" s="10">
        <v>2.9</v>
      </c>
      <c r="P166" s="51">
        <v>-0.52747252747252749</v>
      </c>
      <c r="Q166" s="51">
        <v>0.93400000000000005</v>
      </c>
      <c r="R166" s="51">
        <v>5.3999999999999999E-2</v>
      </c>
      <c r="S166" s="11">
        <f t="shared" si="57"/>
        <v>0.90871280324173564</v>
      </c>
      <c r="T166" s="11">
        <v>0.91</v>
      </c>
      <c r="U166" s="11">
        <v>0.55000000000000004</v>
      </c>
      <c r="V166" s="11">
        <f t="shared" si="58"/>
        <v>0.13200000000000001</v>
      </c>
      <c r="W166" s="10">
        <v>32</v>
      </c>
      <c r="X166" s="4"/>
      <c r="Y166" s="5">
        <f t="shared" si="55"/>
        <v>1.2871082776163136</v>
      </c>
      <c r="Z166" s="4">
        <v>32</v>
      </c>
      <c r="AA166" s="24">
        <f t="shared" si="46"/>
        <v>9.2999999999999972</v>
      </c>
      <c r="AB166" s="23">
        <v>-0.4694444444444445</v>
      </c>
      <c r="AC166" s="23">
        <f t="shared" si="47"/>
        <v>-3.1296296296296298</v>
      </c>
      <c r="AD166" s="23">
        <f t="shared" si="48"/>
        <v>-0.10047562425683711</v>
      </c>
      <c r="AE166" s="23">
        <v>-0.13230886741894385</v>
      </c>
      <c r="AF166" s="37">
        <v>3.4</v>
      </c>
      <c r="AG166" s="36">
        <f t="shared" si="59"/>
        <v>0.18823529411764706</v>
      </c>
      <c r="AJ166" s="36">
        <f t="shared" si="60"/>
        <v>-0.15513897866839044</v>
      </c>
    </row>
    <row r="167" spans="1:36" x14ac:dyDescent="0.2">
      <c r="A167" s="4"/>
      <c r="B167" s="7">
        <v>13</v>
      </c>
      <c r="C167" s="6" t="s">
        <v>153</v>
      </c>
      <c r="D167" s="6" t="s">
        <v>108</v>
      </c>
      <c r="E167" s="6" t="s">
        <v>154</v>
      </c>
      <c r="F167" s="4"/>
      <c r="G167" s="51">
        <v>0.65900000000000003</v>
      </c>
      <c r="H167" s="50">
        <v>116</v>
      </c>
      <c r="I167" s="11">
        <v>-0.16400000000000001</v>
      </c>
      <c r="J167" s="10">
        <f t="shared" si="56"/>
        <v>69.722222222222229</v>
      </c>
      <c r="K167" s="12">
        <v>0.53</v>
      </c>
      <c r="L167" s="50">
        <v>41.8</v>
      </c>
      <c r="M167" s="4"/>
      <c r="N167" s="55">
        <v>-1.7</v>
      </c>
      <c r="O167" s="10">
        <v>3.8</v>
      </c>
      <c r="P167" s="51">
        <v>-0.45042492917847027</v>
      </c>
      <c r="Q167" s="51">
        <v>0.93400000000000005</v>
      </c>
      <c r="R167" s="51">
        <v>5.3999999999999999E-2</v>
      </c>
      <c r="S167" s="11">
        <f t="shared" si="57"/>
        <v>0.9100146688009384</v>
      </c>
      <c r="T167" s="11">
        <v>0.91</v>
      </c>
      <c r="U167" s="11">
        <v>0.55000000000000004</v>
      </c>
      <c r="V167" s="11">
        <f t="shared" si="58"/>
        <v>0.10899999999999999</v>
      </c>
      <c r="W167" s="10">
        <v>32</v>
      </c>
      <c r="X167" s="4"/>
      <c r="Y167" s="5">
        <f t="shared" si="55"/>
        <v>1.2871082776163136</v>
      </c>
      <c r="Z167" s="4">
        <v>32</v>
      </c>
      <c r="AA167" s="24">
        <f t="shared" si="46"/>
        <v>9.7999999999999972</v>
      </c>
      <c r="AB167" s="23">
        <v>-0.4555555555555556</v>
      </c>
      <c r="AC167" s="23">
        <f t="shared" si="47"/>
        <v>-3.0370370370370372</v>
      </c>
      <c r="AD167" s="23">
        <f t="shared" si="48"/>
        <v>-9.8854731766124179E-2</v>
      </c>
      <c r="AE167" s="23">
        <v>-0.12265386741894382</v>
      </c>
      <c r="AF167" s="37">
        <v>3.4</v>
      </c>
      <c r="AG167" s="36">
        <f t="shared" si="59"/>
        <v>0.15588235294117647</v>
      </c>
      <c r="AJ167" s="36">
        <f t="shared" si="60"/>
        <v>-0.13247792034660891</v>
      </c>
    </row>
    <row r="168" spans="1:36" x14ac:dyDescent="0.2">
      <c r="A168" s="4"/>
      <c r="B168" s="7">
        <v>14</v>
      </c>
      <c r="C168" s="6" t="s">
        <v>153</v>
      </c>
      <c r="D168" s="6" t="s">
        <v>108</v>
      </c>
      <c r="E168" s="6" t="s">
        <v>154</v>
      </c>
      <c r="F168" s="4"/>
      <c r="G168" s="51">
        <v>0.65100000000000002</v>
      </c>
      <c r="H168" s="50">
        <v>216</v>
      </c>
      <c r="I168" s="11">
        <v>-0.156</v>
      </c>
      <c r="J168" s="10">
        <f t="shared" si="56"/>
        <v>71.944444444444443</v>
      </c>
      <c r="K168" s="12">
        <v>0.48</v>
      </c>
      <c r="L168" s="50">
        <v>40.4</v>
      </c>
      <c r="M168" s="4"/>
      <c r="N168" s="55">
        <v>-1.2</v>
      </c>
      <c r="O168" s="10">
        <v>4.2</v>
      </c>
      <c r="P168" s="51">
        <v>-0.41379310344827586</v>
      </c>
      <c r="Q168" s="51">
        <v>0.93400000000000005</v>
      </c>
      <c r="R168" s="51">
        <v>5.3999999999999999E-2</v>
      </c>
      <c r="S168" s="11">
        <f t="shared" si="57"/>
        <v>0.91371392669883156</v>
      </c>
      <c r="T168" s="11">
        <v>0.91</v>
      </c>
      <c r="U168" s="11">
        <v>0.55000000000000004</v>
      </c>
      <c r="V168" s="11">
        <f t="shared" si="58"/>
        <v>0.10099999999999998</v>
      </c>
      <c r="W168" s="10">
        <v>32</v>
      </c>
      <c r="X168" s="4"/>
      <c r="Y168" s="5">
        <f t="shared" si="55"/>
        <v>1.2871082776163136</v>
      </c>
      <c r="Z168" s="4">
        <v>32</v>
      </c>
      <c r="AA168" s="24">
        <f t="shared" si="46"/>
        <v>8.3999999999999986</v>
      </c>
      <c r="AB168" s="23">
        <v>-0.43333333333333335</v>
      </c>
      <c r="AC168" s="23">
        <f t="shared" si="47"/>
        <v>-2.8888888888888888</v>
      </c>
      <c r="AD168" s="23">
        <f t="shared" si="48"/>
        <v>-9.4488188976377951E-2</v>
      </c>
      <c r="AE168" s="23">
        <v>-0.12304486741894383</v>
      </c>
      <c r="AF168" s="37">
        <v>3.4</v>
      </c>
      <c r="AG168" s="36">
        <f t="shared" si="59"/>
        <v>0.14117647058823529</v>
      </c>
      <c r="AJ168" s="36">
        <f t="shared" si="60"/>
        <v>-0.12170385395537525</v>
      </c>
    </row>
    <row r="169" spans="1:36" x14ac:dyDescent="0.2">
      <c r="A169" s="4"/>
      <c r="B169" s="7">
        <v>16</v>
      </c>
      <c r="C169" s="6" t="s">
        <v>153</v>
      </c>
      <c r="D169" s="6" t="s">
        <v>108</v>
      </c>
      <c r="E169" s="6" t="s">
        <v>154</v>
      </c>
      <c r="F169" s="4"/>
      <c r="G169" s="51">
        <v>0.67600000000000005</v>
      </c>
      <c r="H169" s="50">
        <v>37</v>
      </c>
      <c r="I169" s="11">
        <v>-0.17299999999999999</v>
      </c>
      <c r="J169" s="10">
        <f t="shared" si="56"/>
        <v>65</v>
      </c>
      <c r="K169" s="12">
        <v>0.7</v>
      </c>
      <c r="L169" s="50">
        <v>42</v>
      </c>
      <c r="M169" s="4"/>
      <c r="N169" s="55">
        <v>-1.4</v>
      </c>
      <c r="O169" s="10">
        <v>2.6</v>
      </c>
      <c r="P169" s="51">
        <v>-0.56756756756756743</v>
      </c>
      <c r="Q169" s="51">
        <v>0.93400000000000005</v>
      </c>
      <c r="R169" s="51">
        <v>5.3999999999999999E-2</v>
      </c>
      <c r="S169" s="11">
        <f t="shared" si="57"/>
        <v>0.90645195496516917</v>
      </c>
      <c r="T169" s="11">
        <v>0.91</v>
      </c>
      <c r="U169" s="11">
        <v>0.55000000000000004</v>
      </c>
      <c r="V169" s="11">
        <f t="shared" si="58"/>
        <v>0.126</v>
      </c>
      <c r="W169" s="10">
        <v>32</v>
      </c>
      <c r="X169" s="4"/>
      <c r="Y169" s="5">
        <f t="shared" si="55"/>
        <v>1.2871082776163136</v>
      </c>
      <c r="Z169" s="4">
        <v>32</v>
      </c>
      <c r="AA169" s="24">
        <f t="shared" si="46"/>
        <v>10</v>
      </c>
      <c r="AB169" s="23">
        <v>-0.48055555555555551</v>
      </c>
      <c r="AC169" s="23">
        <f t="shared" si="47"/>
        <v>-3.2037037037037037</v>
      </c>
      <c r="AD169" s="23">
        <f t="shared" si="48"/>
        <v>-0.10322195704057277</v>
      </c>
      <c r="AE169" s="23">
        <v>-0.1363928674189438</v>
      </c>
      <c r="AF169" s="37">
        <v>3.4</v>
      </c>
      <c r="AG169" s="36">
        <f t="shared" si="59"/>
        <v>0.20588235294117646</v>
      </c>
      <c r="AJ169" s="36">
        <f t="shared" si="60"/>
        <v>-0.16693163751987278</v>
      </c>
    </row>
    <row r="170" spans="1:36" x14ac:dyDescent="0.2">
      <c r="A170" s="4"/>
      <c r="B170" s="7">
        <v>17</v>
      </c>
      <c r="C170" s="6" t="s">
        <v>153</v>
      </c>
      <c r="D170" s="6" t="s">
        <v>108</v>
      </c>
      <c r="E170" s="6" t="s">
        <v>154</v>
      </c>
      <c r="F170" s="4"/>
      <c r="G170" s="51">
        <v>0.55700000000000005</v>
      </c>
      <c r="H170" s="50">
        <v>38</v>
      </c>
      <c r="I170" s="11">
        <v>-0.29099999999999998</v>
      </c>
      <c r="J170" s="10">
        <f t="shared" si="56"/>
        <v>98.055555555555557</v>
      </c>
      <c r="K170" s="12">
        <v>1.1599999999999999</v>
      </c>
      <c r="L170" s="50">
        <v>47</v>
      </c>
      <c r="M170" s="4"/>
      <c r="N170" s="55">
        <v>-2.5</v>
      </c>
      <c r="O170" s="10">
        <v>2.6</v>
      </c>
      <c r="P170" s="51">
        <v>-0.83653846153846145</v>
      </c>
      <c r="Q170" s="51">
        <v>0.93400000000000005</v>
      </c>
      <c r="R170" s="51">
        <v>5.3999999999999999E-2</v>
      </c>
      <c r="S170" s="11">
        <f t="shared" si="57"/>
        <v>0.84259138382136589</v>
      </c>
      <c r="T170" s="11">
        <v>0.91</v>
      </c>
      <c r="U170" s="11">
        <v>0.55000000000000004</v>
      </c>
      <c r="V170" s="11">
        <f t="shared" si="58"/>
        <v>7.0000000000000062E-3</v>
      </c>
      <c r="W170" s="10">
        <v>32</v>
      </c>
      <c r="X170" s="4"/>
      <c r="Y170" s="5">
        <f t="shared" si="55"/>
        <v>1.2871082776163136</v>
      </c>
      <c r="Z170" s="4">
        <v>32</v>
      </c>
      <c r="AA170" s="24">
        <f t="shared" si="46"/>
        <v>15</v>
      </c>
      <c r="AB170" s="23">
        <v>-0.80833333333333335</v>
      </c>
      <c r="AC170" s="23">
        <f t="shared" si="47"/>
        <v>-5.3888888888888884</v>
      </c>
      <c r="AD170" s="23">
        <f t="shared" si="48"/>
        <v>-0.18689788053949905</v>
      </c>
      <c r="AE170" s="23">
        <v>-0.23893186741894379</v>
      </c>
      <c r="AF170" s="37">
        <v>3.4</v>
      </c>
      <c r="AG170" s="36">
        <f t="shared" si="59"/>
        <v>0.3411764705882353</v>
      </c>
      <c r="AJ170" s="36">
        <f t="shared" si="60"/>
        <v>-0.24604072398190044</v>
      </c>
    </row>
    <row r="171" spans="1:36" x14ac:dyDescent="0.2">
      <c r="A171" s="4"/>
      <c r="B171" s="7">
        <v>18</v>
      </c>
      <c r="C171" s="6" t="s">
        <v>153</v>
      </c>
      <c r="D171" s="6" t="s">
        <v>108</v>
      </c>
      <c r="E171" s="6" t="s">
        <v>154</v>
      </c>
      <c r="F171" s="4"/>
      <c r="G171" s="51">
        <v>0.64500000000000002</v>
      </c>
      <c r="H171" s="50">
        <v>37</v>
      </c>
      <c r="I171" s="11">
        <v>-0.20399999999999999</v>
      </c>
      <c r="J171" s="10">
        <f t="shared" si="56"/>
        <v>73.611111111111114</v>
      </c>
      <c r="K171" s="12">
        <v>0.8</v>
      </c>
      <c r="L171" s="50">
        <v>43.4</v>
      </c>
      <c r="M171" s="4"/>
      <c r="N171" s="55">
        <v>-1.6</v>
      </c>
      <c r="O171" s="10">
        <v>2.7</v>
      </c>
      <c r="P171" s="51">
        <v>-0.63157894736842113</v>
      </c>
      <c r="Q171" s="51">
        <v>0.93400000000000005</v>
      </c>
      <c r="R171" s="51">
        <v>5.3999999999999999E-2</v>
      </c>
      <c r="S171" s="11">
        <f t="shared" si="57"/>
        <v>0.88968901047915905</v>
      </c>
      <c r="T171" s="11">
        <v>0.91</v>
      </c>
      <c r="U171" s="11">
        <v>0.55000000000000004</v>
      </c>
      <c r="V171" s="11">
        <f t="shared" si="58"/>
        <v>9.4999999999999973E-2</v>
      </c>
      <c r="W171" s="10">
        <v>32</v>
      </c>
      <c r="X171" s="4"/>
      <c r="Y171" s="5">
        <f t="shared" si="55"/>
        <v>1.2871082776163136</v>
      </c>
      <c r="Z171" s="4">
        <v>32</v>
      </c>
      <c r="AA171" s="24">
        <f t="shared" si="46"/>
        <v>11.399999999999999</v>
      </c>
      <c r="AB171" s="23">
        <v>-0.56666666666666665</v>
      </c>
      <c r="AC171" s="23">
        <f t="shared" si="47"/>
        <v>-3.7777777777777777</v>
      </c>
      <c r="AD171" s="23">
        <f t="shared" si="48"/>
        <v>-0.12401215805471123</v>
      </c>
      <c r="AE171" s="23">
        <v>-0.1645368674189438</v>
      </c>
      <c r="AF171" s="37">
        <v>3.4</v>
      </c>
      <c r="AG171" s="36">
        <f t="shared" si="59"/>
        <v>0.23529411764705885</v>
      </c>
      <c r="AJ171" s="36">
        <f t="shared" si="60"/>
        <v>-0.18575851393188858</v>
      </c>
    </row>
    <row r="172" spans="1:36" x14ac:dyDescent="0.2">
      <c r="A172" s="4"/>
      <c r="B172" s="7">
        <v>19</v>
      </c>
      <c r="C172" s="6" t="s">
        <v>153</v>
      </c>
      <c r="D172" s="6" t="s">
        <v>108</v>
      </c>
      <c r="E172" s="6" t="s">
        <v>154</v>
      </c>
      <c r="F172" s="4"/>
      <c r="G172" s="51">
        <v>0.71199999999999997</v>
      </c>
      <c r="H172" s="50">
        <v>37</v>
      </c>
      <c r="I172" s="11">
        <v>-0.13700000000000001</v>
      </c>
      <c r="J172" s="10">
        <f t="shared" si="56"/>
        <v>55.000000000000014</v>
      </c>
      <c r="K172" s="12">
        <v>0.5</v>
      </c>
      <c r="L172" s="50">
        <v>41</v>
      </c>
      <c r="M172" s="4"/>
      <c r="N172" s="55">
        <v>-1.1000000000000001</v>
      </c>
      <c r="O172" s="10">
        <v>3.1</v>
      </c>
      <c r="P172" s="51">
        <v>-0.42857142857142855</v>
      </c>
      <c r="Q172" s="51">
        <v>0.93400000000000005</v>
      </c>
      <c r="R172" s="51">
        <v>5.3999999999999999E-2</v>
      </c>
      <c r="S172" s="11">
        <f t="shared" si="57"/>
        <v>0.92591860017472938</v>
      </c>
      <c r="T172" s="11">
        <v>0.91</v>
      </c>
      <c r="U172" s="11">
        <v>0.55000000000000004</v>
      </c>
      <c r="V172" s="11">
        <f t="shared" si="58"/>
        <v>0.16199999999999992</v>
      </c>
      <c r="W172" s="10">
        <v>32</v>
      </c>
      <c r="X172" s="4"/>
      <c r="Y172" s="5">
        <f t="shared" ref="Y172:Y187" si="61">6*SIN(W172/57.3)/(3-SIN(W172/57.3))</f>
        <v>1.2871082776163136</v>
      </c>
      <c r="Z172" s="4">
        <v>32</v>
      </c>
      <c r="AA172" s="24">
        <f t="shared" si="46"/>
        <v>9</v>
      </c>
      <c r="AB172" s="23">
        <v>-0.38055555555555559</v>
      </c>
      <c r="AC172" s="23">
        <f t="shared" si="47"/>
        <v>-2.5370370370370372</v>
      </c>
      <c r="AD172" s="23">
        <f t="shared" si="48"/>
        <v>-8.002336448598131E-2</v>
      </c>
      <c r="AE172" s="23">
        <v>-0.10502486741894382</v>
      </c>
      <c r="AF172" s="37">
        <v>3.4</v>
      </c>
      <c r="AG172" s="36">
        <f t="shared" si="59"/>
        <v>0.14705882352941177</v>
      </c>
      <c r="AJ172" s="36">
        <f t="shared" si="60"/>
        <v>-0.12605042016806722</v>
      </c>
    </row>
    <row r="173" spans="1:36" x14ac:dyDescent="0.2">
      <c r="A173" s="4"/>
      <c r="B173" s="7" t="s">
        <v>156</v>
      </c>
      <c r="C173" s="6" t="s">
        <v>153</v>
      </c>
      <c r="D173" s="6" t="s">
        <v>108</v>
      </c>
      <c r="E173" s="6" t="s">
        <v>154</v>
      </c>
      <c r="F173" s="4"/>
      <c r="G173" s="51">
        <v>0.55900000000000005</v>
      </c>
      <c r="H173" s="50">
        <v>38</v>
      </c>
      <c r="I173" s="11">
        <v>-0.28899999999999998</v>
      </c>
      <c r="J173" s="10">
        <f t="shared" si="56"/>
        <v>97.5</v>
      </c>
      <c r="K173" s="12">
        <v>1.1100000000000001</v>
      </c>
      <c r="L173" s="50">
        <v>48</v>
      </c>
      <c r="M173" s="4"/>
      <c r="N173" s="55">
        <v>-3.5</v>
      </c>
      <c r="O173" s="10">
        <v>3.9</v>
      </c>
      <c r="P173" s="51">
        <v>-0.81021897810218979</v>
      </c>
      <c r="Q173" s="51">
        <v>0.93400000000000005</v>
      </c>
      <c r="R173" s="51">
        <v>5.3999999999999999E-2</v>
      </c>
      <c r="S173" s="11">
        <f t="shared" si="57"/>
        <v>0.84367322998066918</v>
      </c>
      <c r="T173" s="11">
        <v>0.91</v>
      </c>
      <c r="U173" s="11">
        <v>0.55000000000000004</v>
      </c>
      <c r="V173" s="11">
        <f t="shared" si="58"/>
        <v>9.000000000000008E-3</v>
      </c>
      <c r="W173" s="10">
        <v>32</v>
      </c>
      <c r="X173" s="4"/>
      <c r="Y173" s="5">
        <f t="shared" si="61"/>
        <v>1.2871082776163136</v>
      </c>
      <c r="Z173" s="4">
        <v>32</v>
      </c>
      <c r="AA173" s="24">
        <f t="shared" si="46"/>
        <v>16</v>
      </c>
      <c r="AB173" s="23">
        <v>-0.8027777777777777</v>
      </c>
      <c r="AC173" s="23">
        <f t="shared" si="47"/>
        <v>-5.3518518518518512</v>
      </c>
      <c r="AD173" s="23">
        <f t="shared" si="48"/>
        <v>-0.18537524053880688</v>
      </c>
      <c r="AE173" s="23">
        <v>-0.22129186741894377</v>
      </c>
      <c r="AF173" s="37">
        <v>3.4</v>
      </c>
      <c r="AG173" s="36">
        <f t="shared" si="59"/>
        <v>0.32647058823529418</v>
      </c>
      <c r="AJ173" s="36">
        <f t="shared" si="60"/>
        <v>-0.23829969944182053</v>
      </c>
    </row>
    <row r="174" spans="1:36" x14ac:dyDescent="0.2">
      <c r="A174" s="4"/>
      <c r="B174" s="7" t="s">
        <v>157</v>
      </c>
      <c r="C174" s="6" t="s">
        <v>153</v>
      </c>
      <c r="D174" s="6" t="s">
        <v>108</v>
      </c>
      <c r="E174" s="6" t="s">
        <v>154</v>
      </c>
      <c r="F174" s="4"/>
      <c r="G174" s="51">
        <v>0.57299999999999995</v>
      </c>
      <c r="H174" s="50">
        <v>38</v>
      </c>
      <c r="I174" s="11">
        <v>-0.27500000000000002</v>
      </c>
      <c r="J174" s="10">
        <f t="shared" si="56"/>
        <v>93.611111111111128</v>
      </c>
      <c r="K174" s="12">
        <v>1.0900000000000001</v>
      </c>
      <c r="L174" s="50">
        <v>47.4</v>
      </c>
      <c r="M174" s="4"/>
      <c r="N174" s="55">
        <v>-2.2000000000000002</v>
      </c>
      <c r="O174" s="10">
        <v>2.6</v>
      </c>
      <c r="P174" s="51">
        <v>-0.79951100244498796</v>
      </c>
      <c r="Q174" s="51">
        <v>0.93400000000000005</v>
      </c>
      <c r="R174" s="51">
        <v>5.3999999999999999E-2</v>
      </c>
      <c r="S174" s="11">
        <f t="shared" si="57"/>
        <v>0.85124615309579243</v>
      </c>
      <c r="T174" s="11">
        <v>0.91</v>
      </c>
      <c r="U174" s="11">
        <v>0.55000000000000004</v>
      </c>
      <c r="V174" s="11">
        <f t="shared" si="58"/>
        <v>2.2999999999999909E-2</v>
      </c>
      <c r="W174" s="10">
        <v>32</v>
      </c>
      <c r="X174" s="4"/>
      <c r="Y174" s="5">
        <f t="shared" si="61"/>
        <v>1.2871082776163136</v>
      </c>
      <c r="Z174" s="4">
        <v>32</v>
      </c>
      <c r="AA174" s="24">
        <f t="shared" si="46"/>
        <v>15.399999999999999</v>
      </c>
      <c r="AB174" s="23">
        <v>-0.76388888888888895</v>
      </c>
      <c r="AC174" s="23">
        <f t="shared" si="47"/>
        <v>-5.0925925925925934</v>
      </c>
      <c r="AD174" s="23">
        <f t="shared" si="48"/>
        <v>-0.17482517482517484</v>
      </c>
      <c r="AE174" s="23">
        <v>-0.22725086741894382</v>
      </c>
      <c r="AF174" s="37">
        <v>3.4</v>
      </c>
      <c r="AG174" s="36">
        <f t="shared" si="59"/>
        <v>0.32058823529411767</v>
      </c>
      <c r="AJ174" s="36">
        <f t="shared" si="60"/>
        <v>-0.23515029483676117</v>
      </c>
    </row>
    <row r="175" spans="1:36" x14ac:dyDescent="0.2">
      <c r="A175" s="4"/>
      <c r="B175" s="7" t="s">
        <v>158</v>
      </c>
      <c r="C175" s="6" t="s">
        <v>153</v>
      </c>
      <c r="D175" s="6" t="s">
        <v>108</v>
      </c>
      <c r="E175" s="6" t="s">
        <v>154</v>
      </c>
      <c r="F175" s="4"/>
      <c r="G175" s="51">
        <v>0.625</v>
      </c>
      <c r="H175" s="50">
        <v>37</v>
      </c>
      <c r="I175" s="11">
        <v>-0.224</v>
      </c>
      <c r="J175" s="10">
        <f t="shared" si="56"/>
        <v>79.166666666666671</v>
      </c>
      <c r="K175" s="12">
        <v>0.86</v>
      </c>
      <c r="L175" s="50">
        <v>44.6</v>
      </c>
      <c r="M175" s="4"/>
      <c r="N175" s="55">
        <v>-1.7</v>
      </c>
      <c r="O175" s="10">
        <v>2.4</v>
      </c>
      <c r="P175" s="51">
        <v>-0.66839378238341973</v>
      </c>
      <c r="Q175" s="51">
        <v>0.93400000000000005</v>
      </c>
      <c r="R175" s="51">
        <v>5.3999999999999999E-2</v>
      </c>
      <c r="S175" s="11">
        <f t="shared" si="57"/>
        <v>0.87887420758495893</v>
      </c>
      <c r="T175" s="11">
        <v>0.91</v>
      </c>
      <c r="U175" s="11">
        <v>0.55000000000000004</v>
      </c>
      <c r="V175" s="11">
        <f t="shared" si="58"/>
        <v>7.4999999999999956E-2</v>
      </c>
      <c r="W175" s="10">
        <v>32</v>
      </c>
      <c r="X175" s="4"/>
      <c r="Y175" s="5">
        <f t="shared" si="61"/>
        <v>1.2871082776163136</v>
      </c>
      <c r="Z175" s="4">
        <v>32</v>
      </c>
      <c r="AA175" s="24">
        <f t="shared" si="46"/>
        <v>12.600000000000001</v>
      </c>
      <c r="AB175" s="23">
        <v>-0.62222222222222223</v>
      </c>
      <c r="AC175" s="23">
        <f t="shared" si="47"/>
        <v>-4.1481481481481479</v>
      </c>
      <c r="AD175" s="23">
        <f t="shared" si="48"/>
        <v>-0.13784615384615384</v>
      </c>
      <c r="AE175" s="23">
        <v>-0.18323186741894382</v>
      </c>
      <c r="AF175" s="37">
        <v>3.4</v>
      </c>
      <c r="AG175" s="36">
        <f t="shared" si="59"/>
        <v>0.25294117647058822</v>
      </c>
      <c r="AJ175" s="36">
        <f t="shared" si="60"/>
        <v>-0.19658640658335874</v>
      </c>
    </row>
    <row r="176" spans="1:36" x14ac:dyDescent="0.2">
      <c r="A176" s="4"/>
      <c r="B176" s="7" t="s">
        <v>159</v>
      </c>
      <c r="C176" s="6" t="s">
        <v>153</v>
      </c>
      <c r="D176" s="6" t="s">
        <v>108</v>
      </c>
      <c r="E176" s="6" t="s">
        <v>154</v>
      </c>
      <c r="F176" s="4"/>
      <c r="G176" s="51">
        <v>0.627</v>
      </c>
      <c r="H176" s="50">
        <v>37</v>
      </c>
      <c r="I176" s="11">
        <v>-0.222</v>
      </c>
      <c r="J176" s="10">
        <f t="shared" si="56"/>
        <v>78.611111111111114</v>
      </c>
      <c r="K176" s="12">
        <v>0.75</v>
      </c>
      <c r="L176" s="50">
        <v>45.2</v>
      </c>
      <c r="M176" s="4"/>
      <c r="N176" s="55">
        <v>-1.9</v>
      </c>
      <c r="O176" s="10">
        <v>2.8</v>
      </c>
      <c r="P176" s="51">
        <v>-0.6</v>
      </c>
      <c r="Q176" s="51">
        <v>0.93400000000000005</v>
      </c>
      <c r="R176" s="51">
        <v>5.3999999999999999E-2</v>
      </c>
      <c r="S176" s="11">
        <f t="shared" si="57"/>
        <v>0.87995568787437894</v>
      </c>
      <c r="T176" s="11">
        <v>0.91</v>
      </c>
      <c r="U176" s="11">
        <v>0.55000000000000004</v>
      </c>
      <c r="V176" s="11">
        <f t="shared" si="58"/>
        <v>7.6999999999999957E-2</v>
      </c>
      <c r="W176" s="10">
        <v>32</v>
      </c>
      <c r="X176" s="4"/>
      <c r="Y176" s="5">
        <f t="shared" si="61"/>
        <v>1.2871082776163136</v>
      </c>
      <c r="Z176" s="4">
        <v>32</v>
      </c>
      <c r="AA176" s="24">
        <f t="shared" si="46"/>
        <v>13.200000000000003</v>
      </c>
      <c r="AB176" s="23">
        <v>-0.6166666666666667</v>
      </c>
      <c r="AC176" s="23">
        <f t="shared" si="47"/>
        <v>-4.1111111111111116</v>
      </c>
      <c r="AD176" s="23">
        <f t="shared" si="48"/>
        <v>-0.13644744929317762</v>
      </c>
      <c r="AE176" s="23">
        <v>-0.17794386741894383</v>
      </c>
      <c r="AF176" s="37">
        <v>3.4</v>
      </c>
      <c r="AG176" s="36">
        <f t="shared" si="59"/>
        <v>0.22058823529411764</v>
      </c>
      <c r="AJ176" s="36">
        <f t="shared" si="60"/>
        <v>-0.17647058823529413</v>
      </c>
    </row>
    <row r="177" spans="1:42" x14ac:dyDescent="0.2">
      <c r="A177" s="4"/>
      <c r="B177" s="7" t="s">
        <v>24</v>
      </c>
      <c r="C177" s="4"/>
      <c r="D177" s="4"/>
      <c r="E177" s="4"/>
      <c r="F177" s="4"/>
      <c r="G177" s="51"/>
      <c r="H177" s="51"/>
      <c r="I177" s="11"/>
      <c r="J177" s="11"/>
      <c r="K177" s="12"/>
      <c r="L177" s="51"/>
      <c r="M177" s="4"/>
      <c r="N177" s="55" t="s">
        <v>265</v>
      </c>
      <c r="O177" s="10"/>
      <c r="P177" s="50"/>
      <c r="Q177" s="51"/>
      <c r="R177" s="51"/>
      <c r="S177" s="11"/>
      <c r="T177" s="11"/>
      <c r="U177" s="11"/>
      <c r="V177" s="11"/>
      <c r="W177" s="11"/>
      <c r="X177" s="4"/>
      <c r="Y177" s="5"/>
      <c r="AA177" s="24"/>
      <c r="AB177" s="24" t="s">
        <v>265</v>
      </c>
      <c r="AC177" s="23"/>
      <c r="AD177" s="23"/>
      <c r="AF177" s="37"/>
      <c r="AG177" s="36"/>
    </row>
    <row r="178" spans="1:42" x14ac:dyDescent="0.2">
      <c r="A178" s="6" t="s">
        <v>160</v>
      </c>
      <c r="B178" s="7">
        <v>161</v>
      </c>
      <c r="C178" s="6" t="s">
        <v>161</v>
      </c>
      <c r="D178" s="6" t="s">
        <v>28</v>
      </c>
      <c r="E178" s="6" t="s">
        <v>29</v>
      </c>
      <c r="F178" s="6" t="s">
        <v>30</v>
      </c>
      <c r="G178" s="52">
        <v>0.80300000000000005</v>
      </c>
      <c r="H178" s="52">
        <v>200</v>
      </c>
      <c r="I178" s="13">
        <v>-9.5000000000000001E-2</v>
      </c>
      <c r="J178" s="10">
        <f t="shared" ref="J178:J183" si="62">SUM(T178-G178)/(T178-U178)*100</f>
        <v>61.452513966480424</v>
      </c>
      <c r="K178" s="12">
        <v>0.27</v>
      </c>
      <c r="L178" s="52">
        <v>34.299999999999997</v>
      </c>
      <c r="M178" s="4"/>
      <c r="N178" s="55">
        <v>-1</v>
      </c>
      <c r="O178" s="10">
        <v>6.8</v>
      </c>
      <c r="P178" s="51">
        <v>-0.24770642201834864</v>
      </c>
      <c r="Q178" s="51">
        <v>0.97199999999999998</v>
      </c>
      <c r="R178" s="51">
        <v>5.3999999999999999E-2</v>
      </c>
      <c r="S178" s="11">
        <f t="shared" ref="S178:S183" si="63">1+(I178/(1+Q178-R178*LOG(H178)))</f>
        <v>0.94858596188074362</v>
      </c>
      <c r="T178" s="11">
        <v>1.0229999999999999</v>
      </c>
      <c r="U178" s="11">
        <v>0.66500000000000004</v>
      </c>
      <c r="V178" s="11">
        <f t="shared" ref="V178:V183" si="64">G178-U178</f>
        <v>0.13800000000000001</v>
      </c>
      <c r="W178" s="10">
        <v>31</v>
      </c>
      <c r="X178" s="4"/>
      <c r="Y178" s="5">
        <f t="shared" si="61"/>
        <v>1.243472176089182</v>
      </c>
      <c r="Z178" s="4">
        <v>31</v>
      </c>
      <c r="AA178" s="24">
        <f t="shared" si="46"/>
        <v>3.2999999999999972</v>
      </c>
      <c r="AB178" s="23">
        <v>-0.26536312849162019</v>
      </c>
      <c r="AC178" s="23">
        <f t="shared" si="47"/>
        <v>-1.7592592592592593</v>
      </c>
      <c r="AD178" s="23">
        <f t="shared" si="48"/>
        <v>-5.2689961175818083E-2</v>
      </c>
      <c r="AE178" s="23">
        <v>-6.4416824055933228E-2</v>
      </c>
      <c r="AF178" s="37">
        <v>3.1</v>
      </c>
      <c r="AG178" s="36">
        <f t="shared" ref="AG178:AG183" si="65">K178/AF178</f>
        <v>8.7096774193548387E-2</v>
      </c>
      <c r="AH178" s="27">
        <f>Q178-U178</f>
        <v>0.30699999999999994</v>
      </c>
      <c r="AI178">
        <f>AF178</f>
        <v>3.1</v>
      </c>
      <c r="AJ178" s="36">
        <f t="shared" ref="AJ178:AJ183" si="66">P178/AF178</f>
        <v>-7.9905297425273747E-2</v>
      </c>
    </row>
    <row r="179" spans="1:42" x14ac:dyDescent="0.2">
      <c r="A179" s="6" t="s">
        <v>162</v>
      </c>
      <c r="B179" s="7">
        <v>162</v>
      </c>
      <c r="C179" s="6" t="s">
        <v>161</v>
      </c>
      <c r="D179" s="6" t="s">
        <v>28</v>
      </c>
      <c r="E179" s="6" t="s">
        <v>29</v>
      </c>
      <c r="F179" s="6" t="s">
        <v>30</v>
      </c>
      <c r="G179" s="52">
        <v>0.75600000000000001</v>
      </c>
      <c r="H179" s="52">
        <v>100</v>
      </c>
      <c r="I179" s="13">
        <v>-0.161</v>
      </c>
      <c r="J179" s="10">
        <f t="shared" si="62"/>
        <v>74.58100558659217</v>
      </c>
      <c r="K179" s="12">
        <v>0.47</v>
      </c>
      <c r="L179" s="52">
        <v>36.200000000000003</v>
      </c>
      <c r="M179" s="4"/>
      <c r="N179" s="55">
        <v>-1.3</v>
      </c>
      <c r="O179" s="10">
        <v>4.7</v>
      </c>
      <c r="P179" s="51">
        <v>-0.40634005763688763</v>
      </c>
      <c r="Q179" s="51">
        <v>0.97199999999999998</v>
      </c>
      <c r="R179" s="51">
        <v>5.3999999999999999E-2</v>
      </c>
      <c r="S179" s="11">
        <f t="shared" si="63"/>
        <v>0.91362660944206009</v>
      </c>
      <c r="T179" s="11">
        <v>1.0229999999999999</v>
      </c>
      <c r="U179" s="11">
        <v>0.66500000000000004</v>
      </c>
      <c r="V179" s="11">
        <f t="shared" si="64"/>
        <v>9.099999999999997E-2</v>
      </c>
      <c r="W179" s="10">
        <v>31</v>
      </c>
      <c r="X179" s="4"/>
      <c r="Y179" s="5">
        <f t="shared" si="61"/>
        <v>1.243472176089182</v>
      </c>
      <c r="Z179" s="4">
        <v>31</v>
      </c>
      <c r="AA179" s="24">
        <f t="shared" si="46"/>
        <v>5.2000000000000028</v>
      </c>
      <c r="AB179" s="23">
        <v>-0.44972067039106162</v>
      </c>
      <c r="AC179" s="23">
        <f t="shared" si="47"/>
        <v>-2.9814814814814814</v>
      </c>
      <c r="AD179" s="23">
        <f t="shared" si="48"/>
        <v>-9.1685649202733491E-2</v>
      </c>
      <c r="AE179" s="23">
        <v>-0.12561882405593322</v>
      </c>
      <c r="AF179" s="37">
        <v>3.1</v>
      </c>
      <c r="AG179" s="36">
        <f t="shared" si="65"/>
        <v>0.15161290322580645</v>
      </c>
      <c r="AJ179" s="36">
        <f t="shared" si="66"/>
        <v>-0.13107743794738311</v>
      </c>
    </row>
    <row r="180" spans="1:42" x14ac:dyDescent="0.2">
      <c r="A180" s="6" t="s">
        <v>163</v>
      </c>
      <c r="B180" s="7">
        <v>163</v>
      </c>
      <c r="C180" s="6" t="s">
        <v>161</v>
      </c>
      <c r="D180" s="6" t="s">
        <v>28</v>
      </c>
      <c r="E180" s="6" t="s">
        <v>29</v>
      </c>
      <c r="F180" s="6" t="s">
        <v>30</v>
      </c>
      <c r="G180" s="52">
        <v>0.88900000000000001</v>
      </c>
      <c r="H180" s="52">
        <v>1000</v>
      </c>
      <c r="I180" s="13">
        <v>2.5000000000000001E-2</v>
      </c>
      <c r="J180" s="10">
        <f t="shared" si="62"/>
        <v>37.430167597765347</v>
      </c>
      <c r="K180" s="12">
        <v>0</v>
      </c>
      <c r="L180" s="52">
        <v>29.9</v>
      </c>
      <c r="M180" s="4"/>
      <c r="N180" s="55">
        <v>2.2999999999999998</v>
      </c>
      <c r="O180" s="10">
        <v>20</v>
      </c>
      <c r="P180" s="51">
        <v>0</v>
      </c>
      <c r="Q180" s="51">
        <v>0.97199999999999998</v>
      </c>
      <c r="R180" s="51">
        <v>5.3999999999999999E-2</v>
      </c>
      <c r="S180" s="11">
        <f t="shared" si="63"/>
        <v>1.0138121546961325</v>
      </c>
      <c r="T180" s="11">
        <v>1.0229999999999999</v>
      </c>
      <c r="U180" s="11">
        <v>0.66500000000000004</v>
      </c>
      <c r="V180" s="11">
        <f t="shared" si="64"/>
        <v>0.22399999999999998</v>
      </c>
      <c r="W180" s="10">
        <v>31</v>
      </c>
      <c r="X180" s="4"/>
      <c r="Y180" s="5">
        <f t="shared" si="61"/>
        <v>1.243472176089182</v>
      </c>
      <c r="Z180" s="4">
        <v>31</v>
      </c>
      <c r="AA180" s="24">
        <f t="shared" si="46"/>
        <v>-1.1000000000000014</v>
      </c>
      <c r="AB180" s="23">
        <v>6.9832402234636895E-2</v>
      </c>
      <c r="AC180" s="23">
        <f t="shared" si="47"/>
        <v>0.46296296296296302</v>
      </c>
      <c r="AD180" s="23">
        <f t="shared" si="48"/>
        <v>1.3234515616728428E-2</v>
      </c>
      <c r="AE180" s="23">
        <v>-5.8938240559332292E-3</v>
      </c>
      <c r="AF180" s="37">
        <v>3.1</v>
      </c>
      <c r="AG180" s="36">
        <f t="shared" si="65"/>
        <v>0</v>
      </c>
      <c r="AJ180" s="36">
        <f t="shared" si="66"/>
        <v>0</v>
      </c>
    </row>
    <row r="181" spans="1:42" x14ac:dyDescent="0.2">
      <c r="A181" s="4"/>
      <c r="B181" s="7">
        <v>164</v>
      </c>
      <c r="C181" s="6" t="s">
        <v>161</v>
      </c>
      <c r="D181" s="6" t="s">
        <v>28</v>
      </c>
      <c r="E181" s="6" t="s">
        <v>29</v>
      </c>
      <c r="F181" s="6" t="s">
        <v>30</v>
      </c>
      <c r="G181" s="52">
        <v>0.70299999999999996</v>
      </c>
      <c r="H181" s="52">
        <v>50</v>
      </c>
      <c r="I181" s="13">
        <v>-0.23100000000000001</v>
      </c>
      <c r="J181" s="10">
        <f t="shared" si="62"/>
        <v>89.385474860335208</v>
      </c>
      <c r="K181" s="12">
        <v>0.56999999999999995</v>
      </c>
      <c r="L181" s="52">
        <v>41.3</v>
      </c>
      <c r="M181" s="4"/>
      <c r="N181" s="55">
        <v>-3.5</v>
      </c>
      <c r="O181" s="10">
        <v>8</v>
      </c>
      <c r="P181" s="51">
        <v>-0.47899159663865548</v>
      </c>
      <c r="Q181" s="51">
        <v>0.97199999999999998</v>
      </c>
      <c r="R181" s="51">
        <v>5.3999999999999999E-2</v>
      </c>
      <c r="S181" s="11">
        <f t="shared" si="63"/>
        <v>0.87714436400473783</v>
      </c>
      <c r="T181" s="11">
        <v>1.0229999999999999</v>
      </c>
      <c r="U181" s="11">
        <v>0.66500000000000004</v>
      </c>
      <c r="V181" s="11">
        <f t="shared" si="64"/>
        <v>3.7999999999999923E-2</v>
      </c>
      <c r="W181" s="10">
        <v>31</v>
      </c>
      <c r="X181" s="4"/>
      <c r="Y181" s="5">
        <f t="shared" si="61"/>
        <v>1.243472176089182</v>
      </c>
      <c r="Z181" s="4">
        <v>31</v>
      </c>
      <c r="AA181" s="24">
        <f t="shared" si="46"/>
        <v>10.299999999999997</v>
      </c>
      <c r="AB181" s="23">
        <v>-0.64525139664804498</v>
      </c>
      <c r="AC181" s="23">
        <f t="shared" si="47"/>
        <v>-4.2777777777777777</v>
      </c>
      <c r="AD181" s="23">
        <f t="shared" si="48"/>
        <v>-0.13564298297122726</v>
      </c>
      <c r="AE181" s="23">
        <v>-0.15884182405593325</v>
      </c>
      <c r="AF181" s="37">
        <v>3.1</v>
      </c>
      <c r="AG181" s="36">
        <f t="shared" si="65"/>
        <v>0.18387096774193545</v>
      </c>
      <c r="AJ181" s="36">
        <f t="shared" si="66"/>
        <v>-0.15451341827053403</v>
      </c>
    </row>
    <row r="182" spans="1:42" x14ac:dyDescent="0.2">
      <c r="A182" s="4"/>
      <c r="B182" s="7">
        <v>165</v>
      </c>
      <c r="C182" s="6" t="s">
        <v>161</v>
      </c>
      <c r="D182" s="6" t="s">
        <v>28</v>
      </c>
      <c r="E182" s="6" t="s">
        <v>29</v>
      </c>
      <c r="F182" s="6" t="s">
        <v>30</v>
      </c>
      <c r="G182" s="52">
        <v>0.92600000000000005</v>
      </c>
      <c r="H182" s="52">
        <v>50</v>
      </c>
      <c r="I182" s="13">
        <v>-8.0000000000000002E-3</v>
      </c>
      <c r="J182" s="10">
        <f t="shared" si="62"/>
        <v>27.09497206703908</v>
      </c>
      <c r="K182" s="12">
        <v>0.06</v>
      </c>
      <c r="L182" s="52">
        <v>34.9</v>
      </c>
      <c r="M182" s="4"/>
      <c r="N182" s="55">
        <v>0.4</v>
      </c>
      <c r="O182" s="10">
        <v>16</v>
      </c>
      <c r="P182" s="51">
        <v>-5.8823529411764705E-2</v>
      </c>
      <c r="Q182" s="51">
        <v>0.97199999999999998</v>
      </c>
      <c r="R182" s="51">
        <v>5.3999999999999999E-2</v>
      </c>
      <c r="S182" s="11">
        <f t="shared" si="63"/>
        <v>0.99574525935947145</v>
      </c>
      <c r="T182" s="11">
        <v>1.0229999999999999</v>
      </c>
      <c r="U182" s="11">
        <v>0.66500000000000004</v>
      </c>
      <c r="V182" s="11">
        <f t="shared" si="64"/>
        <v>0.26100000000000001</v>
      </c>
      <c r="W182" s="10">
        <v>31</v>
      </c>
      <c r="X182" s="4"/>
      <c r="Y182" s="5">
        <f t="shared" si="61"/>
        <v>1.243472176089182</v>
      </c>
      <c r="Z182" s="4">
        <v>31</v>
      </c>
      <c r="AA182" s="24">
        <f t="shared" si="46"/>
        <v>3.8999999999999986</v>
      </c>
      <c r="AB182" s="23">
        <v>-2.2346368715083807E-2</v>
      </c>
      <c r="AC182" s="23">
        <f t="shared" si="47"/>
        <v>-0.14814814814814814</v>
      </c>
      <c r="AD182" s="23">
        <f t="shared" si="48"/>
        <v>-4.1536863966770508E-3</v>
      </c>
      <c r="AE182" s="23">
        <v>-3.1508240559332337E-3</v>
      </c>
      <c r="AF182" s="37">
        <v>3.1</v>
      </c>
      <c r="AG182" s="36">
        <f t="shared" si="65"/>
        <v>1.9354838709677417E-2</v>
      </c>
      <c r="AJ182" s="36">
        <f t="shared" si="66"/>
        <v>-1.8975332068311195E-2</v>
      </c>
    </row>
    <row r="183" spans="1:42" x14ac:dyDescent="0.2">
      <c r="A183" s="4"/>
      <c r="B183" s="7">
        <v>166</v>
      </c>
      <c r="C183" s="6" t="s">
        <v>161</v>
      </c>
      <c r="D183" s="6" t="s">
        <v>28</v>
      </c>
      <c r="E183" s="6" t="s">
        <v>29</v>
      </c>
      <c r="F183" s="6" t="s">
        <v>30</v>
      </c>
      <c r="G183" s="52">
        <v>0.80700000000000005</v>
      </c>
      <c r="H183" s="52">
        <v>1000</v>
      </c>
      <c r="I183" s="13">
        <v>-5.7000000000000002E-2</v>
      </c>
      <c r="J183" s="10">
        <f t="shared" si="62"/>
        <v>60.335195530726239</v>
      </c>
      <c r="K183" s="12">
        <v>7.4999999999999997E-2</v>
      </c>
      <c r="L183" s="52">
        <v>31.1</v>
      </c>
      <c r="M183" s="4"/>
      <c r="N183" s="55">
        <v>0.3</v>
      </c>
      <c r="O183" s="10">
        <v>18</v>
      </c>
      <c r="P183" s="51">
        <v>-7.3170731707317055E-2</v>
      </c>
      <c r="Q183" s="51">
        <v>0.97199999999999998</v>
      </c>
      <c r="R183" s="51">
        <v>5.3999999999999999E-2</v>
      </c>
      <c r="S183" s="11">
        <f t="shared" si="63"/>
        <v>0.96850828729281768</v>
      </c>
      <c r="T183" s="11">
        <v>1.0229999999999999</v>
      </c>
      <c r="U183" s="11">
        <v>0.66500000000000004</v>
      </c>
      <c r="V183" s="11">
        <f t="shared" si="64"/>
        <v>0.14200000000000002</v>
      </c>
      <c r="W183" s="10">
        <v>31</v>
      </c>
      <c r="X183" s="4"/>
      <c r="Y183" s="5">
        <f t="shared" si="61"/>
        <v>1.243472176089182</v>
      </c>
      <c r="Z183" s="4">
        <v>31</v>
      </c>
      <c r="AA183" s="24">
        <f t="shared" si="46"/>
        <v>0.10000000000000142</v>
      </c>
      <c r="AB183" s="23">
        <v>-0.15921787709497212</v>
      </c>
      <c r="AC183" s="23">
        <f t="shared" si="47"/>
        <v>-1.0555555555555556</v>
      </c>
      <c r="AD183" s="23">
        <f t="shared" si="48"/>
        <v>-3.1543995572772557E-2</v>
      </c>
      <c r="AE183" s="23">
        <v>-4.9867824055933235E-2</v>
      </c>
      <c r="AF183" s="37">
        <v>3.1</v>
      </c>
      <c r="AG183" s="36">
        <f t="shared" si="65"/>
        <v>2.4193548387096774E-2</v>
      </c>
      <c r="AJ183" s="36">
        <f t="shared" si="66"/>
        <v>-2.3603461841070018E-2</v>
      </c>
    </row>
    <row r="184" spans="1:42" x14ac:dyDescent="0.2">
      <c r="A184" s="4"/>
      <c r="B184" s="8"/>
      <c r="C184" s="4"/>
      <c r="D184" s="4"/>
      <c r="E184" s="4"/>
      <c r="F184" s="4"/>
      <c r="G184" s="47"/>
      <c r="H184" s="47"/>
      <c r="I184" s="4"/>
      <c r="J184" s="4"/>
      <c r="K184" s="4"/>
      <c r="L184" s="47"/>
      <c r="M184" s="4"/>
      <c r="N184" s="47" t="s">
        <v>265</v>
      </c>
      <c r="O184" s="4"/>
      <c r="P184" s="47"/>
      <c r="Q184" s="47"/>
      <c r="R184" s="47"/>
      <c r="S184" s="4"/>
      <c r="T184" s="4"/>
      <c r="U184" s="4"/>
      <c r="V184" s="4"/>
      <c r="W184" s="4"/>
      <c r="X184" s="4"/>
      <c r="Y184" s="5"/>
      <c r="AA184" s="24"/>
      <c r="AB184" s="24" t="s">
        <v>265</v>
      </c>
      <c r="AC184" s="23"/>
      <c r="AD184" s="23"/>
      <c r="AF184" s="37"/>
      <c r="AG184" s="36"/>
      <c r="AK184" s="29"/>
      <c r="AL184" s="22"/>
      <c r="AM184" s="29"/>
      <c r="AN184" s="19"/>
      <c r="AO184" s="29"/>
      <c r="AP184" s="44"/>
    </row>
    <row r="185" spans="1:42" x14ac:dyDescent="0.2">
      <c r="A185" s="6" t="s">
        <v>164</v>
      </c>
      <c r="B185" s="7">
        <v>1</v>
      </c>
      <c r="C185" s="6" t="s">
        <v>153</v>
      </c>
      <c r="D185" s="6" t="s">
        <v>108</v>
      </c>
      <c r="E185" s="6" t="s">
        <v>165</v>
      </c>
      <c r="F185" s="4"/>
      <c r="G185" s="51">
        <v>0.80200000000000005</v>
      </c>
      <c r="H185" s="50">
        <v>30</v>
      </c>
      <c r="I185" s="11">
        <v>-0.03</v>
      </c>
      <c r="J185" s="10">
        <f t="shared" ref="J185:J206" si="67">SUM(T185-G185)/(T185-U185)*100</f>
        <v>6.428571428571396</v>
      </c>
      <c r="K185" s="12"/>
      <c r="L185" s="50">
        <v>36.4</v>
      </c>
      <c r="M185" s="4"/>
      <c r="N185" s="55"/>
      <c r="O185" s="10"/>
      <c r="P185" s="50"/>
      <c r="Q185" s="51">
        <v>0.878</v>
      </c>
      <c r="R185" s="51">
        <v>2.9000000000000001E-2</v>
      </c>
      <c r="S185" s="11">
        <f t="shared" ref="S185:S206" si="68">1+(I185/(1+Q185-R185*LOG(H185)))</f>
        <v>0.98365268257139959</v>
      </c>
      <c r="T185" s="11">
        <v>0.82</v>
      </c>
      <c r="U185" s="11">
        <v>0.54</v>
      </c>
      <c r="V185" s="11">
        <f t="shared" ref="V185:V206" si="69">G185-U185</f>
        <v>0.26200000000000001</v>
      </c>
      <c r="W185" s="10">
        <v>32</v>
      </c>
      <c r="X185" s="6" t="s">
        <v>147</v>
      </c>
      <c r="Y185" s="5">
        <f t="shared" si="61"/>
        <v>1.2871082776163136</v>
      </c>
      <c r="Z185" s="4">
        <v>32</v>
      </c>
      <c r="AA185" s="24">
        <f t="shared" si="46"/>
        <v>4.3999999999999986</v>
      </c>
      <c r="AB185" s="23">
        <v>-0.10714285714285712</v>
      </c>
      <c r="AC185" s="23">
        <f t="shared" si="47"/>
        <v>-1.0344827586206895</v>
      </c>
      <c r="AD185" s="23">
        <f t="shared" si="48"/>
        <v>-1.6648168701442839E-2</v>
      </c>
      <c r="AF185" s="36"/>
      <c r="AG185" s="36"/>
      <c r="AK185" s="42"/>
      <c r="AL185" s="42"/>
      <c r="AM185" s="43"/>
      <c r="AN185" s="42"/>
      <c r="AO185" s="43"/>
      <c r="AP185" s="42"/>
    </row>
    <row r="186" spans="1:42" x14ac:dyDescent="0.2">
      <c r="A186" s="6" t="s">
        <v>166</v>
      </c>
      <c r="B186" s="7">
        <v>2</v>
      </c>
      <c r="C186" s="6" t="s">
        <v>153</v>
      </c>
      <c r="D186" s="6" t="s">
        <v>108</v>
      </c>
      <c r="E186" s="6" t="s">
        <v>165</v>
      </c>
      <c r="F186" s="4"/>
      <c r="G186" s="51">
        <v>0.76</v>
      </c>
      <c r="H186" s="50">
        <v>30</v>
      </c>
      <c r="I186" s="11">
        <v>-7.0000000000000007E-2</v>
      </c>
      <c r="J186" s="10">
        <f t="shared" si="67"/>
        <v>21.428571428571413</v>
      </c>
      <c r="K186" s="12"/>
      <c r="L186" s="50">
        <v>39</v>
      </c>
      <c r="M186" s="4"/>
      <c r="N186" s="55"/>
      <c r="O186" s="10"/>
      <c r="P186" s="50"/>
      <c r="Q186" s="51">
        <v>0.878</v>
      </c>
      <c r="R186" s="51">
        <v>2.9000000000000001E-2</v>
      </c>
      <c r="S186" s="11">
        <f t="shared" si="68"/>
        <v>0.96185625933326568</v>
      </c>
      <c r="T186" s="11">
        <v>0.82</v>
      </c>
      <c r="U186" s="11">
        <v>0.54</v>
      </c>
      <c r="V186" s="11">
        <f t="shared" si="69"/>
        <v>0.21999999999999997</v>
      </c>
      <c r="W186" s="10">
        <v>32</v>
      </c>
      <c r="X186" s="6" t="s">
        <v>147</v>
      </c>
      <c r="Y186" s="5">
        <f t="shared" si="61"/>
        <v>1.2871082776163136</v>
      </c>
      <c r="Z186" s="4">
        <v>32</v>
      </c>
      <c r="AA186" s="24">
        <f t="shared" si="46"/>
        <v>7</v>
      </c>
      <c r="AB186" s="23">
        <v>-0.25</v>
      </c>
      <c r="AC186" s="23">
        <f t="shared" si="47"/>
        <v>-2.4137931034482758</v>
      </c>
      <c r="AD186" s="23">
        <f t="shared" si="48"/>
        <v>-3.9772727272727279E-2</v>
      </c>
      <c r="AF186" s="36"/>
      <c r="AG186" s="36"/>
      <c r="AK186" s="42"/>
      <c r="AL186" s="42"/>
      <c r="AM186" s="43"/>
      <c r="AN186" s="42"/>
      <c r="AO186" s="43"/>
      <c r="AP186" s="42"/>
    </row>
    <row r="187" spans="1:42" x14ac:dyDescent="0.2">
      <c r="A187" s="4"/>
      <c r="B187" s="7">
        <v>3</v>
      </c>
      <c r="C187" s="6" t="s">
        <v>153</v>
      </c>
      <c r="D187" s="6" t="s">
        <v>108</v>
      </c>
      <c r="E187" s="6" t="s">
        <v>165</v>
      </c>
      <c r="F187" s="4"/>
      <c r="G187" s="51">
        <v>0.69199999999999995</v>
      </c>
      <c r="H187" s="50">
        <v>30</v>
      </c>
      <c r="I187" s="11">
        <v>-0.14000000000000001</v>
      </c>
      <c r="J187" s="10">
        <f t="shared" si="67"/>
        <v>45.71428571428573</v>
      </c>
      <c r="K187" s="12"/>
      <c r="L187" s="50">
        <v>41.2</v>
      </c>
      <c r="M187" s="4"/>
      <c r="N187" s="55"/>
      <c r="O187" s="10"/>
      <c r="P187" s="50"/>
      <c r="Q187" s="51">
        <v>0.878</v>
      </c>
      <c r="R187" s="51">
        <v>2.9000000000000001E-2</v>
      </c>
      <c r="S187" s="11">
        <f t="shared" si="68"/>
        <v>0.92371251866653137</v>
      </c>
      <c r="T187" s="11">
        <v>0.82</v>
      </c>
      <c r="U187" s="11">
        <v>0.54</v>
      </c>
      <c r="V187" s="11">
        <f t="shared" si="69"/>
        <v>0.15199999999999991</v>
      </c>
      <c r="W187" s="10">
        <v>32</v>
      </c>
      <c r="X187" s="6" t="s">
        <v>147</v>
      </c>
      <c r="Y187" s="5">
        <f t="shared" si="61"/>
        <v>1.2871082776163136</v>
      </c>
      <c r="Z187" s="4">
        <v>32</v>
      </c>
      <c r="AA187" s="24">
        <f t="shared" si="46"/>
        <v>9.2000000000000028</v>
      </c>
      <c r="AB187" s="23">
        <v>-0.5</v>
      </c>
      <c r="AC187" s="23">
        <f t="shared" si="47"/>
        <v>-4.8275862068965516</v>
      </c>
      <c r="AD187" s="23">
        <f t="shared" si="48"/>
        <v>-8.2742316784869985E-2</v>
      </c>
      <c r="AF187" s="36"/>
      <c r="AG187" s="36"/>
      <c r="AK187" s="42"/>
      <c r="AL187" s="42"/>
      <c r="AM187" s="43"/>
      <c r="AN187" s="42"/>
      <c r="AO187" s="43"/>
      <c r="AP187" s="42"/>
    </row>
    <row r="188" spans="1:42" x14ac:dyDescent="0.2">
      <c r="A188" s="4"/>
      <c r="B188" s="7">
        <v>4</v>
      </c>
      <c r="C188" s="6" t="s">
        <v>153</v>
      </c>
      <c r="D188" s="6" t="s">
        <v>108</v>
      </c>
      <c r="E188" s="6" t="s">
        <v>165</v>
      </c>
      <c r="F188" s="4"/>
      <c r="G188" s="51">
        <v>0.58499999999999996</v>
      </c>
      <c r="H188" s="50">
        <v>30</v>
      </c>
      <c r="I188" s="11">
        <v>-0.247</v>
      </c>
      <c r="J188" s="10">
        <f t="shared" si="67"/>
        <v>83.928571428571459</v>
      </c>
      <c r="K188" s="12"/>
      <c r="L188" s="50">
        <v>46.5</v>
      </c>
      <c r="M188" s="4"/>
      <c r="N188" s="55"/>
      <c r="O188" s="10"/>
      <c r="P188" s="50"/>
      <c r="Q188" s="51">
        <v>0.878</v>
      </c>
      <c r="R188" s="51">
        <v>2.9000000000000001E-2</v>
      </c>
      <c r="S188" s="11">
        <f t="shared" si="68"/>
        <v>0.86540708650452314</v>
      </c>
      <c r="T188" s="11">
        <v>0.82</v>
      </c>
      <c r="U188" s="11">
        <v>0.54</v>
      </c>
      <c r="V188" s="11">
        <f t="shared" si="69"/>
        <v>4.4999999999999929E-2</v>
      </c>
      <c r="W188" s="10">
        <v>32</v>
      </c>
      <c r="X188" s="6" t="s">
        <v>147</v>
      </c>
      <c r="Y188" s="5">
        <f t="shared" ref="Y188:Y203" si="70">6*SIN(W188/57.3)/(3-SIN(W188/57.3))</f>
        <v>1.2871082776163136</v>
      </c>
      <c r="Z188" s="4">
        <v>32</v>
      </c>
      <c r="AA188" s="24">
        <f t="shared" si="46"/>
        <v>14.5</v>
      </c>
      <c r="AB188" s="23">
        <v>-0.88214285714285701</v>
      </c>
      <c r="AC188" s="23">
        <f t="shared" si="47"/>
        <v>-8.5172413793103434</v>
      </c>
      <c r="AD188" s="23">
        <f t="shared" si="48"/>
        <v>-0.15583596214511042</v>
      </c>
      <c r="AF188" s="36"/>
      <c r="AG188" s="36"/>
      <c r="AK188" s="42"/>
      <c r="AL188" s="42"/>
      <c r="AM188" s="43"/>
      <c r="AN188" s="42"/>
      <c r="AO188" s="43"/>
      <c r="AP188" s="42"/>
    </row>
    <row r="189" spans="1:42" x14ac:dyDescent="0.2">
      <c r="A189" s="4"/>
      <c r="B189" s="7">
        <v>5</v>
      </c>
      <c r="C189" s="6" t="s">
        <v>153</v>
      </c>
      <c r="D189" s="6" t="s">
        <v>108</v>
      </c>
      <c r="E189" s="6" t="s">
        <v>165</v>
      </c>
      <c r="F189" s="4"/>
      <c r="G189" s="51">
        <v>0.80200000000000005</v>
      </c>
      <c r="H189" s="50">
        <v>59</v>
      </c>
      <c r="I189" s="11">
        <v>-2.1999999999999999E-2</v>
      </c>
      <c r="J189" s="10">
        <f t="shared" si="67"/>
        <v>6.428571428571396</v>
      </c>
      <c r="K189" s="12"/>
      <c r="L189" s="50">
        <v>36</v>
      </c>
      <c r="M189" s="4"/>
      <c r="N189" s="55"/>
      <c r="O189" s="10"/>
      <c r="P189" s="50"/>
      <c r="Q189" s="51">
        <v>0.878</v>
      </c>
      <c r="R189" s="51">
        <v>2.9000000000000001E-2</v>
      </c>
      <c r="S189" s="11">
        <f t="shared" si="68"/>
        <v>0.98795606344569586</v>
      </c>
      <c r="T189" s="11">
        <v>0.82</v>
      </c>
      <c r="U189" s="11">
        <v>0.54</v>
      </c>
      <c r="V189" s="11">
        <f t="shared" si="69"/>
        <v>0.26200000000000001</v>
      </c>
      <c r="W189" s="10">
        <v>32</v>
      </c>
      <c r="X189" s="6" t="s">
        <v>147</v>
      </c>
      <c r="Y189" s="5">
        <f t="shared" si="70"/>
        <v>1.2871082776163136</v>
      </c>
      <c r="Z189" s="4">
        <v>32</v>
      </c>
      <c r="AA189" s="24">
        <f t="shared" si="46"/>
        <v>4</v>
      </c>
      <c r="AB189" s="23">
        <v>-7.8571428571428556E-2</v>
      </c>
      <c r="AC189" s="23">
        <f t="shared" si="47"/>
        <v>-0.75862068965517238</v>
      </c>
      <c r="AD189" s="23">
        <f t="shared" si="48"/>
        <v>-1.2208657047724749E-2</v>
      </c>
      <c r="AF189" s="36"/>
      <c r="AG189" s="36"/>
      <c r="AK189" s="42"/>
      <c r="AL189" s="42"/>
      <c r="AM189" s="43"/>
      <c r="AN189" s="42"/>
      <c r="AO189" s="43"/>
      <c r="AP189" s="42"/>
    </row>
    <row r="190" spans="1:42" x14ac:dyDescent="0.2">
      <c r="A190" s="4"/>
      <c r="B190" s="7">
        <v>6</v>
      </c>
      <c r="C190" s="6" t="s">
        <v>153</v>
      </c>
      <c r="D190" s="6" t="s">
        <v>108</v>
      </c>
      <c r="E190" s="6" t="s">
        <v>165</v>
      </c>
      <c r="F190" s="4"/>
      <c r="G190" s="51">
        <v>0.73599999999999999</v>
      </c>
      <c r="H190" s="50">
        <v>59</v>
      </c>
      <c r="I190" s="11">
        <v>-8.7999999999999995E-2</v>
      </c>
      <c r="J190" s="10">
        <f t="shared" si="67"/>
        <v>29.999999999999993</v>
      </c>
      <c r="K190" s="12"/>
      <c r="L190" s="50">
        <v>39</v>
      </c>
      <c r="M190" s="4"/>
      <c r="N190" s="55"/>
      <c r="O190" s="10"/>
      <c r="P190" s="50"/>
      <c r="Q190" s="51">
        <v>0.878</v>
      </c>
      <c r="R190" s="51">
        <v>2.9000000000000001E-2</v>
      </c>
      <c r="S190" s="11">
        <f t="shared" si="68"/>
        <v>0.95182425378278357</v>
      </c>
      <c r="T190" s="11">
        <v>0.82</v>
      </c>
      <c r="U190" s="11">
        <v>0.54</v>
      </c>
      <c r="V190" s="11">
        <f t="shared" si="69"/>
        <v>0.19599999999999995</v>
      </c>
      <c r="W190" s="10">
        <v>32</v>
      </c>
      <c r="X190" s="6" t="s">
        <v>147</v>
      </c>
      <c r="Y190" s="5">
        <f t="shared" si="70"/>
        <v>1.2871082776163136</v>
      </c>
      <c r="Z190" s="4">
        <v>32</v>
      </c>
      <c r="AA190" s="24">
        <f t="shared" si="46"/>
        <v>7</v>
      </c>
      <c r="AB190" s="23">
        <v>-0.31428571428571422</v>
      </c>
      <c r="AC190" s="23">
        <f t="shared" si="47"/>
        <v>-3.0344827586206895</v>
      </c>
      <c r="AD190" s="23">
        <f t="shared" si="48"/>
        <v>-5.0691244239631332E-2</v>
      </c>
      <c r="AF190" s="36"/>
      <c r="AG190" s="36"/>
      <c r="AK190" s="42"/>
      <c r="AL190" s="42"/>
      <c r="AM190" s="43"/>
      <c r="AN190" s="42"/>
      <c r="AO190" s="43"/>
      <c r="AP190" s="42"/>
    </row>
    <row r="191" spans="1:42" x14ac:dyDescent="0.2">
      <c r="A191" s="4"/>
      <c r="B191" s="7">
        <v>7</v>
      </c>
      <c r="C191" s="6" t="s">
        <v>153</v>
      </c>
      <c r="D191" s="6" t="s">
        <v>108</v>
      </c>
      <c r="E191" s="6" t="s">
        <v>165</v>
      </c>
      <c r="F191" s="4"/>
      <c r="G191" s="51">
        <v>0.69199999999999995</v>
      </c>
      <c r="H191" s="50">
        <v>59</v>
      </c>
      <c r="I191" s="11">
        <v>-0.13200000000000001</v>
      </c>
      <c r="J191" s="10">
        <f t="shared" si="67"/>
        <v>45.71428571428573</v>
      </c>
      <c r="K191" s="12"/>
      <c r="L191" s="50">
        <v>40.9</v>
      </c>
      <c r="M191" s="4"/>
      <c r="N191" s="55"/>
      <c r="O191" s="10"/>
      <c r="P191" s="50"/>
      <c r="Q191" s="51">
        <v>0.878</v>
      </c>
      <c r="R191" s="51">
        <v>2.9000000000000001E-2</v>
      </c>
      <c r="S191" s="11">
        <f t="shared" si="68"/>
        <v>0.92773638067417541</v>
      </c>
      <c r="T191" s="11">
        <v>0.82</v>
      </c>
      <c r="U191" s="11">
        <v>0.54</v>
      </c>
      <c r="V191" s="11">
        <f t="shared" si="69"/>
        <v>0.15199999999999991</v>
      </c>
      <c r="W191" s="10">
        <v>32</v>
      </c>
      <c r="X191" s="6" t="s">
        <v>147</v>
      </c>
      <c r="Y191" s="5">
        <f t="shared" si="70"/>
        <v>1.2871082776163136</v>
      </c>
      <c r="Z191" s="4">
        <v>32</v>
      </c>
      <c r="AA191" s="24">
        <f t="shared" si="46"/>
        <v>8.8999999999999986</v>
      </c>
      <c r="AB191" s="23">
        <v>-0.47142857142857142</v>
      </c>
      <c r="AC191" s="23">
        <f t="shared" si="47"/>
        <v>-4.5517241379310347</v>
      </c>
      <c r="AD191" s="23">
        <f t="shared" si="48"/>
        <v>-7.8014184397163122E-2</v>
      </c>
      <c r="AF191" s="36"/>
      <c r="AG191" s="36"/>
      <c r="AK191" s="42"/>
      <c r="AL191" s="42"/>
      <c r="AM191" s="43"/>
      <c r="AN191" s="42"/>
      <c r="AO191" s="43"/>
      <c r="AP191" s="42"/>
    </row>
    <row r="192" spans="1:42" x14ac:dyDescent="0.2">
      <c r="A192" s="4"/>
      <c r="B192" s="7">
        <v>8</v>
      </c>
      <c r="C192" s="6" t="s">
        <v>153</v>
      </c>
      <c r="D192" s="6" t="s">
        <v>108</v>
      </c>
      <c r="E192" s="6" t="s">
        <v>165</v>
      </c>
      <c r="F192" s="4"/>
      <c r="G192" s="51">
        <v>0.58499999999999996</v>
      </c>
      <c r="H192" s="50">
        <v>59</v>
      </c>
      <c r="I192" s="11">
        <v>-0.23899999999999999</v>
      </c>
      <c r="J192" s="10">
        <f t="shared" si="67"/>
        <v>83.928571428571459</v>
      </c>
      <c r="K192" s="12"/>
      <c r="L192" s="50">
        <v>46.5</v>
      </c>
      <c r="M192" s="4"/>
      <c r="N192" s="55"/>
      <c r="O192" s="10"/>
      <c r="P192" s="50"/>
      <c r="Q192" s="51">
        <v>0.878</v>
      </c>
      <c r="R192" s="51">
        <v>2.9000000000000001E-2</v>
      </c>
      <c r="S192" s="11">
        <f t="shared" si="68"/>
        <v>0.86915905288733264</v>
      </c>
      <c r="T192" s="11">
        <v>0.82</v>
      </c>
      <c r="U192" s="11">
        <v>0.54</v>
      </c>
      <c r="V192" s="11">
        <f t="shared" si="69"/>
        <v>4.4999999999999929E-2</v>
      </c>
      <c r="W192" s="10">
        <v>32</v>
      </c>
      <c r="X192" s="6" t="s">
        <v>147</v>
      </c>
      <c r="Y192" s="5">
        <f t="shared" si="70"/>
        <v>1.2871082776163136</v>
      </c>
      <c r="Z192" s="4">
        <v>32</v>
      </c>
      <c r="AA192" s="24">
        <f t="shared" si="46"/>
        <v>14.5</v>
      </c>
      <c r="AB192" s="23">
        <v>-0.85357142857142843</v>
      </c>
      <c r="AC192" s="23">
        <f t="shared" si="47"/>
        <v>-8.2413793103448274</v>
      </c>
      <c r="AD192" s="23">
        <f t="shared" si="48"/>
        <v>-0.15078864353312302</v>
      </c>
      <c r="AF192" s="36"/>
      <c r="AG192" s="36"/>
      <c r="AK192" s="42"/>
      <c r="AL192" s="42"/>
      <c r="AM192" s="43"/>
      <c r="AN192" s="42"/>
      <c r="AO192" s="43"/>
      <c r="AP192" s="42"/>
    </row>
    <row r="193" spans="1:42" x14ac:dyDescent="0.2">
      <c r="A193" s="4"/>
      <c r="B193" s="7">
        <v>9</v>
      </c>
      <c r="C193" s="6" t="s">
        <v>153</v>
      </c>
      <c r="D193" s="6" t="s">
        <v>108</v>
      </c>
      <c r="E193" s="6" t="s">
        <v>165</v>
      </c>
      <c r="F193" s="4"/>
      <c r="G193" s="51">
        <v>0.79700000000000004</v>
      </c>
      <c r="H193" s="50">
        <v>98</v>
      </c>
      <c r="I193" s="11">
        <v>-0.02</v>
      </c>
      <c r="J193" s="10">
        <f t="shared" si="67"/>
        <v>8.2142857142856833</v>
      </c>
      <c r="K193" s="12"/>
      <c r="L193" s="50">
        <v>35.1</v>
      </c>
      <c r="M193" s="4"/>
      <c r="N193" s="55"/>
      <c r="O193" s="10"/>
      <c r="P193" s="50"/>
      <c r="Q193" s="51">
        <v>0.878</v>
      </c>
      <c r="R193" s="51">
        <v>2.9000000000000001E-2</v>
      </c>
      <c r="S193" s="11">
        <f t="shared" si="68"/>
        <v>0.98901252510709792</v>
      </c>
      <c r="T193" s="11">
        <v>0.82</v>
      </c>
      <c r="U193" s="11">
        <v>0.54</v>
      </c>
      <c r="V193" s="11">
        <f t="shared" si="69"/>
        <v>0.25700000000000001</v>
      </c>
      <c r="W193" s="10">
        <v>32</v>
      </c>
      <c r="X193" s="6" t="s">
        <v>147</v>
      </c>
      <c r="Y193" s="5">
        <f t="shared" si="70"/>
        <v>1.2871082776163136</v>
      </c>
      <c r="Z193" s="4">
        <v>32</v>
      </c>
      <c r="AA193" s="24">
        <f t="shared" si="46"/>
        <v>3.1000000000000014</v>
      </c>
      <c r="AB193" s="23">
        <v>-7.1428571428571425E-2</v>
      </c>
      <c r="AC193" s="23">
        <f t="shared" si="47"/>
        <v>-0.68965517241379304</v>
      </c>
      <c r="AD193" s="23">
        <f t="shared" si="48"/>
        <v>-1.1129660545353366E-2</v>
      </c>
      <c r="AF193" s="36"/>
      <c r="AG193" s="36"/>
      <c r="AK193" s="42"/>
      <c r="AL193" s="42"/>
      <c r="AM193" s="43"/>
      <c r="AN193" s="42"/>
      <c r="AO193" s="43"/>
      <c r="AP193" s="42"/>
    </row>
    <row r="194" spans="1:42" x14ac:dyDescent="0.2">
      <c r="A194" s="4"/>
      <c r="B194" s="7">
        <v>10</v>
      </c>
      <c r="C194" s="6" t="s">
        <v>153</v>
      </c>
      <c r="D194" s="6" t="s">
        <v>108</v>
      </c>
      <c r="E194" s="6" t="s">
        <v>165</v>
      </c>
      <c r="F194" s="4"/>
      <c r="G194" s="51">
        <v>0.73499999999999999</v>
      </c>
      <c r="H194" s="50">
        <v>98</v>
      </c>
      <c r="I194" s="11">
        <v>-8.2000000000000003E-2</v>
      </c>
      <c r="J194" s="10">
        <f t="shared" si="67"/>
        <v>30.357142857142854</v>
      </c>
      <c r="K194" s="12"/>
      <c r="L194" s="50">
        <v>38</v>
      </c>
      <c r="M194" s="4"/>
      <c r="N194" s="55"/>
      <c r="O194" s="10"/>
      <c r="P194" s="50"/>
      <c r="Q194" s="51">
        <v>0.878</v>
      </c>
      <c r="R194" s="51">
        <v>2.9000000000000001E-2</v>
      </c>
      <c r="S194" s="11">
        <f t="shared" si="68"/>
        <v>0.95495135293910138</v>
      </c>
      <c r="T194" s="11">
        <v>0.82</v>
      </c>
      <c r="U194" s="11">
        <v>0.54</v>
      </c>
      <c r="V194" s="11">
        <f t="shared" si="69"/>
        <v>0.19499999999999995</v>
      </c>
      <c r="W194" s="10">
        <v>32</v>
      </c>
      <c r="X194" s="6" t="s">
        <v>147</v>
      </c>
      <c r="Y194" s="5">
        <f t="shared" si="70"/>
        <v>1.2871082776163136</v>
      </c>
      <c r="Z194" s="4">
        <v>32</v>
      </c>
      <c r="AA194" s="24">
        <f t="shared" si="46"/>
        <v>6</v>
      </c>
      <c r="AB194" s="23">
        <v>-0.29285714285714282</v>
      </c>
      <c r="AC194" s="23">
        <f t="shared" si="47"/>
        <v>-2.8275862068965516</v>
      </c>
      <c r="AD194" s="23">
        <f t="shared" si="48"/>
        <v>-4.7262247838616718E-2</v>
      </c>
      <c r="AF194" s="36"/>
      <c r="AG194" s="36"/>
      <c r="AK194" s="42"/>
      <c r="AL194" s="42"/>
      <c r="AM194" s="43"/>
      <c r="AN194" s="42"/>
      <c r="AO194" s="43"/>
      <c r="AP194" s="42"/>
    </row>
    <row r="195" spans="1:42" x14ac:dyDescent="0.2">
      <c r="A195" s="4"/>
      <c r="B195" s="7">
        <v>11</v>
      </c>
      <c r="C195" s="6" t="s">
        <v>153</v>
      </c>
      <c r="D195" s="6" t="s">
        <v>108</v>
      </c>
      <c r="E195" s="6" t="s">
        <v>165</v>
      </c>
      <c r="F195" s="4"/>
      <c r="G195" s="51">
        <v>0.66900000000000004</v>
      </c>
      <c r="H195" s="50">
        <v>98</v>
      </c>
      <c r="I195" s="11">
        <v>-0.14799999999999999</v>
      </c>
      <c r="J195" s="10">
        <f t="shared" si="67"/>
        <v>53.928571428571416</v>
      </c>
      <c r="K195" s="12"/>
      <c r="L195" s="50">
        <v>41.2</v>
      </c>
      <c r="M195" s="4"/>
      <c r="N195" s="55"/>
      <c r="O195" s="10"/>
      <c r="P195" s="50"/>
      <c r="Q195" s="51">
        <v>0.878</v>
      </c>
      <c r="R195" s="51">
        <v>2.9000000000000001E-2</v>
      </c>
      <c r="S195" s="11">
        <f t="shared" si="68"/>
        <v>0.9186926857925245</v>
      </c>
      <c r="T195" s="11">
        <v>0.82</v>
      </c>
      <c r="U195" s="11">
        <v>0.54</v>
      </c>
      <c r="V195" s="11">
        <f t="shared" si="69"/>
        <v>0.129</v>
      </c>
      <c r="W195" s="10">
        <v>32</v>
      </c>
      <c r="X195" s="6" t="s">
        <v>147</v>
      </c>
      <c r="Y195" s="5">
        <f t="shared" si="70"/>
        <v>1.2871082776163136</v>
      </c>
      <c r="Z195" s="4">
        <v>32</v>
      </c>
      <c r="AA195" s="24">
        <f t="shared" si="46"/>
        <v>9.2000000000000028</v>
      </c>
      <c r="AB195" s="23">
        <v>-0.52857142857142847</v>
      </c>
      <c r="AC195" s="23">
        <f t="shared" si="47"/>
        <v>-5.1034482758620685</v>
      </c>
      <c r="AD195" s="23">
        <f t="shared" si="48"/>
        <v>-8.8675853804673452E-2</v>
      </c>
      <c r="AF195" s="36"/>
      <c r="AG195" s="36"/>
      <c r="AK195" s="42"/>
      <c r="AL195" s="42"/>
      <c r="AM195" s="43"/>
      <c r="AN195" s="42"/>
      <c r="AO195" s="43"/>
      <c r="AP195" s="42"/>
    </row>
    <row r="196" spans="1:42" x14ac:dyDescent="0.2">
      <c r="A196" s="4"/>
      <c r="B196" s="7">
        <v>12</v>
      </c>
      <c r="C196" s="6" t="s">
        <v>153</v>
      </c>
      <c r="D196" s="6" t="s">
        <v>108</v>
      </c>
      <c r="E196" s="6" t="s">
        <v>165</v>
      </c>
      <c r="F196" s="4"/>
      <c r="G196" s="51">
        <v>0.58499999999999996</v>
      </c>
      <c r="H196" s="50">
        <v>98</v>
      </c>
      <c r="I196" s="11">
        <v>-0.23200000000000001</v>
      </c>
      <c r="J196" s="10">
        <f t="shared" si="67"/>
        <v>83.928571428571459</v>
      </c>
      <c r="K196" s="12"/>
      <c r="L196" s="50">
        <v>45.2</v>
      </c>
      <c r="M196" s="4"/>
      <c r="N196" s="55"/>
      <c r="O196" s="10"/>
      <c r="P196" s="50"/>
      <c r="Q196" s="51">
        <v>0.878</v>
      </c>
      <c r="R196" s="51">
        <v>2.9000000000000001E-2</v>
      </c>
      <c r="S196" s="11">
        <f t="shared" si="68"/>
        <v>0.87254529124233571</v>
      </c>
      <c r="T196" s="11">
        <v>0.82</v>
      </c>
      <c r="U196" s="11">
        <v>0.54</v>
      </c>
      <c r="V196" s="11">
        <f t="shared" si="69"/>
        <v>4.4999999999999929E-2</v>
      </c>
      <c r="W196" s="10">
        <v>32</v>
      </c>
      <c r="X196" s="6" t="s">
        <v>147</v>
      </c>
      <c r="Y196" s="5">
        <f t="shared" si="70"/>
        <v>1.2871082776163136</v>
      </c>
      <c r="Z196" s="4">
        <v>32</v>
      </c>
      <c r="AA196" s="24">
        <f t="shared" si="46"/>
        <v>13.200000000000003</v>
      </c>
      <c r="AB196" s="23">
        <v>-0.82857142857142851</v>
      </c>
      <c r="AC196" s="23">
        <f t="shared" si="47"/>
        <v>-8</v>
      </c>
      <c r="AD196" s="23">
        <f t="shared" si="48"/>
        <v>-0.14637223974763408</v>
      </c>
      <c r="AF196" s="36"/>
      <c r="AG196" s="36"/>
      <c r="AK196" s="42"/>
      <c r="AL196" s="42"/>
      <c r="AM196" s="43"/>
      <c r="AN196" s="42"/>
      <c r="AO196" s="43"/>
      <c r="AP196" s="42"/>
    </row>
    <row r="197" spans="1:42" x14ac:dyDescent="0.2">
      <c r="A197" s="4"/>
      <c r="B197" s="7">
        <v>13</v>
      </c>
      <c r="C197" s="6" t="s">
        <v>153</v>
      </c>
      <c r="D197" s="6" t="s">
        <v>108</v>
      </c>
      <c r="E197" s="6" t="s">
        <v>165</v>
      </c>
      <c r="F197" s="4"/>
      <c r="G197" s="51">
        <v>0.78300000000000003</v>
      </c>
      <c r="H197" s="50">
        <v>294</v>
      </c>
      <c r="I197" s="11">
        <v>-0.02</v>
      </c>
      <c r="J197" s="10">
        <f t="shared" si="67"/>
        <v>13.21428571428569</v>
      </c>
      <c r="K197" s="12"/>
      <c r="L197" s="50">
        <v>33.6</v>
      </c>
      <c r="M197" s="4"/>
      <c r="N197" s="55"/>
      <c r="O197" s="10"/>
      <c r="P197" s="50"/>
      <c r="Q197" s="51">
        <v>0.878</v>
      </c>
      <c r="R197" s="51">
        <v>2.9000000000000001E-2</v>
      </c>
      <c r="S197" s="11">
        <f t="shared" si="68"/>
        <v>0.98892836497222636</v>
      </c>
      <c r="T197" s="11">
        <v>0.82</v>
      </c>
      <c r="U197" s="11">
        <v>0.54</v>
      </c>
      <c r="V197" s="11">
        <f t="shared" si="69"/>
        <v>0.24299999999999999</v>
      </c>
      <c r="W197" s="10">
        <v>32</v>
      </c>
      <c r="X197" s="6" t="s">
        <v>147</v>
      </c>
      <c r="Y197" s="5">
        <f t="shared" si="70"/>
        <v>1.2871082776163136</v>
      </c>
      <c r="Z197" s="4">
        <v>32</v>
      </c>
      <c r="AA197" s="24">
        <f t="shared" si="46"/>
        <v>1.6000000000000014</v>
      </c>
      <c r="AB197" s="23">
        <v>-7.1428571428571425E-2</v>
      </c>
      <c r="AC197" s="23">
        <f t="shared" si="47"/>
        <v>-0.68965517241379304</v>
      </c>
      <c r="AD197" s="23">
        <f t="shared" si="48"/>
        <v>-1.1217049915872126E-2</v>
      </c>
      <c r="AF197" s="36"/>
      <c r="AG197" s="36"/>
      <c r="AK197" s="42"/>
      <c r="AL197" s="42"/>
      <c r="AM197" s="43"/>
      <c r="AN197" s="42"/>
      <c r="AO197" s="43"/>
      <c r="AP197" s="42"/>
    </row>
    <row r="198" spans="1:42" x14ac:dyDescent="0.2">
      <c r="A198" s="4"/>
      <c r="B198" s="7">
        <v>14</v>
      </c>
      <c r="C198" s="6" t="s">
        <v>153</v>
      </c>
      <c r="D198" s="6" t="s">
        <v>108</v>
      </c>
      <c r="E198" s="6" t="s">
        <v>165</v>
      </c>
      <c r="F198" s="4"/>
      <c r="G198" s="51">
        <v>0.73099999999999998</v>
      </c>
      <c r="H198" s="50">
        <v>294</v>
      </c>
      <c r="I198" s="11">
        <v>-7.1999999999999995E-2</v>
      </c>
      <c r="J198" s="10">
        <f t="shared" si="67"/>
        <v>31.785714285714285</v>
      </c>
      <c r="K198" s="12"/>
      <c r="L198" s="50">
        <v>35.799999999999997</v>
      </c>
      <c r="M198" s="4"/>
      <c r="N198" s="55"/>
      <c r="O198" s="10"/>
      <c r="P198" s="50"/>
      <c r="Q198" s="51">
        <v>0.878</v>
      </c>
      <c r="R198" s="51">
        <v>2.9000000000000001E-2</v>
      </c>
      <c r="S198" s="11">
        <f t="shared" si="68"/>
        <v>0.96014211390001469</v>
      </c>
      <c r="T198" s="11">
        <v>0.82</v>
      </c>
      <c r="U198" s="11">
        <v>0.54</v>
      </c>
      <c r="V198" s="11">
        <f t="shared" si="69"/>
        <v>0.19099999999999995</v>
      </c>
      <c r="W198" s="10">
        <v>32</v>
      </c>
      <c r="X198" s="6" t="s">
        <v>147</v>
      </c>
      <c r="Y198" s="5">
        <f t="shared" si="70"/>
        <v>1.2871082776163136</v>
      </c>
      <c r="Z198" s="4">
        <v>32</v>
      </c>
      <c r="AA198" s="24">
        <f t="shared" si="46"/>
        <v>3.7999999999999972</v>
      </c>
      <c r="AB198" s="23">
        <v>-0.25714285714285712</v>
      </c>
      <c r="AC198" s="23">
        <f t="shared" si="47"/>
        <v>-2.4827586206896548</v>
      </c>
      <c r="AD198" s="23">
        <f t="shared" si="48"/>
        <v>-4.1594454072790298E-2</v>
      </c>
      <c r="AF198" s="36"/>
      <c r="AG198" s="36"/>
      <c r="AK198" s="42"/>
      <c r="AL198" s="42"/>
      <c r="AM198" s="43"/>
      <c r="AN198" s="42"/>
      <c r="AO198" s="43"/>
      <c r="AP198" s="42"/>
    </row>
    <row r="199" spans="1:42" x14ac:dyDescent="0.2">
      <c r="A199" s="4"/>
      <c r="B199" s="7">
        <v>15</v>
      </c>
      <c r="C199" s="6" t="s">
        <v>153</v>
      </c>
      <c r="D199" s="6" t="s">
        <v>108</v>
      </c>
      <c r="E199" s="6" t="s">
        <v>165</v>
      </c>
      <c r="F199" s="4"/>
      <c r="G199" s="51">
        <v>0.68100000000000005</v>
      </c>
      <c r="H199" s="50">
        <v>294</v>
      </c>
      <c r="I199" s="11">
        <v>-0.122</v>
      </c>
      <c r="J199" s="10">
        <f t="shared" si="67"/>
        <v>49.642857142857125</v>
      </c>
      <c r="K199" s="12"/>
      <c r="L199" s="50">
        <v>37.299999999999997</v>
      </c>
      <c r="M199" s="4"/>
      <c r="N199" s="55"/>
      <c r="O199" s="10"/>
      <c r="P199" s="50"/>
      <c r="Q199" s="51">
        <v>0.878</v>
      </c>
      <c r="R199" s="51">
        <v>2.9000000000000001E-2</v>
      </c>
      <c r="S199" s="11">
        <f t="shared" si="68"/>
        <v>0.93246302633058054</v>
      </c>
      <c r="T199" s="11">
        <v>0.82</v>
      </c>
      <c r="U199" s="11">
        <v>0.54</v>
      </c>
      <c r="V199" s="11">
        <f t="shared" si="69"/>
        <v>0.14100000000000001</v>
      </c>
      <c r="W199" s="10">
        <v>32</v>
      </c>
      <c r="X199" s="6" t="s">
        <v>147</v>
      </c>
      <c r="Y199" s="5">
        <f t="shared" si="70"/>
        <v>1.2871082776163136</v>
      </c>
      <c r="Z199" s="4">
        <v>32</v>
      </c>
      <c r="AA199" s="24">
        <f t="shared" si="46"/>
        <v>5.2999999999999972</v>
      </c>
      <c r="AB199" s="23">
        <v>-0.43571428571428567</v>
      </c>
      <c r="AC199" s="23">
        <f t="shared" si="47"/>
        <v>-4.2068965517241379</v>
      </c>
      <c r="AD199" s="23">
        <f t="shared" si="48"/>
        <v>-7.2575847709696606E-2</v>
      </c>
      <c r="AF199" s="36"/>
      <c r="AG199" s="36"/>
      <c r="AK199" s="42"/>
      <c r="AL199" s="42"/>
      <c r="AM199" s="43"/>
      <c r="AN199" s="42"/>
      <c r="AO199" s="43"/>
      <c r="AP199" s="42"/>
    </row>
    <row r="200" spans="1:42" x14ac:dyDescent="0.2">
      <c r="A200" s="4"/>
      <c r="B200" s="7">
        <v>16</v>
      </c>
      <c r="C200" s="6" t="s">
        <v>153</v>
      </c>
      <c r="D200" s="6" t="s">
        <v>108</v>
      </c>
      <c r="E200" s="6" t="s">
        <v>165</v>
      </c>
      <c r="F200" s="4"/>
      <c r="G200" s="51">
        <v>0.57499999999999996</v>
      </c>
      <c r="H200" s="50">
        <v>294</v>
      </c>
      <c r="I200" s="11">
        <v>-0.22800000000000001</v>
      </c>
      <c r="J200" s="10">
        <f t="shared" si="67"/>
        <v>87.500000000000028</v>
      </c>
      <c r="K200" s="12"/>
      <c r="L200" s="50">
        <v>42.1</v>
      </c>
      <c r="M200" s="4"/>
      <c r="N200" s="55"/>
      <c r="O200" s="10"/>
      <c r="P200" s="50"/>
      <c r="Q200" s="51">
        <v>0.878</v>
      </c>
      <c r="R200" s="51">
        <v>2.9000000000000001E-2</v>
      </c>
      <c r="S200" s="11">
        <f t="shared" si="68"/>
        <v>0.87378336068338003</v>
      </c>
      <c r="T200" s="11">
        <v>0.82</v>
      </c>
      <c r="U200" s="11">
        <v>0.54</v>
      </c>
      <c r="V200" s="11">
        <f t="shared" si="69"/>
        <v>3.499999999999992E-2</v>
      </c>
      <c r="W200" s="10">
        <v>32</v>
      </c>
      <c r="X200" s="6" t="s">
        <v>147</v>
      </c>
      <c r="Y200" s="5">
        <f t="shared" si="70"/>
        <v>1.2871082776163136</v>
      </c>
      <c r="Z200" s="4">
        <v>32</v>
      </c>
      <c r="AA200" s="24">
        <f t="shared" si="46"/>
        <v>10.100000000000001</v>
      </c>
      <c r="AB200" s="23">
        <v>-0.81428571428571428</v>
      </c>
      <c r="AC200" s="23">
        <f t="shared" si="47"/>
        <v>-7.8620689655172411</v>
      </c>
      <c r="AD200" s="23">
        <f t="shared" si="48"/>
        <v>-0.14476190476190476</v>
      </c>
      <c r="AF200" s="36"/>
      <c r="AG200" s="36"/>
      <c r="AK200" s="42"/>
      <c r="AL200" s="42"/>
      <c r="AM200" s="43"/>
      <c r="AN200" s="42"/>
      <c r="AO200" s="43"/>
      <c r="AP200" s="42"/>
    </row>
    <row r="201" spans="1:42" x14ac:dyDescent="0.2">
      <c r="A201" s="4"/>
      <c r="B201" s="7">
        <v>101</v>
      </c>
      <c r="C201" s="6" t="s">
        <v>153</v>
      </c>
      <c r="D201" s="6" t="s">
        <v>108</v>
      </c>
      <c r="E201" s="6" t="s">
        <v>167</v>
      </c>
      <c r="F201" s="4"/>
      <c r="G201" s="51">
        <v>0.746</v>
      </c>
      <c r="H201" s="50">
        <v>30</v>
      </c>
      <c r="I201" s="11">
        <v>-0.08</v>
      </c>
      <c r="J201" s="10">
        <f t="shared" si="67"/>
        <v>26.428571428571416</v>
      </c>
      <c r="K201" s="12">
        <v>0.24</v>
      </c>
      <c r="L201" s="50">
        <v>34.799999999999997</v>
      </c>
      <c r="M201" s="4"/>
      <c r="N201" s="55"/>
      <c r="O201" s="10"/>
      <c r="P201" s="51">
        <v>-0.22222222222222221</v>
      </c>
      <c r="Q201" s="51">
        <v>0.878</v>
      </c>
      <c r="R201" s="51">
        <v>2.9000000000000001E-2</v>
      </c>
      <c r="S201" s="11">
        <f t="shared" si="68"/>
        <v>0.95640715352373218</v>
      </c>
      <c r="T201" s="11">
        <v>0.82</v>
      </c>
      <c r="U201" s="11">
        <v>0.54</v>
      </c>
      <c r="V201" s="11">
        <f t="shared" si="69"/>
        <v>0.20599999999999996</v>
      </c>
      <c r="W201" s="10">
        <v>32</v>
      </c>
      <c r="X201" s="4"/>
      <c r="Y201" s="5">
        <f t="shared" si="70"/>
        <v>1.2871082776163136</v>
      </c>
      <c r="Z201" s="4">
        <v>32</v>
      </c>
      <c r="AA201" s="24">
        <f t="shared" si="46"/>
        <v>2.7999999999999972</v>
      </c>
      <c r="AB201" s="23">
        <v>-0.2857142857142857</v>
      </c>
      <c r="AC201" s="23">
        <f t="shared" si="47"/>
        <v>-2.7586206896551722</v>
      </c>
      <c r="AD201" s="23">
        <f t="shared" si="48"/>
        <v>-4.5819014891179843E-2</v>
      </c>
      <c r="AE201" s="46">
        <v>-8.1170784705235088E-2</v>
      </c>
      <c r="AF201" s="37">
        <v>2.7</v>
      </c>
      <c r="AG201" s="36">
        <f t="shared" ref="AG201:AG206" si="71">K201/AF201</f>
        <v>8.8888888888888878E-2</v>
      </c>
      <c r="AH201" s="27">
        <f>Q201-U201</f>
        <v>0.33799999999999997</v>
      </c>
      <c r="AI201">
        <f>AF201</f>
        <v>2.7</v>
      </c>
      <c r="AJ201" s="36">
        <f t="shared" ref="AJ201:AJ206" si="72">P201/AF201</f>
        <v>-8.230452674897118E-2</v>
      </c>
      <c r="AK201" s="42"/>
      <c r="AL201" s="42"/>
      <c r="AM201" s="43"/>
      <c r="AN201" s="42"/>
      <c r="AO201" s="43"/>
      <c r="AP201" s="42"/>
    </row>
    <row r="202" spans="1:42" x14ac:dyDescent="0.2">
      <c r="A202" s="4"/>
      <c r="B202" s="7">
        <v>102</v>
      </c>
      <c r="C202" s="6" t="s">
        <v>153</v>
      </c>
      <c r="D202" s="6" t="s">
        <v>108</v>
      </c>
      <c r="E202" s="6" t="s">
        <v>167</v>
      </c>
      <c r="F202" s="4"/>
      <c r="G202" s="51">
        <v>0.74399999999999999</v>
      </c>
      <c r="H202" s="50">
        <v>59</v>
      </c>
      <c r="I202" s="11">
        <v>-7.3999999999999996E-2</v>
      </c>
      <c r="J202" s="10">
        <f t="shared" si="67"/>
        <v>27.142857142857135</v>
      </c>
      <c r="K202" s="12">
        <v>0.19</v>
      </c>
      <c r="L202" s="50">
        <v>34.4</v>
      </c>
      <c r="M202" s="4"/>
      <c r="N202" s="55"/>
      <c r="O202" s="10"/>
      <c r="P202" s="51">
        <v>-0.17868338557993732</v>
      </c>
      <c r="Q202" s="51">
        <v>0.878</v>
      </c>
      <c r="R202" s="51">
        <v>2.9000000000000001E-2</v>
      </c>
      <c r="S202" s="11">
        <f t="shared" si="68"/>
        <v>0.95948857704461343</v>
      </c>
      <c r="T202" s="11">
        <v>0.82</v>
      </c>
      <c r="U202" s="11">
        <v>0.54</v>
      </c>
      <c r="V202" s="11">
        <f t="shared" si="69"/>
        <v>0.20399999999999996</v>
      </c>
      <c r="W202" s="10">
        <v>32</v>
      </c>
      <c r="X202" s="4"/>
      <c r="Y202" s="5">
        <f t="shared" si="70"/>
        <v>1.2871082776163136</v>
      </c>
      <c r="Z202" s="4">
        <v>32</v>
      </c>
      <c r="AA202" s="24">
        <f t="shared" ref="AA202:AA265" si="73">L202-Z202</f>
        <v>2.3999999999999986</v>
      </c>
      <c r="AB202" s="23">
        <v>-0.26428571428571423</v>
      </c>
      <c r="AC202" s="23">
        <f t="shared" ref="AC202:AC265" si="74">I202/R202</f>
        <v>-2.5517241379310343</v>
      </c>
      <c r="AD202" s="23">
        <f t="shared" ref="AD202:AD265" si="75">I202/(1+G202)</f>
        <v>-4.2431192660550454E-2</v>
      </c>
      <c r="AE202" s="46">
        <v>-7.4790311145543686E-2</v>
      </c>
      <c r="AF202" s="37">
        <v>2.7</v>
      </c>
      <c r="AG202" s="36">
        <f t="shared" si="71"/>
        <v>7.0370370370370361E-2</v>
      </c>
      <c r="AJ202" s="36">
        <f t="shared" si="72"/>
        <v>-6.617903169627308E-2</v>
      </c>
      <c r="AK202" s="42"/>
      <c r="AL202" s="42"/>
      <c r="AM202" s="43"/>
      <c r="AN202" s="42"/>
      <c r="AO202" s="43"/>
      <c r="AP202" s="42"/>
    </row>
    <row r="203" spans="1:42" x14ac:dyDescent="0.2">
      <c r="A203" s="4"/>
      <c r="B203" s="7">
        <v>103</v>
      </c>
      <c r="C203" s="6" t="s">
        <v>153</v>
      </c>
      <c r="D203" s="6" t="s">
        <v>108</v>
      </c>
      <c r="E203" s="6" t="s">
        <v>167</v>
      </c>
      <c r="F203" s="4"/>
      <c r="G203" s="51">
        <v>0.74399999999999999</v>
      </c>
      <c r="H203" s="50">
        <v>118</v>
      </c>
      <c r="I203" s="11">
        <v>-6.5000000000000002E-2</v>
      </c>
      <c r="J203" s="10">
        <f t="shared" si="67"/>
        <v>27.142857142857135</v>
      </c>
      <c r="K203" s="12">
        <v>0.18</v>
      </c>
      <c r="L203" s="50">
        <v>34.700000000000003</v>
      </c>
      <c r="M203" s="4"/>
      <c r="N203" s="55"/>
      <c r="O203" s="10"/>
      <c r="P203" s="51">
        <v>-0.16981132075471697</v>
      </c>
      <c r="Q203" s="51">
        <v>0.878</v>
      </c>
      <c r="R203" s="51">
        <v>2.9000000000000001E-2</v>
      </c>
      <c r="S203" s="11">
        <f t="shared" si="68"/>
        <v>0.96424476121333236</v>
      </c>
      <c r="T203" s="11">
        <v>0.82</v>
      </c>
      <c r="U203" s="11">
        <v>0.54</v>
      </c>
      <c r="V203" s="11">
        <f t="shared" si="69"/>
        <v>0.20399999999999996</v>
      </c>
      <c r="W203" s="10">
        <v>32</v>
      </c>
      <c r="X203" s="4"/>
      <c r="Y203" s="5">
        <f t="shared" si="70"/>
        <v>1.2871082776163136</v>
      </c>
      <c r="Z203" s="4">
        <v>32</v>
      </c>
      <c r="AA203" s="24">
        <f t="shared" si="73"/>
        <v>2.7000000000000028</v>
      </c>
      <c r="AB203" s="23">
        <v>-0.23214285714285712</v>
      </c>
      <c r="AC203" s="23">
        <f t="shared" si="74"/>
        <v>-2.2413793103448274</v>
      </c>
      <c r="AD203" s="23">
        <f t="shared" si="75"/>
        <v>-3.7270642201834861E-2</v>
      </c>
      <c r="AE203" s="46">
        <v>-6.5957292651754429E-2</v>
      </c>
      <c r="AF203" s="37">
        <v>2.7</v>
      </c>
      <c r="AG203" s="36">
        <f t="shared" si="71"/>
        <v>6.6666666666666666E-2</v>
      </c>
      <c r="AJ203" s="36">
        <f t="shared" si="72"/>
        <v>-6.2893081761006275E-2</v>
      </c>
      <c r="AK203" s="42"/>
      <c r="AL203" s="42"/>
      <c r="AM203" s="43"/>
      <c r="AN203" s="42"/>
      <c r="AO203" s="43"/>
      <c r="AP203" s="42"/>
    </row>
    <row r="204" spans="1:42" x14ac:dyDescent="0.2">
      <c r="A204" s="4"/>
      <c r="B204" s="7">
        <v>104</v>
      </c>
      <c r="C204" s="6" t="s">
        <v>153</v>
      </c>
      <c r="D204" s="6" t="s">
        <v>108</v>
      </c>
      <c r="E204" s="6" t="s">
        <v>167</v>
      </c>
      <c r="F204" s="4"/>
      <c r="G204" s="51">
        <v>0.53300000000000003</v>
      </c>
      <c r="H204" s="50">
        <v>30</v>
      </c>
      <c r="I204" s="11">
        <v>-0.29299999999999998</v>
      </c>
      <c r="J204" s="10">
        <f t="shared" si="67"/>
        <v>102.50000000000001</v>
      </c>
      <c r="K204" s="12">
        <v>1.1399999999999999</v>
      </c>
      <c r="L204" s="50">
        <v>46.5</v>
      </c>
      <c r="M204" s="4"/>
      <c r="N204" s="55"/>
      <c r="O204" s="10"/>
      <c r="P204" s="51">
        <v>-0.82608695652173914</v>
      </c>
      <c r="Q204" s="51">
        <v>0.878</v>
      </c>
      <c r="R204" s="51">
        <v>2.9000000000000001E-2</v>
      </c>
      <c r="S204" s="11">
        <f t="shared" si="68"/>
        <v>0.84034119978066912</v>
      </c>
      <c r="T204" s="11">
        <v>0.82</v>
      </c>
      <c r="U204" s="11">
        <v>0.54</v>
      </c>
      <c r="V204" s="11">
        <f t="shared" si="69"/>
        <v>-7.0000000000000062E-3</v>
      </c>
      <c r="W204" s="10">
        <v>32</v>
      </c>
      <c r="X204" s="4"/>
      <c r="Y204" s="5">
        <f t="shared" ref="Y204:Y219" si="76">6*SIN(W204/57.3)/(3-SIN(W204/57.3))</f>
        <v>1.2871082776163136</v>
      </c>
      <c r="Z204" s="4">
        <v>32</v>
      </c>
      <c r="AA204" s="24">
        <f t="shared" si="73"/>
        <v>14.5</v>
      </c>
      <c r="AB204" s="23">
        <v>-1.0464285714285713</v>
      </c>
      <c r="AC204" s="23">
        <f t="shared" si="74"/>
        <v>-10.103448275862068</v>
      </c>
      <c r="AD204" s="23">
        <f t="shared" si="75"/>
        <v>-0.19112850619699934</v>
      </c>
      <c r="AE204" s="46">
        <v>-0.28937310295651919</v>
      </c>
      <c r="AF204" s="37">
        <v>2.7</v>
      </c>
      <c r="AG204" s="36">
        <f t="shared" si="71"/>
        <v>0.42222222222222217</v>
      </c>
      <c r="AJ204" s="36">
        <f t="shared" si="72"/>
        <v>-0.30595813204508854</v>
      </c>
      <c r="AK204" s="42"/>
      <c r="AL204" s="42"/>
      <c r="AM204" s="43"/>
      <c r="AN204" s="42"/>
      <c r="AO204" s="43"/>
      <c r="AP204" s="42"/>
    </row>
    <row r="205" spans="1:42" x14ac:dyDescent="0.2">
      <c r="A205" s="4"/>
      <c r="B205" s="7">
        <v>105</v>
      </c>
      <c r="C205" s="6" t="s">
        <v>153</v>
      </c>
      <c r="D205" s="6" t="s">
        <v>108</v>
      </c>
      <c r="E205" s="6" t="s">
        <v>167</v>
      </c>
      <c r="F205" s="4"/>
      <c r="G205" s="51">
        <v>0.53400000000000003</v>
      </c>
      <c r="H205" s="50">
        <v>59</v>
      </c>
      <c r="I205" s="11">
        <v>-0.28399999999999997</v>
      </c>
      <c r="J205" s="10">
        <f t="shared" si="67"/>
        <v>102.14285714285714</v>
      </c>
      <c r="K205" s="12">
        <v>1</v>
      </c>
      <c r="L205" s="50">
        <v>44.3</v>
      </c>
      <c r="M205" s="4"/>
      <c r="N205" s="55"/>
      <c r="O205" s="10"/>
      <c r="P205" s="51">
        <v>-0.75</v>
      </c>
      <c r="Q205" s="51">
        <v>0.878</v>
      </c>
      <c r="R205" s="51">
        <v>2.9000000000000001E-2</v>
      </c>
      <c r="S205" s="11">
        <f t="shared" si="68"/>
        <v>0.84452372811716514</v>
      </c>
      <c r="T205" s="11">
        <v>0.82</v>
      </c>
      <c r="U205" s="11">
        <v>0.54</v>
      </c>
      <c r="V205" s="11">
        <f t="shared" si="69"/>
        <v>-6.0000000000000053E-3</v>
      </c>
      <c r="W205" s="10">
        <v>32</v>
      </c>
      <c r="X205" s="4"/>
      <c r="Y205" s="5">
        <f t="shared" si="76"/>
        <v>1.2871082776163136</v>
      </c>
      <c r="Z205" s="4">
        <v>32</v>
      </c>
      <c r="AA205" s="24">
        <f t="shared" si="73"/>
        <v>12.299999999999997</v>
      </c>
      <c r="AB205" s="23">
        <v>-1.014285714285714</v>
      </c>
      <c r="AC205" s="23">
        <f t="shared" si="74"/>
        <v>-9.7931034482758612</v>
      </c>
      <c r="AD205" s="23">
        <f t="shared" si="75"/>
        <v>-0.18513689700130376</v>
      </c>
      <c r="AE205" s="46">
        <v>-0.28088589653199481</v>
      </c>
      <c r="AF205" s="37">
        <v>2.7</v>
      </c>
      <c r="AG205" s="36">
        <f t="shared" si="71"/>
        <v>0.37037037037037035</v>
      </c>
      <c r="AJ205" s="36">
        <f t="shared" si="72"/>
        <v>-0.27777777777777773</v>
      </c>
      <c r="AK205" s="42"/>
      <c r="AL205" s="42"/>
      <c r="AM205" s="43"/>
      <c r="AN205" s="42"/>
      <c r="AO205" s="43"/>
      <c r="AP205" s="42"/>
    </row>
    <row r="206" spans="1:42" x14ac:dyDescent="0.2">
      <c r="A206" s="4"/>
      <c r="B206" s="7">
        <v>106</v>
      </c>
      <c r="C206" s="6" t="s">
        <v>153</v>
      </c>
      <c r="D206" s="6" t="s">
        <v>108</v>
      </c>
      <c r="E206" s="6" t="s">
        <v>167</v>
      </c>
      <c r="F206" s="4"/>
      <c r="G206" s="51">
        <v>0.54</v>
      </c>
      <c r="H206" s="50">
        <v>118</v>
      </c>
      <c r="I206" s="11">
        <v>-0.26800000000000002</v>
      </c>
      <c r="J206" s="10">
        <f t="shared" si="67"/>
        <v>100</v>
      </c>
      <c r="K206" s="12">
        <v>0.96</v>
      </c>
      <c r="L206" s="50">
        <v>44.8</v>
      </c>
      <c r="M206" s="4"/>
      <c r="N206" s="55"/>
      <c r="O206" s="10"/>
      <c r="P206" s="51">
        <v>-0.72727272727272729</v>
      </c>
      <c r="Q206" s="51">
        <v>0.878</v>
      </c>
      <c r="R206" s="51">
        <v>2.9000000000000001E-2</v>
      </c>
      <c r="S206" s="11">
        <f t="shared" si="68"/>
        <v>0.85257840007958552</v>
      </c>
      <c r="T206" s="11">
        <v>0.82</v>
      </c>
      <c r="U206" s="11">
        <v>0.54</v>
      </c>
      <c r="V206" s="11">
        <f t="shared" si="69"/>
        <v>0</v>
      </c>
      <c r="W206" s="10">
        <v>32</v>
      </c>
      <c r="X206" s="4"/>
      <c r="Y206" s="5">
        <f t="shared" si="76"/>
        <v>1.2871082776163136</v>
      </c>
      <c r="Z206" s="4">
        <v>32</v>
      </c>
      <c r="AA206" s="24">
        <f t="shared" si="73"/>
        <v>12.799999999999997</v>
      </c>
      <c r="AB206" s="23">
        <v>-0.95714285714285707</v>
      </c>
      <c r="AC206" s="23">
        <f t="shared" si="74"/>
        <v>-9.2413793103448274</v>
      </c>
      <c r="AD206" s="23">
        <f t="shared" si="75"/>
        <v>-0.17402597402597403</v>
      </c>
      <c r="AE206" s="46">
        <v>-0.26592767853324906</v>
      </c>
      <c r="AF206" s="37">
        <v>2.7</v>
      </c>
      <c r="AG206" s="36">
        <f t="shared" si="71"/>
        <v>0.35555555555555551</v>
      </c>
      <c r="AJ206" s="36">
        <f t="shared" si="72"/>
        <v>-0.26936026936026936</v>
      </c>
      <c r="AK206" s="42"/>
      <c r="AL206" s="42"/>
      <c r="AM206" s="43"/>
      <c r="AN206" s="42"/>
      <c r="AO206" s="43"/>
      <c r="AP206" s="42"/>
    </row>
    <row r="207" spans="1:42" x14ac:dyDescent="0.2">
      <c r="A207" s="4"/>
      <c r="B207" s="8"/>
      <c r="C207" s="4"/>
      <c r="D207" s="4"/>
      <c r="E207" s="4"/>
      <c r="F207" s="4"/>
      <c r="G207" s="51"/>
      <c r="H207" s="51"/>
      <c r="I207" s="11"/>
      <c r="J207" s="11"/>
      <c r="K207" s="11"/>
      <c r="L207" s="51"/>
      <c r="M207" s="4"/>
      <c r="N207" s="55" t="s">
        <v>265</v>
      </c>
      <c r="O207" s="10"/>
      <c r="P207" s="50"/>
      <c r="Q207" s="51"/>
      <c r="R207" s="51"/>
      <c r="S207" s="11"/>
      <c r="T207" s="11"/>
      <c r="U207" s="11"/>
      <c r="V207" s="11"/>
      <c r="W207" s="11"/>
      <c r="X207" s="4"/>
      <c r="Y207" s="5"/>
      <c r="AA207" s="24"/>
      <c r="AB207" s="24" t="s">
        <v>265</v>
      </c>
      <c r="AC207" s="23"/>
      <c r="AD207" s="23"/>
      <c r="AF207" s="37"/>
      <c r="AG207" s="36"/>
    </row>
    <row r="208" spans="1:42" x14ac:dyDescent="0.2">
      <c r="A208" s="6" t="s">
        <v>168</v>
      </c>
      <c r="B208" s="7">
        <v>160</v>
      </c>
      <c r="C208" s="6" t="s">
        <v>149</v>
      </c>
      <c r="D208" s="6" t="s">
        <v>101</v>
      </c>
      <c r="E208" s="6" t="s">
        <v>29</v>
      </c>
      <c r="F208" s="6" t="s">
        <v>30</v>
      </c>
      <c r="G208" s="51">
        <v>0.73799999999999999</v>
      </c>
      <c r="H208" s="50">
        <v>200</v>
      </c>
      <c r="I208" s="11">
        <v>4.9000000000000002E-2</v>
      </c>
      <c r="J208" s="10">
        <f t="shared" ref="J208:J213" si="77">SUM(T208-G208)/(T208-U208)*100</f>
        <v>17.333333333333346</v>
      </c>
      <c r="K208" s="12">
        <v>0</v>
      </c>
      <c r="L208" s="50">
        <v>28.7</v>
      </c>
      <c r="M208" s="4"/>
      <c r="N208" s="55">
        <v>1.9</v>
      </c>
      <c r="O208" s="10">
        <v>17.399999999999999</v>
      </c>
      <c r="P208" s="51">
        <v>0</v>
      </c>
      <c r="Q208" s="51">
        <v>0.754</v>
      </c>
      <c r="R208" s="51">
        <v>2.8000000000000001E-2</v>
      </c>
      <c r="S208" s="11">
        <f t="shared" ref="S208:S213" si="78">1+(I208/(1+Q208-R208*LOG(H208)))</f>
        <v>1.0290014419969615</v>
      </c>
      <c r="T208" s="11">
        <v>0.79</v>
      </c>
      <c r="U208" s="11">
        <v>0.49</v>
      </c>
      <c r="V208" s="11">
        <f t="shared" ref="V208:V213" si="79">G208-U208</f>
        <v>0.248</v>
      </c>
      <c r="W208" s="10">
        <v>28.5</v>
      </c>
      <c r="X208" s="4"/>
      <c r="Y208" s="5">
        <f t="shared" si="76"/>
        <v>1.1347217536036378</v>
      </c>
      <c r="Z208" s="4">
        <v>28.5</v>
      </c>
      <c r="AA208" s="24">
        <f t="shared" si="73"/>
        <v>0.19999999999999929</v>
      </c>
      <c r="AB208" s="23">
        <v>0.16333333333333336</v>
      </c>
      <c r="AC208" s="23">
        <f t="shared" si="74"/>
        <v>1.75</v>
      </c>
      <c r="AD208" s="23">
        <f t="shared" si="75"/>
        <v>2.8193325661680094E-2</v>
      </c>
      <c r="AE208" s="23"/>
      <c r="AF208" s="37">
        <v>4.8</v>
      </c>
      <c r="AG208" s="36">
        <f t="shared" ref="AG208:AG213" si="80">K208/AF208</f>
        <v>0</v>
      </c>
      <c r="AH208" s="27">
        <f>Q208-U208</f>
        <v>0.26400000000000001</v>
      </c>
      <c r="AI208">
        <f>AF208</f>
        <v>4.8</v>
      </c>
      <c r="AJ208" s="36">
        <f t="shared" ref="AJ208:AJ213" si="81">P208/AF208</f>
        <v>0</v>
      </c>
    </row>
    <row r="209" spans="1:36" x14ac:dyDescent="0.2">
      <c r="A209" s="6" t="s">
        <v>169</v>
      </c>
      <c r="B209" s="7">
        <v>161</v>
      </c>
      <c r="C209" s="6" t="s">
        <v>149</v>
      </c>
      <c r="D209" s="6" t="s">
        <v>101</v>
      </c>
      <c r="E209" s="6" t="s">
        <v>29</v>
      </c>
      <c r="F209" s="6" t="s">
        <v>30</v>
      </c>
      <c r="G209" s="51">
        <v>0.67</v>
      </c>
      <c r="H209" s="50">
        <v>200</v>
      </c>
      <c r="I209" s="11">
        <v>-1.9E-2</v>
      </c>
      <c r="J209" s="10">
        <f t="shared" si="77"/>
        <v>39.999999999999993</v>
      </c>
      <c r="K209" s="12">
        <v>0.125</v>
      </c>
      <c r="L209" s="50">
        <v>30.1</v>
      </c>
      <c r="M209" s="4"/>
      <c r="N209" s="55">
        <v>-0.45</v>
      </c>
      <c r="O209" s="10">
        <v>10.5</v>
      </c>
      <c r="P209" s="51">
        <v>-0.12</v>
      </c>
      <c r="Q209" s="51">
        <v>0.754</v>
      </c>
      <c r="R209" s="51">
        <v>2.8000000000000001E-2</v>
      </c>
      <c r="S209" s="11">
        <f t="shared" si="78"/>
        <v>0.98875454289913733</v>
      </c>
      <c r="T209" s="11">
        <v>0.79</v>
      </c>
      <c r="U209" s="11">
        <v>0.49</v>
      </c>
      <c r="V209" s="11">
        <f t="shared" si="79"/>
        <v>0.18000000000000005</v>
      </c>
      <c r="W209" s="10">
        <v>28.5</v>
      </c>
      <c r="X209" s="4"/>
      <c r="Y209" s="5">
        <f t="shared" si="76"/>
        <v>1.1347217536036378</v>
      </c>
      <c r="Z209" s="4">
        <v>28.5</v>
      </c>
      <c r="AA209" s="24">
        <f t="shared" si="73"/>
        <v>1.6000000000000014</v>
      </c>
      <c r="AB209" s="23">
        <v>-6.3333333333333339E-2</v>
      </c>
      <c r="AC209" s="23">
        <f t="shared" si="74"/>
        <v>-0.67857142857142849</v>
      </c>
      <c r="AD209" s="23">
        <f t="shared" si="75"/>
        <v>-1.1377245508982036E-2</v>
      </c>
      <c r="AE209" s="23">
        <v>-5.7064263775476621E-3</v>
      </c>
      <c r="AF209" s="37">
        <v>4.8</v>
      </c>
      <c r="AG209" s="36">
        <f t="shared" si="80"/>
        <v>2.6041666666666668E-2</v>
      </c>
      <c r="AJ209" s="36">
        <f t="shared" si="81"/>
        <v>-2.5000000000000001E-2</v>
      </c>
    </row>
    <row r="210" spans="1:36" x14ac:dyDescent="0.2">
      <c r="A210" s="4"/>
      <c r="B210" s="7">
        <v>162</v>
      </c>
      <c r="C210" s="6" t="s">
        <v>149</v>
      </c>
      <c r="D210" s="6" t="s">
        <v>101</v>
      </c>
      <c r="E210" s="6" t="s">
        <v>29</v>
      </c>
      <c r="F210" s="6" t="s">
        <v>30</v>
      </c>
      <c r="G210" s="51">
        <v>0.60099999999999998</v>
      </c>
      <c r="H210" s="50">
        <v>220</v>
      </c>
      <c r="I210" s="11">
        <v>-0.08</v>
      </c>
      <c r="J210" s="10">
        <f t="shared" si="77"/>
        <v>63.000000000000014</v>
      </c>
      <c r="K210" s="12">
        <v>0.45</v>
      </c>
      <c r="L210" s="50">
        <v>34.200000000000003</v>
      </c>
      <c r="M210" s="4"/>
      <c r="N210" s="55">
        <v>-1</v>
      </c>
      <c r="O210" s="10">
        <v>3.8</v>
      </c>
      <c r="P210" s="51">
        <v>-0.39130434782608697</v>
      </c>
      <c r="Q210" s="51">
        <v>0.754</v>
      </c>
      <c r="R210" s="51">
        <v>2.8000000000000001E-2</v>
      </c>
      <c r="S210" s="11">
        <f t="shared" si="78"/>
        <v>0.9526182044518815</v>
      </c>
      <c r="T210" s="11">
        <v>0.79</v>
      </c>
      <c r="U210" s="11">
        <v>0.49</v>
      </c>
      <c r="V210" s="11">
        <f t="shared" si="79"/>
        <v>0.11099999999999999</v>
      </c>
      <c r="W210" s="10">
        <v>28.5</v>
      </c>
      <c r="X210" s="4"/>
      <c r="Y210" s="5">
        <f t="shared" si="76"/>
        <v>1.1347217536036378</v>
      </c>
      <c r="Z210" s="4">
        <v>28.5</v>
      </c>
      <c r="AA210" s="24">
        <f t="shared" si="73"/>
        <v>5.7000000000000028</v>
      </c>
      <c r="AB210" s="23">
        <v>-0.26666666666666666</v>
      </c>
      <c r="AC210" s="23">
        <f t="shared" si="74"/>
        <v>-2.8571428571428572</v>
      </c>
      <c r="AD210" s="23">
        <f t="shared" si="75"/>
        <v>-4.9968769519050597E-2</v>
      </c>
      <c r="AE210" s="23">
        <v>-5.821142637754767E-2</v>
      </c>
      <c r="AF210" s="37">
        <v>4.8</v>
      </c>
      <c r="AG210" s="36">
        <f t="shared" si="80"/>
        <v>9.375E-2</v>
      </c>
      <c r="AJ210" s="36">
        <f t="shared" si="81"/>
        <v>-8.1521739130434784E-2</v>
      </c>
    </row>
    <row r="211" spans="1:36" x14ac:dyDescent="0.2">
      <c r="A211" s="4"/>
      <c r="B211" s="7">
        <v>163</v>
      </c>
      <c r="C211" s="6" t="s">
        <v>149</v>
      </c>
      <c r="D211" s="6" t="s">
        <v>101</v>
      </c>
      <c r="E211" s="6" t="s">
        <v>29</v>
      </c>
      <c r="F211" s="6" t="s">
        <v>30</v>
      </c>
      <c r="G211" s="51">
        <v>0.53400000000000003</v>
      </c>
      <c r="H211" s="50">
        <v>50</v>
      </c>
      <c r="I211" s="11">
        <v>-0.17199999999999999</v>
      </c>
      <c r="J211" s="10">
        <f t="shared" si="77"/>
        <v>85.333333333333329</v>
      </c>
      <c r="K211" s="12">
        <v>0.78</v>
      </c>
      <c r="L211" s="50">
        <v>40.299999999999997</v>
      </c>
      <c r="M211" s="4"/>
      <c r="N211" s="55">
        <v>-2.2999999999999998</v>
      </c>
      <c r="O211" s="10">
        <v>3.6</v>
      </c>
      <c r="P211" s="51">
        <v>-0.61904761904761896</v>
      </c>
      <c r="Q211" s="51">
        <v>0.754</v>
      </c>
      <c r="R211" s="51">
        <v>2.8000000000000001E-2</v>
      </c>
      <c r="S211" s="11">
        <f t="shared" si="78"/>
        <v>0.89920470401084085</v>
      </c>
      <c r="T211" s="11">
        <v>0.79</v>
      </c>
      <c r="U211" s="11">
        <v>0.49</v>
      </c>
      <c r="V211" s="11">
        <f t="shared" si="79"/>
        <v>4.4000000000000039E-2</v>
      </c>
      <c r="W211" s="10">
        <v>28.5</v>
      </c>
      <c r="X211" s="4"/>
      <c r="Y211" s="5">
        <f t="shared" si="76"/>
        <v>1.1347217536036378</v>
      </c>
      <c r="Z211" s="4">
        <v>28.5</v>
      </c>
      <c r="AA211" s="24">
        <f t="shared" si="73"/>
        <v>11.799999999999997</v>
      </c>
      <c r="AB211" s="23">
        <v>-0.57333333333333336</v>
      </c>
      <c r="AC211" s="23">
        <f t="shared" si="74"/>
        <v>-6.1428571428571423</v>
      </c>
      <c r="AD211" s="23">
        <f t="shared" si="75"/>
        <v>-0.11212516297262058</v>
      </c>
      <c r="AE211" s="23">
        <v>-0.13093942637754763</v>
      </c>
      <c r="AF211" s="37">
        <v>4.8</v>
      </c>
      <c r="AG211" s="36">
        <f t="shared" si="80"/>
        <v>0.16250000000000001</v>
      </c>
      <c r="AJ211" s="36">
        <f t="shared" si="81"/>
        <v>-0.12896825396825395</v>
      </c>
    </row>
    <row r="212" spans="1:36" x14ac:dyDescent="0.2">
      <c r="A212" s="4"/>
      <c r="B212" s="7">
        <v>164</v>
      </c>
      <c r="C212" s="6" t="s">
        <v>149</v>
      </c>
      <c r="D212" s="6" t="s">
        <v>101</v>
      </c>
      <c r="E212" s="6" t="s">
        <v>29</v>
      </c>
      <c r="F212" s="6" t="s">
        <v>30</v>
      </c>
      <c r="G212" s="51">
        <v>0.53500000000000003</v>
      </c>
      <c r="H212" s="50">
        <v>200</v>
      </c>
      <c r="I212" s="11">
        <v>-0.154</v>
      </c>
      <c r="J212" s="10">
        <f t="shared" si="77"/>
        <v>84.999999999999986</v>
      </c>
      <c r="K212" s="12">
        <v>0.77</v>
      </c>
      <c r="L212" s="50">
        <v>37.700000000000003</v>
      </c>
      <c r="M212" s="4"/>
      <c r="N212" s="55">
        <v>-1.5</v>
      </c>
      <c r="O212" s="10">
        <v>3.4</v>
      </c>
      <c r="P212" s="51">
        <v>-0.61273209549071617</v>
      </c>
      <c r="Q212" s="51">
        <v>0.754</v>
      </c>
      <c r="R212" s="51">
        <v>2.8000000000000001E-2</v>
      </c>
      <c r="S212" s="11">
        <f t="shared" si="78"/>
        <v>0.90885261086669233</v>
      </c>
      <c r="T212" s="11">
        <v>0.79</v>
      </c>
      <c r="U212" s="11">
        <v>0.49</v>
      </c>
      <c r="V212" s="11">
        <f t="shared" si="79"/>
        <v>4.500000000000004E-2</v>
      </c>
      <c r="W212" s="10">
        <v>28.5</v>
      </c>
      <c r="X212" s="4"/>
      <c r="Y212" s="5">
        <f t="shared" si="76"/>
        <v>1.1347217536036378</v>
      </c>
      <c r="Z212" s="4">
        <v>28.5</v>
      </c>
      <c r="AA212" s="24">
        <f t="shared" si="73"/>
        <v>9.2000000000000028</v>
      </c>
      <c r="AB212" s="23">
        <v>-0.51333333333333331</v>
      </c>
      <c r="AC212" s="23">
        <f t="shared" si="74"/>
        <v>-5.5</v>
      </c>
      <c r="AD212" s="23">
        <f t="shared" si="75"/>
        <v>-0.10032573289902279</v>
      </c>
      <c r="AE212" s="23">
        <v>-0.12519642637754766</v>
      </c>
      <c r="AF212" s="37">
        <v>4.8</v>
      </c>
      <c r="AG212" s="36">
        <f t="shared" si="80"/>
        <v>0.16041666666666668</v>
      </c>
      <c r="AJ212" s="36">
        <f t="shared" si="81"/>
        <v>-0.1276525198938992</v>
      </c>
    </row>
    <row r="213" spans="1:36" x14ac:dyDescent="0.2">
      <c r="A213" s="4"/>
      <c r="B213" s="7">
        <v>165</v>
      </c>
      <c r="C213" s="6" t="s">
        <v>149</v>
      </c>
      <c r="D213" s="6" t="s">
        <v>101</v>
      </c>
      <c r="E213" s="6" t="s">
        <v>29</v>
      </c>
      <c r="F213" s="6" t="s">
        <v>30</v>
      </c>
      <c r="G213" s="51">
        <v>0.52700000000000002</v>
      </c>
      <c r="H213" s="50">
        <v>100</v>
      </c>
      <c r="I213" s="11">
        <v>-0.17</v>
      </c>
      <c r="J213" s="10">
        <f t="shared" si="77"/>
        <v>87.666666666666657</v>
      </c>
      <c r="K213" s="12">
        <v>0.71</v>
      </c>
      <c r="L213" s="50">
        <v>38.6</v>
      </c>
      <c r="M213" s="4"/>
      <c r="N213" s="55">
        <v>-2</v>
      </c>
      <c r="O213" s="10">
        <v>4</v>
      </c>
      <c r="P213" s="51">
        <v>-0.57412398921832886</v>
      </c>
      <c r="Q213" s="51">
        <v>0.754</v>
      </c>
      <c r="R213" s="51">
        <v>2.8000000000000001E-2</v>
      </c>
      <c r="S213" s="11">
        <f t="shared" si="78"/>
        <v>0.89988221436984683</v>
      </c>
      <c r="T213" s="11">
        <v>0.79</v>
      </c>
      <c r="U213" s="11">
        <v>0.49</v>
      </c>
      <c r="V213" s="11">
        <f t="shared" si="79"/>
        <v>3.7000000000000033E-2</v>
      </c>
      <c r="W213" s="10">
        <v>28.5</v>
      </c>
      <c r="X213" s="4"/>
      <c r="Y213" s="5">
        <f t="shared" si="76"/>
        <v>1.1347217536036378</v>
      </c>
      <c r="Z213" s="4">
        <v>28.5</v>
      </c>
      <c r="AA213" s="24">
        <f t="shared" si="73"/>
        <v>10.100000000000001</v>
      </c>
      <c r="AB213" s="23">
        <v>-0.56666666666666676</v>
      </c>
      <c r="AC213" s="23">
        <f t="shared" si="74"/>
        <v>-6.0714285714285721</v>
      </c>
      <c r="AD213" s="23">
        <f t="shared" si="75"/>
        <v>-0.11132940406024885</v>
      </c>
      <c r="AE213" s="23">
        <v>-0.13368142637754765</v>
      </c>
      <c r="AF213" s="37">
        <v>4.8</v>
      </c>
      <c r="AG213" s="36">
        <f t="shared" si="80"/>
        <v>0.14791666666666667</v>
      </c>
      <c r="AJ213" s="36">
        <f t="shared" si="81"/>
        <v>-0.11960916442048518</v>
      </c>
    </row>
    <row r="214" spans="1:36" x14ac:dyDescent="0.2">
      <c r="A214" s="4"/>
      <c r="B214" s="8"/>
      <c r="C214" s="4"/>
      <c r="D214" s="4"/>
      <c r="E214" s="4"/>
      <c r="F214" s="4"/>
      <c r="G214" s="47"/>
      <c r="H214" s="47"/>
      <c r="I214" s="4"/>
      <c r="J214" s="4"/>
      <c r="K214" s="4"/>
      <c r="L214" s="47"/>
      <c r="M214" s="4"/>
      <c r="N214" s="47" t="s">
        <v>265</v>
      </c>
      <c r="O214" s="10"/>
      <c r="P214" s="50"/>
      <c r="Q214" s="47"/>
      <c r="R214" s="47"/>
      <c r="S214" s="4"/>
      <c r="T214" s="4"/>
      <c r="U214" s="4"/>
      <c r="V214" s="4"/>
      <c r="W214" s="4"/>
      <c r="X214" s="4"/>
      <c r="Y214" s="5"/>
      <c r="AA214" s="24"/>
      <c r="AB214" s="24" t="s">
        <v>265</v>
      </c>
      <c r="AC214" s="23"/>
      <c r="AD214" s="23"/>
      <c r="AF214" s="37"/>
      <c r="AG214" s="36"/>
    </row>
    <row r="215" spans="1:36" x14ac:dyDescent="0.2">
      <c r="A215" s="6" t="s">
        <v>170</v>
      </c>
      <c r="B215" s="7">
        <v>360</v>
      </c>
      <c r="C215" s="6" t="s">
        <v>149</v>
      </c>
      <c r="D215" s="6" t="s">
        <v>101</v>
      </c>
      <c r="E215" s="6" t="s">
        <v>29</v>
      </c>
      <c r="F215" s="6" t="s">
        <v>30</v>
      </c>
      <c r="G215" s="51">
        <v>0.76300000000000001</v>
      </c>
      <c r="H215" s="50">
        <v>200</v>
      </c>
      <c r="I215" s="11">
        <v>-9.9000000000000005E-2</v>
      </c>
      <c r="J215" s="10">
        <f>SUM(T215-G215)/(T215-U215)*100</f>
        <v>33.4375</v>
      </c>
      <c r="K215" s="12">
        <v>0.22</v>
      </c>
      <c r="L215" s="50">
        <v>34.700000000000003</v>
      </c>
      <c r="M215" s="4"/>
      <c r="N215" s="55">
        <v>-0.7</v>
      </c>
      <c r="O215" s="10">
        <v>5.5</v>
      </c>
      <c r="P215" s="51">
        <v>-0.20496894409937888</v>
      </c>
      <c r="Q215" s="51">
        <v>1.014</v>
      </c>
      <c r="R215" s="51">
        <v>6.5000000000000002E-2</v>
      </c>
      <c r="S215" s="11">
        <f>1+(I215/(1+Q215-R215*LOG(H215)))</f>
        <v>0.94690074820062087</v>
      </c>
      <c r="T215" s="11">
        <v>0.87</v>
      </c>
      <c r="U215" s="11">
        <v>0.55000000000000004</v>
      </c>
      <c r="V215" s="11">
        <f>G215-U215</f>
        <v>0.21299999999999997</v>
      </c>
      <c r="W215" s="10">
        <v>32</v>
      </c>
      <c r="X215" s="4"/>
      <c r="Y215" s="5">
        <f t="shared" si="76"/>
        <v>1.2871082776163136</v>
      </c>
      <c r="Z215" s="4">
        <v>32</v>
      </c>
      <c r="AA215" s="24">
        <f t="shared" si="73"/>
        <v>2.7000000000000028</v>
      </c>
      <c r="AB215" s="23">
        <v>-0.30937500000000001</v>
      </c>
      <c r="AC215" s="23">
        <f t="shared" si="74"/>
        <v>-1.523076923076923</v>
      </c>
      <c r="AD215" s="23">
        <f t="shared" si="75"/>
        <v>-5.6154282473057295E-2</v>
      </c>
      <c r="AE215" s="23">
        <v>-7.083856263391386E-2</v>
      </c>
      <c r="AF215" s="37">
        <v>3.8</v>
      </c>
      <c r="AG215" s="36">
        <f>K215/AF215</f>
        <v>5.7894736842105263E-2</v>
      </c>
      <c r="AH215" s="27">
        <f>Q215-U215</f>
        <v>0.46399999999999997</v>
      </c>
      <c r="AI215">
        <f>AF215</f>
        <v>3.8</v>
      </c>
      <c r="AJ215" s="36">
        <f>P215/AF215</f>
        <v>-5.393919581562602E-2</v>
      </c>
    </row>
    <row r="216" spans="1:36" x14ac:dyDescent="0.2">
      <c r="A216" s="6" t="s">
        <v>171</v>
      </c>
      <c r="B216" s="7">
        <v>361</v>
      </c>
      <c r="C216" s="6" t="s">
        <v>149</v>
      </c>
      <c r="D216" s="6" t="s">
        <v>101</v>
      </c>
      <c r="E216" s="6" t="s">
        <v>29</v>
      </c>
      <c r="F216" s="6" t="s">
        <v>30</v>
      </c>
      <c r="G216" s="51">
        <v>0.82799999999999996</v>
      </c>
      <c r="H216" s="50">
        <v>200</v>
      </c>
      <c r="I216" s="11">
        <v>-3.4000000000000002E-2</v>
      </c>
      <c r="J216" s="10">
        <f>SUM(T216-G216)/(T216-U216)*100</f>
        <v>13.125000000000014</v>
      </c>
      <c r="K216" s="12">
        <v>7.0000000000000007E-2</v>
      </c>
      <c r="L216" s="50">
        <v>33.200000000000003</v>
      </c>
      <c r="M216" s="4"/>
      <c r="N216" s="55" t="s">
        <v>265</v>
      </c>
      <c r="O216" s="10">
        <v>16</v>
      </c>
      <c r="P216" s="51">
        <v>-6.840390879478829E-2</v>
      </c>
      <c r="Q216" s="51">
        <v>1.014</v>
      </c>
      <c r="R216" s="51">
        <v>6.5000000000000002E-2</v>
      </c>
      <c r="S216" s="11">
        <f>1+(I216/(1+Q216-R216*LOG(H216)))</f>
        <v>0.98176389332142533</v>
      </c>
      <c r="T216" s="11">
        <v>0.87</v>
      </c>
      <c r="U216" s="11">
        <v>0.55000000000000004</v>
      </c>
      <c r="V216" s="11">
        <f>G216-U216</f>
        <v>0.27799999999999991</v>
      </c>
      <c r="W216" s="10">
        <v>32</v>
      </c>
      <c r="X216" s="4"/>
      <c r="Y216" s="5">
        <f t="shared" si="76"/>
        <v>1.2871082776163136</v>
      </c>
      <c r="Z216" s="4">
        <v>32</v>
      </c>
      <c r="AA216" s="24">
        <f t="shared" si="73"/>
        <v>1.2000000000000028</v>
      </c>
      <c r="AB216" s="23">
        <v>-0.10625</v>
      </c>
      <c r="AC216" s="23">
        <f t="shared" si="74"/>
        <v>-0.52307692307692311</v>
      </c>
      <c r="AD216" s="23">
        <f t="shared" si="75"/>
        <v>-1.8599562363238516E-2</v>
      </c>
      <c r="AE216" s="23">
        <v>-1.8179562633913848E-2</v>
      </c>
      <c r="AF216" s="37">
        <v>3.8</v>
      </c>
      <c r="AG216" s="36">
        <f>K216/AF216</f>
        <v>1.8421052631578949E-2</v>
      </c>
      <c r="AJ216" s="36">
        <f>P216/AF216</f>
        <v>-1.8001028630207444E-2</v>
      </c>
    </row>
    <row r="217" spans="1:36" x14ac:dyDescent="0.2">
      <c r="A217" s="6" t="s">
        <v>172</v>
      </c>
      <c r="B217" s="7">
        <v>362</v>
      </c>
      <c r="C217" s="6" t="s">
        <v>149</v>
      </c>
      <c r="D217" s="6" t="s">
        <v>101</v>
      </c>
      <c r="E217" s="6" t="s">
        <v>29</v>
      </c>
      <c r="F217" s="6" t="s">
        <v>30</v>
      </c>
      <c r="G217" s="51">
        <v>0.73</v>
      </c>
      <c r="H217" s="50">
        <v>200</v>
      </c>
      <c r="I217" s="11">
        <v>-0.13</v>
      </c>
      <c r="J217" s="10">
        <f>SUM(T217-G217)/(T217-U217)*100</f>
        <v>43.750000000000014</v>
      </c>
      <c r="K217" s="12">
        <v>0.45</v>
      </c>
      <c r="L217" s="50">
        <v>36.799999999999997</v>
      </c>
      <c r="M217" s="4"/>
      <c r="N217" s="55">
        <v>-2</v>
      </c>
      <c r="O217" s="10">
        <v>6.2</v>
      </c>
      <c r="P217" s="51">
        <v>-0.39130434782608697</v>
      </c>
      <c r="Q217" s="51">
        <v>1.014</v>
      </c>
      <c r="R217" s="51">
        <v>6.5000000000000002E-2</v>
      </c>
      <c r="S217" s="11">
        <f>1+(I217/(1+Q217-R217*LOG(H217)))</f>
        <v>0.93027370975839108</v>
      </c>
      <c r="T217" s="11">
        <v>0.87</v>
      </c>
      <c r="U217" s="11">
        <v>0.55000000000000004</v>
      </c>
      <c r="V217" s="11">
        <f>G217-U217</f>
        <v>0.17999999999999994</v>
      </c>
      <c r="W217" s="10">
        <v>32</v>
      </c>
      <c r="X217" s="4"/>
      <c r="Y217" s="5">
        <f t="shared" si="76"/>
        <v>1.2871082776163136</v>
      </c>
      <c r="Z217" s="4">
        <v>32</v>
      </c>
      <c r="AA217" s="24">
        <f t="shared" si="73"/>
        <v>4.7999999999999972</v>
      </c>
      <c r="AB217" s="23">
        <v>-0.40625</v>
      </c>
      <c r="AC217" s="23">
        <f t="shared" si="74"/>
        <v>-2</v>
      </c>
      <c r="AD217" s="23">
        <f t="shared" si="75"/>
        <v>-7.5144508670520235E-2</v>
      </c>
      <c r="AE217" s="23">
        <v>-7.9579562633913858E-2</v>
      </c>
      <c r="AF217" s="37">
        <v>3.8</v>
      </c>
      <c r="AG217" s="36">
        <f>K217/AF217</f>
        <v>0.11842105263157895</v>
      </c>
      <c r="AJ217" s="36">
        <f>P217/AF217</f>
        <v>-0.10297482837528606</v>
      </c>
    </row>
    <row r="218" spans="1:36" x14ac:dyDescent="0.2">
      <c r="A218" s="4"/>
      <c r="B218" s="7">
        <v>363</v>
      </c>
      <c r="C218" s="6" t="s">
        <v>149</v>
      </c>
      <c r="D218" s="6" t="s">
        <v>101</v>
      </c>
      <c r="E218" s="6" t="s">
        <v>29</v>
      </c>
      <c r="F218" s="6" t="s">
        <v>30</v>
      </c>
      <c r="G218" s="51">
        <v>0.68400000000000005</v>
      </c>
      <c r="H218" s="50">
        <v>200</v>
      </c>
      <c r="I218" s="11">
        <v>-0.158</v>
      </c>
      <c r="J218" s="10">
        <f>SUM(T218-G218)/(T218-U218)*100</f>
        <v>58.124999999999993</v>
      </c>
      <c r="K218" s="12">
        <v>0.61</v>
      </c>
      <c r="L218" s="50">
        <v>41</v>
      </c>
      <c r="M218" s="4"/>
      <c r="N218" s="55">
        <v>-0.8</v>
      </c>
      <c r="O218" s="10">
        <v>4.8</v>
      </c>
      <c r="P218" s="51">
        <v>-0.50692520775623273</v>
      </c>
      <c r="Q218" s="51">
        <v>1.014</v>
      </c>
      <c r="R218" s="51">
        <v>6.5000000000000002E-2</v>
      </c>
      <c r="S218" s="11">
        <f>1+(I218/(1+Q218-R218*LOG(H218)))</f>
        <v>0.91525573955250605</v>
      </c>
      <c r="T218" s="11">
        <v>0.87</v>
      </c>
      <c r="U218" s="11">
        <v>0.55000000000000004</v>
      </c>
      <c r="V218" s="11">
        <f>G218-U218</f>
        <v>0.13400000000000001</v>
      </c>
      <c r="W218" s="10">
        <v>32</v>
      </c>
      <c r="X218" s="4"/>
      <c r="Y218" s="5">
        <f t="shared" si="76"/>
        <v>1.2871082776163136</v>
      </c>
      <c r="Z218" s="4">
        <v>32</v>
      </c>
      <c r="AA218" s="24">
        <f t="shared" si="73"/>
        <v>9</v>
      </c>
      <c r="AB218" s="23">
        <v>-0.49375000000000002</v>
      </c>
      <c r="AC218" s="23">
        <f t="shared" si="74"/>
        <v>-2.4307692307692306</v>
      </c>
      <c r="AD218" s="23">
        <f t="shared" si="75"/>
        <v>-9.3824228028503556E-2</v>
      </c>
      <c r="AE218" s="23">
        <v>-0.12870756263391384</v>
      </c>
      <c r="AF218" s="37">
        <v>3.8</v>
      </c>
      <c r="AG218" s="36">
        <f>K218/AF218</f>
        <v>0.16052631578947368</v>
      </c>
      <c r="AJ218" s="36">
        <f>P218/AF218</f>
        <v>-0.13340137046216652</v>
      </c>
    </row>
    <row r="219" spans="1:36" x14ac:dyDescent="0.2">
      <c r="A219" s="4"/>
      <c r="B219" s="7">
        <v>364</v>
      </c>
      <c r="C219" s="6" t="s">
        <v>149</v>
      </c>
      <c r="D219" s="6" t="s">
        <v>101</v>
      </c>
      <c r="E219" s="6" t="s">
        <v>29</v>
      </c>
      <c r="F219" s="6" t="s">
        <v>30</v>
      </c>
      <c r="G219" s="51">
        <v>0.67400000000000004</v>
      </c>
      <c r="H219" s="50">
        <v>80</v>
      </c>
      <c r="I219" s="11">
        <v>-0.219</v>
      </c>
      <c r="J219" s="10">
        <f>SUM(T219-G219)/(T219-U219)*100</f>
        <v>61.249999999999993</v>
      </c>
      <c r="K219" s="12">
        <v>0.78</v>
      </c>
      <c r="L219" s="50">
        <v>41</v>
      </c>
      <c r="M219" s="4"/>
      <c r="N219" s="55">
        <v>-1.8</v>
      </c>
      <c r="O219" s="10">
        <v>3.4</v>
      </c>
      <c r="P219" s="51">
        <v>-0.61904761904761896</v>
      </c>
      <c r="Q219" s="51">
        <v>1.014</v>
      </c>
      <c r="R219" s="51">
        <v>6.5000000000000002E-2</v>
      </c>
      <c r="S219" s="11">
        <f>1+(I219/(1+Q219-R219*LOG(H219)))</f>
        <v>0.88414532170633309</v>
      </c>
      <c r="T219" s="11">
        <v>0.87</v>
      </c>
      <c r="U219" s="11">
        <v>0.55000000000000004</v>
      </c>
      <c r="V219" s="11">
        <f>G219-U219</f>
        <v>0.124</v>
      </c>
      <c r="W219" s="10">
        <v>32</v>
      </c>
      <c r="X219" s="4"/>
      <c r="Y219" s="5">
        <f t="shared" si="76"/>
        <v>1.2871082776163136</v>
      </c>
      <c r="Z219" s="4">
        <v>32</v>
      </c>
      <c r="AA219" s="24">
        <f t="shared" si="73"/>
        <v>9</v>
      </c>
      <c r="AB219" s="23">
        <v>-0.68437499999999996</v>
      </c>
      <c r="AC219" s="23">
        <f t="shared" si="74"/>
        <v>-3.3692307692307693</v>
      </c>
      <c r="AD219" s="23">
        <f t="shared" si="75"/>
        <v>-0.13082437275985664</v>
      </c>
      <c r="AE219" s="23">
        <v>-0.17304756263391385</v>
      </c>
      <c r="AF219" s="37">
        <v>3.8</v>
      </c>
      <c r="AG219" s="36">
        <f>K219/AF219</f>
        <v>0.20526315789473687</v>
      </c>
      <c r="AJ219" s="36">
        <f>P219/AF219</f>
        <v>-0.16290726817042606</v>
      </c>
    </row>
    <row r="220" spans="1:36" x14ac:dyDescent="0.2">
      <c r="A220" s="4"/>
      <c r="B220" s="8"/>
      <c r="C220" s="4"/>
      <c r="D220" s="4"/>
      <c r="E220" s="4"/>
      <c r="F220" s="4"/>
      <c r="G220" s="47"/>
      <c r="H220" s="47"/>
      <c r="I220" s="4"/>
      <c r="J220" s="4"/>
      <c r="K220" s="12"/>
      <c r="L220" s="47"/>
      <c r="M220" s="4"/>
      <c r="N220" s="55" t="s">
        <v>265</v>
      </c>
      <c r="O220" s="10"/>
      <c r="P220" s="50"/>
      <c r="Q220" s="47"/>
      <c r="R220" s="47"/>
      <c r="S220" s="4"/>
      <c r="T220" s="4"/>
      <c r="U220" s="4"/>
      <c r="V220" s="4"/>
      <c r="W220" s="4"/>
      <c r="X220" s="4"/>
      <c r="Y220" s="5"/>
      <c r="AA220" s="24"/>
      <c r="AB220" s="24" t="s">
        <v>265</v>
      </c>
      <c r="AC220" s="23"/>
      <c r="AD220" s="23"/>
      <c r="AF220" s="37"/>
      <c r="AG220" s="36"/>
    </row>
    <row r="221" spans="1:36" x14ac:dyDescent="0.2">
      <c r="A221" s="6" t="s">
        <v>173</v>
      </c>
      <c r="B221" s="7">
        <v>261</v>
      </c>
      <c r="C221" s="6" t="s">
        <v>69</v>
      </c>
      <c r="D221" s="6" t="s">
        <v>28</v>
      </c>
      <c r="E221" s="6" t="s">
        <v>29</v>
      </c>
      <c r="F221" s="6" t="s">
        <v>30</v>
      </c>
      <c r="G221" s="51">
        <v>0.77100000000000002</v>
      </c>
      <c r="H221" s="50">
        <v>200</v>
      </c>
      <c r="I221" s="11">
        <v>-8.5999999999999993E-2</v>
      </c>
      <c r="J221" s="10">
        <f>SUM(T221-G221)/(T221-U221)*100</f>
        <v>41.034482758620683</v>
      </c>
      <c r="K221" s="12">
        <v>0.09</v>
      </c>
      <c r="L221" s="53">
        <v>33.799999999999997</v>
      </c>
      <c r="M221" s="4"/>
      <c r="N221" s="55">
        <v>-0.1</v>
      </c>
      <c r="O221" s="10">
        <v>8</v>
      </c>
      <c r="P221" s="51">
        <v>-8.7378640776699046E-2</v>
      </c>
      <c r="Q221" s="51">
        <v>0.98599999999999999</v>
      </c>
      <c r="R221" s="51">
        <v>5.6000000000000001E-2</v>
      </c>
      <c r="S221" s="11">
        <f>1+(I221/(1+Q221-R221*LOG(H221)))</f>
        <v>0.953692294304749</v>
      </c>
      <c r="T221" s="11">
        <v>0.89</v>
      </c>
      <c r="U221" s="11">
        <v>0.6</v>
      </c>
      <c r="V221" s="11">
        <f>G221-U221</f>
        <v>0.17100000000000004</v>
      </c>
      <c r="W221" s="10">
        <v>31</v>
      </c>
      <c r="X221" s="4"/>
      <c r="Y221" s="5">
        <f t="shared" ref="Y221:Y235" si="82">6*SIN(W221/57.3)/(3-SIN(W221/57.3))</f>
        <v>1.243472176089182</v>
      </c>
      <c r="Z221" s="4">
        <v>31</v>
      </c>
      <c r="AA221" s="24">
        <f t="shared" si="73"/>
        <v>2.7999999999999972</v>
      </c>
      <c r="AB221" s="23">
        <v>-0.29699999999999999</v>
      </c>
      <c r="AC221" s="23">
        <f t="shared" si="74"/>
        <v>-1.5357142857142856</v>
      </c>
      <c r="AD221" s="23">
        <f t="shared" si="75"/>
        <v>-4.8560135516657256E-2</v>
      </c>
      <c r="AE221" s="23">
        <v>-7.1210891613560381E-2</v>
      </c>
      <c r="AF221" s="37">
        <v>2.9</v>
      </c>
      <c r="AG221" s="36">
        <f>K221/AF221</f>
        <v>3.1034482758620689E-2</v>
      </c>
      <c r="AH221" s="27">
        <f>Q221-U221</f>
        <v>0.38600000000000001</v>
      </c>
      <c r="AI221">
        <f>AF221</f>
        <v>2.9</v>
      </c>
      <c r="AJ221" s="36">
        <f>P221/AF221</f>
        <v>-3.0130565785068637E-2</v>
      </c>
    </row>
    <row r="222" spans="1:36" x14ac:dyDescent="0.2">
      <c r="A222" s="6" t="s">
        <v>169</v>
      </c>
      <c r="B222" s="7">
        <v>262</v>
      </c>
      <c r="C222" s="6" t="s">
        <v>69</v>
      </c>
      <c r="D222" s="6" t="s">
        <v>28</v>
      </c>
      <c r="E222" s="6" t="s">
        <v>29</v>
      </c>
      <c r="F222" s="6" t="s">
        <v>30</v>
      </c>
      <c r="G222" s="51">
        <v>0.85099999999999998</v>
      </c>
      <c r="H222" s="50">
        <v>200</v>
      </c>
      <c r="I222" s="11">
        <v>-5.0000000000000001E-3</v>
      </c>
      <c r="J222" s="10">
        <f>SUM(T222-G222)/(T222-U222)*100</f>
        <v>13.448275862068975</v>
      </c>
      <c r="K222" s="12">
        <v>0</v>
      </c>
      <c r="L222" s="53">
        <v>30.8</v>
      </c>
      <c r="M222" s="4"/>
      <c r="N222" s="55">
        <v>1.8</v>
      </c>
      <c r="O222" s="10">
        <v>9.8000000000000007</v>
      </c>
      <c r="P222" s="51">
        <v>0</v>
      </c>
      <c r="Q222" s="51">
        <v>0.98599999999999999</v>
      </c>
      <c r="R222" s="51">
        <v>5.6000000000000001E-2</v>
      </c>
      <c r="S222" s="11">
        <f>1+(I222/(1+Q222-R222*LOG(H222)))</f>
        <v>0.99730769152934584</v>
      </c>
      <c r="T222" s="11">
        <v>0.89</v>
      </c>
      <c r="U222" s="11">
        <v>0.6</v>
      </c>
      <c r="V222" s="11">
        <f>G222-U222</f>
        <v>0.251</v>
      </c>
      <c r="W222" s="10">
        <v>31</v>
      </c>
      <c r="X222" s="4"/>
      <c r="Y222" s="5">
        <f t="shared" si="82"/>
        <v>1.243472176089182</v>
      </c>
      <c r="Z222" s="4">
        <v>31</v>
      </c>
      <c r="AA222" s="24">
        <f t="shared" si="73"/>
        <v>-0.19999999999999929</v>
      </c>
      <c r="AB222" s="23">
        <v>-1.7241379310344831E-2</v>
      </c>
      <c r="AC222" s="23">
        <f t="shared" si="74"/>
        <v>-8.9285714285714288E-2</v>
      </c>
      <c r="AD222" s="23">
        <f t="shared" si="75"/>
        <v>-2.7012425715829281E-3</v>
      </c>
      <c r="AE222" s="23">
        <v>-2.5299891613560388E-2</v>
      </c>
      <c r="AF222" s="37">
        <v>2.9</v>
      </c>
      <c r="AG222" s="36">
        <f>K222/AF222</f>
        <v>0</v>
      </c>
      <c r="AJ222" s="36">
        <f>P222/AF222</f>
        <v>0</v>
      </c>
    </row>
    <row r="223" spans="1:36" x14ac:dyDescent="0.2">
      <c r="A223" s="4"/>
      <c r="B223" s="7">
        <v>263</v>
      </c>
      <c r="C223" s="6" t="s">
        <v>69</v>
      </c>
      <c r="D223" s="6" t="s">
        <v>28</v>
      </c>
      <c r="E223" s="6" t="s">
        <v>29</v>
      </c>
      <c r="F223" s="6" t="s">
        <v>30</v>
      </c>
      <c r="G223" s="51">
        <v>0.78200000000000003</v>
      </c>
      <c r="H223" s="50">
        <v>200</v>
      </c>
      <c r="I223" s="11">
        <v>-7.4999999999999997E-2</v>
      </c>
      <c r="J223" s="10">
        <f>SUM(T223-G223)/(T223-U223)*100</f>
        <v>37.241379310344819</v>
      </c>
      <c r="K223" s="12">
        <v>0.1</v>
      </c>
      <c r="L223" s="53">
        <v>33.700000000000003</v>
      </c>
      <c r="M223" s="4"/>
      <c r="N223" s="55" t="s">
        <v>265</v>
      </c>
      <c r="O223" s="10">
        <v>9.4</v>
      </c>
      <c r="P223" s="51">
        <v>-9.6774193548387108E-2</v>
      </c>
      <c r="Q223" s="51">
        <v>0.98599999999999999</v>
      </c>
      <c r="R223" s="51">
        <v>5.6000000000000001E-2</v>
      </c>
      <c r="S223" s="11">
        <f>1+(I223/(1+Q223-R223*LOG(H223)))</f>
        <v>0.95961537294018806</v>
      </c>
      <c r="T223" s="11">
        <v>0.89</v>
      </c>
      <c r="U223" s="11">
        <v>0.6</v>
      </c>
      <c r="V223" s="11">
        <f>G223-U223</f>
        <v>0.18200000000000005</v>
      </c>
      <c r="W223" s="10">
        <v>31</v>
      </c>
      <c r="X223" s="4"/>
      <c r="Y223" s="5">
        <f t="shared" si="82"/>
        <v>1.243472176089182</v>
      </c>
      <c r="Z223" s="4">
        <v>31</v>
      </c>
      <c r="AA223" s="24">
        <f t="shared" si="73"/>
        <v>2.7000000000000028</v>
      </c>
      <c r="AB223" s="23">
        <v>-0.25862068965517243</v>
      </c>
      <c r="AC223" s="23">
        <f t="shared" si="74"/>
        <v>-1.3392857142857142</v>
      </c>
      <c r="AD223" s="23">
        <f t="shared" si="75"/>
        <v>-4.2087542087542083E-2</v>
      </c>
      <c r="AE223" s="23">
        <v>-6.1981891613560387E-2</v>
      </c>
      <c r="AF223" s="37">
        <v>2.9</v>
      </c>
      <c r="AG223" s="36">
        <f>K223/AF223</f>
        <v>3.4482758620689655E-2</v>
      </c>
      <c r="AJ223" s="36">
        <f>P223/AF223</f>
        <v>-3.337041156840935E-2</v>
      </c>
    </row>
    <row r="224" spans="1:36" x14ac:dyDescent="0.2">
      <c r="A224" s="4"/>
      <c r="B224" s="7">
        <v>264</v>
      </c>
      <c r="C224" s="6" t="s">
        <v>69</v>
      </c>
      <c r="D224" s="6" t="s">
        <v>28</v>
      </c>
      <c r="E224" s="6" t="s">
        <v>29</v>
      </c>
      <c r="F224" s="6" t="s">
        <v>30</v>
      </c>
      <c r="G224" s="51">
        <v>0.71399999999999997</v>
      </c>
      <c r="H224" s="50">
        <v>200</v>
      </c>
      <c r="I224" s="11">
        <v>-0.14299999999999999</v>
      </c>
      <c r="J224" s="10">
        <f>SUM(T224-G224)/(T224-U224)*100</f>
        <v>60.689655172413801</v>
      </c>
      <c r="K224" s="12">
        <v>0.34</v>
      </c>
      <c r="L224" s="53">
        <v>36.1</v>
      </c>
      <c r="M224" s="4"/>
      <c r="N224" s="55">
        <v>-1.3</v>
      </c>
      <c r="O224" s="10">
        <v>6.8</v>
      </c>
      <c r="P224" s="51">
        <v>-0.30538922155688625</v>
      </c>
      <c r="Q224" s="51">
        <v>0.98599999999999999</v>
      </c>
      <c r="R224" s="51">
        <v>5.6000000000000001E-2</v>
      </c>
      <c r="S224" s="11">
        <f>1+(I224/(1+Q224-R224*LOG(H224)))</f>
        <v>0.92299997773929188</v>
      </c>
      <c r="T224" s="11">
        <v>0.89</v>
      </c>
      <c r="U224" s="11">
        <v>0.6</v>
      </c>
      <c r="V224" s="11">
        <f>G224-U224</f>
        <v>0.11399999999999999</v>
      </c>
      <c r="W224" s="10">
        <v>31</v>
      </c>
      <c r="X224" s="4"/>
      <c r="Y224" s="5">
        <f t="shared" si="82"/>
        <v>1.243472176089182</v>
      </c>
      <c r="Z224" s="4">
        <v>31</v>
      </c>
      <c r="AA224" s="24">
        <f t="shared" si="73"/>
        <v>5.1000000000000014</v>
      </c>
      <c r="AB224" s="23">
        <v>-0.49310344827586206</v>
      </c>
      <c r="AC224" s="23">
        <f t="shared" si="74"/>
        <v>-2.5535714285714284</v>
      </c>
      <c r="AD224" s="23">
        <f t="shared" si="75"/>
        <v>-8.3430571761960323E-2</v>
      </c>
      <c r="AE224" s="23">
        <v>-0.10769989161356039</v>
      </c>
      <c r="AF224" s="37">
        <v>2.9</v>
      </c>
      <c r="AG224" s="36">
        <f>K224/AF224</f>
        <v>0.11724137931034484</v>
      </c>
      <c r="AJ224" s="36">
        <f>P224/AF224</f>
        <v>-0.10530662812306422</v>
      </c>
    </row>
    <row r="225" spans="1:36" x14ac:dyDescent="0.2">
      <c r="A225" s="4"/>
      <c r="B225" s="7">
        <v>265</v>
      </c>
      <c r="C225" s="6" t="s">
        <v>69</v>
      </c>
      <c r="D225" s="6" t="s">
        <v>28</v>
      </c>
      <c r="E225" s="6" t="s">
        <v>29</v>
      </c>
      <c r="F225" s="6" t="s">
        <v>30</v>
      </c>
      <c r="G225" s="51">
        <v>0.65300000000000002</v>
      </c>
      <c r="H225" s="50">
        <v>100</v>
      </c>
      <c r="I225" s="11">
        <v>-0.221</v>
      </c>
      <c r="J225" s="10">
        <f>SUM(T225-G225)/(T225-U225)*100</f>
        <v>81.724137931034463</v>
      </c>
      <c r="K225" s="12">
        <v>0.63</v>
      </c>
      <c r="L225" s="53">
        <v>40.1</v>
      </c>
      <c r="M225" s="4"/>
      <c r="N225" s="55">
        <v>-2.2000000000000002</v>
      </c>
      <c r="O225" s="10">
        <v>5</v>
      </c>
      <c r="P225" s="51">
        <v>-0.52066115702479343</v>
      </c>
      <c r="Q225" s="51">
        <v>0.98599999999999999</v>
      </c>
      <c r="R225" s="51">
        <v>5.6000000000000001E-2</v>
      </c>
      <c r="S225" s="11">
        <f>1+(I225/(1+Q225-R225*LOG(H225)))</f>
        <v>0.88207043756670223</v>
      </c>
      <c r="T225" s="11">
        <v>0.89</v>
      </c>
      <c r="U225" s="11">
        <v>0.6</v>
      </c>
      <c r="V225" s="11">
        <f>G225-U225</f>
        <v>5.3000000000000047E-2</v>
      </c>
      <c r="W225" s="10">
        <v>31</v>
      </c>
      <c r="X225" s="4"/>
      <c r="Y225" s="5">
        <f t="shared" si="82"/>
        <v>1.243472176089182</v>
      </c>
      <c r="Z225" s="4">
        <v>31</v>
      </c>
      <c r="AA225" s="24">
        <f t="shared" si="73"/>
        <v>9.1000000000000014</v>
      </c>
      <c r="AB225" s="23">
        <v>-0.76206896551724146</v>
      </c>
      <c r="AC225" s="23">
        <f t="shared" si="74"/>
        <v>-3.9464285714285712</v>
      </c>
      <c r="AD225" s="23">
        <f t="shared" si="75"/>
        <v>-0.1336963097398669</v>
      </c>
      <c r="AE225" s="23">
        <v>-0.17161589161356039</v>
      </c>
      <c r="AF225" s="37">
        <v>2.9</v>
      </c>
      <c r="AG225" s="36">
        <f>K225/AF225</f>
        <v>0.21724137931034485</v>
      </c>
      <c r="AJ225" s="36">
        <f>P225/AF225</f>
        <v>-0.17953833000854946</v>
      </c>
    </row>
    <row r="226" spans="1:36" x14ac:dyDescent="0.2">
      <c r="A226" s="4"/>
      <c r="B226" s="8"/>
      <c r="C226" s="4"/>
      <c r="D226" s="4"/>
      <c r="E226" s="4"/>
      <c r="F226" s="4"/>
      <c r="G226" s="51"/>
      <c r="H226" s="50"/>
      <c r="I226" s="4"/>
      <c r="J226" s="4"/>
      <c r="K226" s="12"/>
      <c r="L226" s="54"/>
      <c r="M226" s="4"/>
      <c r="N226" s="55" t="s">
        <v>265</v>
      </c>
      <c r="O226" s="10"/>
      <c r="P226" s="50"/>
      <c r="Q226" s="47"/>
      <c r="R226" s="47"/>
      <c r="S226" s="4"/>
      <c r="T226" s="4"/>
      <c r="U226" s="4"/>
      <c r="V226" s="4"/>
      <c r="W226" s="4"/>
      <c r="X226" s="4"/>
      <c r="Y226" s="5"/>
      <c r="AA226" s="24"/>
      <c r="AB226" s="23"/>
      <c r="AC226" s="23"/>
      <c r="AD226" s="23"/>
      <c r="AF226" s="37"/>
      <c r="AG226" s="36"/>
    </row>
    <row r="227" spans="1:36" x14ac:dyDescent="0.2">
      <c r="A227" s="6" t="s">
        <v>174</v>
      </c>
      <c r="B227" s="7" t="s">
        <v>175</v>
      </c>
      <c r="C227" s="6" t="s">
        <v>176</v>
      </c>
      <c r="D227" s="6" t="s">
        <v>28</v>
      </c>
      <c r="E227" s="6" t="s">
        <v>29</v>
      </c>
      <c r="F227" s="6" t="s">
        <v>30</v>
      </c>
      <c r="G227" s="51">
        <v>0.65300000000000002</v>
      </c>
      <c r="H227" s="50">
        <v>100</v>
      </c>
      <c r="I227" s="13">
        <v>-0.22800000000000001</v>
      </c>
      <c r="J227" s="4"/>
      <c r="K227" s="12">
        <v>0.7</v>
      </c>
      <c r="L227" s="53">
        <v>41</v>
      </c>
      <c r="M227" s="4"/>
      <c r="N227" s="55">
        <v>-2.6</v>
      </c>
      <c r="O227" s="10">
        <v>5.2</v>
      </c>
      <c r="P227" s="51">
        <v>-0.56756756756756743</v>
      </c>
      <c r="Q227" s="52">
        <v>0.94299999999999995</v>
      </c>
      <c r="R227" s="52">
        <v>3.1E-2</v>
      </c>
      <c r="S227" s="11">
        <f>1+(I227/(1+Q227-R227*LOG(H227)))</f>
        <v>0.87878787878787878</v>
      </c>
      <c r="T227" s="4"/>
      <c r="U227" s="4"/>
      <c r="V227" s="4"/>
      <c r="W227" s="10">
        <v>31</v>
      </c>
      <c r="X227" s="4"/>
      <c r="Y227" s="5">
        <f t="shared" si="82"/>
        <v>1.243472176089182</v>
      </c>
      <c r="Z227" s="4">
        <v>31</v>
      </c>
      <c r="AA227" s="24">
        <f t="shared" si="73"/>
        <v>10</v>
      </c>
      <c r="AB227" s="23">
        <v>-0.78620689655172427</v>
      </c>
      <c r="AC227" s="23">
        <f t="shared" si="74"/>
        <v>-7.3548387096774199</v>
      </c>
      <c r="AD227" s="23">
        <f t="shared" si="75"/>
        <v>-0.13793103448275862</v>
      </c>
      <c r="AE227" s="23">
        <v>-0.17781554714322095</v>
      </c>
      <c r="AF227" s="37">
        <v>2.9</v>
      </c>
      <c r="AG227" s="36">
        <f>K227/AF227</f>
        <v>0.24137931034482757</v>
      </c>
      <c r="AH227" s="27">
        <f>Q227-U227</f>
        <v>0.94299999999999995</v>
      </c>
      <c r="AI227">
        <f>AF227</f>
        <v>2.9</v>
      </c>
      <c r="AJ227" s="36">
        <f>P227/AF227</f>
        <v>-0.19571295433364394</v>
      </c>
    </row>
    <row r="228" spans="1:36" x14ac:dyDescent="0.2">
      <c r="A228" s="6" t="s">
        <v>169</v>
      </c>
      <c r="B228" s="7" t="s">
        <v>177</v>
      </c>
      <c r="C228" s="6" t="s">
        <v>176</v>
      </c>
      <c r="D228" s="6" t="s">
        <v>28</v>
      </c>
      <c r="E228" s="6" t="s">
        <v>29</v>
      </c>
      <c r="F228" s="6" t="s">
        <v>30</v>
      </c>
      <c r="G228" s="51">
        <v>0.61699999999999999</v>
      </c>
      <c r="H228" s="50">
        <v>100</v>
      </c>
      <c r="I228" s="13">
        <v>-0.26400000000000001</v>
      </c>
      <c r="J228" s="4"/>
      <c r="K228" s="12">
        <v>0.85</v>
      </c>
      <c r="L228" s="53">
        <v>43.4</v>
      </c>
      <c r="M228" s="4"/>
      <c r="N228" s="55">
        <v>-3.5</v>
      </c>
      <c r="O228" s="10">
        <v>6</v>
      </c>
      <c r="P228" s="51">
        <v>-0.66233766233766223</v>
      </c>
      <c r="Q228" s="52">
        <v>0.94299999999999995</v>
      </c>
      <c r="R228" s="52">
        <v>3.1E-2</v>
      </c>
      <c r="S228" s="11">
        <f>1+(I228/(1+Q228-R228*LOG(H228)))</f>
        <v>0.85964912280701755</v>
      </c>
      <c r="T228" s="4"/>
      <c r="U228" s="4"/>
      <c r="V228" s="4"/>
      <c r="W228" s="10">
        <v>31</v>
      </c>
      <c r="X228" s="4"/>
      <c r="Y228" s="5">
        <f t="shared" si="82"/>
        <v>1.243472176089182</v>
      </c>
      <c r="Z228" s="4">
        <v>31</v>
      </c>
      <c r="AA228" s="24">
        <f t="shared" si="73"/>
        <v>12.399999999999999</v>
      </c>
      <c r="AB228" s="23">
        <v>-0.91034482758620705</v>
      </c>
      <c r="AC228" s="23">
        <f t="shared" si="74"/>
        <v>-8.5161290322580658</v>
      </c>
      <c r="AD228" s="23">
        <f t="shared" si="75"/>
        <v>-0.16326530612244899</v>
      </c>
      <c r="AE228" s="23">
        <v>-0.20019854714322094</v>
      </c>
      <c r="AF228" s="37">
        <v>2.9</v>
      </c>
      <c r="AG228" s="36">
        <f>K228/AF228</f>
        <v>0.29310344827586204</v>
      </c>
      <c r="AJ228" s="36">
        <f>P228/AF228</f>
        <v>-0.22839229735781458</v>
      </c>
    </row>
    <row r="229" spans="1:36" x14ac:dyDescent="0.2">
      <c r="A229" s="4"/>
      <c r="B229" s="7" t="s">
        <v>178</v>
      </c>
      <c r="C229" s="6" t="s">
        <v>176</v>
      </c>
      <c r="D229" s="6" t="s">
        <v>28</v>
      </c>
      <c r="E229" s="6" t="s">
        <v>29</v>
      </c>
      <c r="F229" s="6" t="s">
        <v>30</v>
      </c>
      <c r="G229" s="51">
        <v>0.82699999999999996</v>
      </c>
      <c r="H229" s="50">
        <v>300</v>
      </c>
      <c r="I229" s="13">
        <v>-3.9E-2</v>
      </c>
      <c r="J229" s="4"/>
      <c r="K229" s="12">
        <v>0.13</v>
      </c>
      <c r="L229" s="53">
        <v>34.700000000000003</v>
      </c>
      <c r="M229" s="4"/>
      <c r="N229" s="55">
        <v>0.6</v>
      </c>
      <c r="O229" s="10">
        <v>16</v>
      </c>
      <c r="P229" s="51">
        <v>-0.12460063897763579</v>
      </c>
      <c r="Q229" s="52">
        <v>0.94299999999999995</v>
      </c>
      <c r="R229" s="52">
        <v>3.1E-2</v>
      </c>
      <c r="S229" s="11">
        <f>1+(I229/(1+Q229-R229*LOG(H229)))</f>
        <v>0.97910202181994599</v>
      </c>
      <c r="T229" s="4"/>
      <c r="U229" s="4"/>
      <c r="V229" s="4"/>
      <c r="W229" s="10">
        <v>31</v>
      </c>
      <c r="X229" s="4"/>
      <c r="Y229" s="5">
        <f t="shared" si="82"/>
        <v>1.243472176089182</v>
      </c>
      <c r="Z229" s="4">
        <v>31</v>
      </c>
      <c r="AA229" s="24">
        <f t="shared" si="73"/>
        <v>3.7000000000000028</v>
      </c>
      <c r="AB229" s="23">
        <v>-0.13448275862068967</v>
      </c>
      <c r="AC229" s="23">
        <f t="shared" si="74"/>
        <v>-1.2580645161290323</v>
      </c>
      <c r="AD229" s="23">
        <f t="shared" si="75"/>
        <v>-2.1346469622331693E-2</v>
      </c>
      <c r="AE229" s="23">
        <v>-4.2755547143220926E-2</v>
      </c>
      <c r="AF229" s="37">
        <v>2.9</v>
      </c>
      <c r="AG229" s="36">
        <f>K229/AF229</f>
        <v>4.4827586206896558E-2</v>
      </c>
      <c r="AJ229" s="36">
        <f>P229/AF229</f>
        <v>-4.2965737578495103E-2</v>
      </c>
    </row>
    <row r="230" spans="1:36" x14ac:dyDescent="0.2">
      <c r="A230" s="4"/>
      <c r="B230" s="7" t="s">
        <v>179</v>
      </c>
      <c r="C230" s="6" t="s">
        <v>176</v>
      </c>
      <c r="D230" s="6" t="s">
        <v>28</v>
      </c>
      <c r="E230" s="6" t="s">
        <v>29</v>
      </c>
      <c r="F230" s="6" t="s">
        <v>30</v>
      </c>
      <c r="G230" s="51">
        <v>0.76800000000000002</v>
      </c>
      <c r="H230" s="50">
        <v>300</v>
      </c>
      <c r="I230" s="13">
        <v>-9.8000000000000004E-2</v>
      </c>
      <c r="J230" s="4"/>
      <c r="K230" s="12">
        <v>0.17</v>
      </c>
      <c r="L230" s="53">
        <v>36.299999999999997</v>
      </c>
      <c r="M230" s="4"/>
      <c r="N230" s="55">
        <v>-0.75</v>
      </c>
      <c r="O230" s="10">
        <v>13</v>
      </c>
      <c r="P230" s="51">
        <v>-0.16088328075709779</v>
      </c>
      <c r="Q230" s="52">
        <v>0.94299999999999995</v>
      </c>
      <c r="R230" s="52">
        <v>3.1E-2</v>
      </c>
      <c r="S230" s="11">
        <f>1+(I230/(1+Q230-R230*LOG(H230)))</f>
        <v>0.94748713175268495</v>
      </c>
      <c r="T230" s="4"/>
      <c r="U230" s="4"/>
      <c r="V230" s="4"/>
      <c r="W230" s="10">
        <v>31</v>
      </c>
      <c r="X230" s="4"/>
      <c r="Y230" s="5">
        <f t="shared" si="82"/>
        <v>1.243472176089182</v>
      </c>
      <c r="Z230" s="4">
        <v>31</v>
      </c>
      <c r="AA230" s="24">
        <f t="shared" si="73"/>
        <v>5.2999999999999972</v>
      </c>
      <c r="AB230" s="23">
        <v>-0.33793103448275863</v>
      </c>
      <c r="AC230" s="23">
        <f t="shared" si="74"/>
        <v>-3.1612903225806455</v>
      </c>
      <c r="AD230" s="23">
        <f t="shared" si="75"/>
        <v>-5.5429864253393669E-2</v>
      </c>
      <c r="AE230" s="23">
        <v>-7.7533547143220943E-2</v>
      </c>
      <c r="AF230" s="37">
        <v>2.9</v>
      </c>
      <c r="AG230" s="36">
        <f>K230/AF230</f>
        <v>5.862068965517242E-2</v>
      </c>
      <c r="AJ230" s="36">
        <f>P230/AF230</f>
        <v>-5.5476993364516482E-2</v>
      </c>
    </row>
    <row r="231" spans="1:36" x14ac:dyDescent="0.2">
      <c r="A231" s="4"/>
      <c r="B231" s="7" t="s">
        <v>180</v>
      </c>
      <c r="C231" s="6" t="s">
        <v>176</v>
      </c>
      <c r="D231" s="6" t="s">
        <v>28</v>
      </c>
      <c r="E231" s="6" t="s">
        <v>29</v>
      </c>
      <c r="F231" s="6" t="s">
        <v>30</v>
      </c>
      <c r="G231" s="51">
        <v>0.72899999999999998</v>
      </c>
      <c r="H231" s="50">
        <v>300</v>
      </c>
      <c r="I231" s="13">
        <v>-0.13700000000000001</v>
      </c>
      <c r="J231" s="4"/>
      <c r="K231" s="12">
        <v>0.23</v>
      </c>
      <c r="L231" s="53">
        <v>35.9</v>
      </c>
      <c r="M231" s="4"/>
      <c r="N231" s="55">
        <v>-0.75</v>
      </c>
      <c r="O231" s="10">
        <v>9.8000000000000007</v>
      </c>
      <c r="P231" s="51">
        <v>-0.21362229102167185</v>
      </c>
      <c r="Q231" s="52">
        <v>0.94299999999999995</v>
      </c>
      <c r="R231" s="52">
        <v>3.1E-2</v>
      </c>
      <c r="S231" s="11">
        <f>1+(I231/(1+Q231-R231*LOG(H231)))</f>
        <v>0.92658915357263094</v>
      </c>
      <c r="T231" s="4"/>
      <c r="U231" s="4"/>
      <c r="V231" s="4"/>
      <c r="W231" s="10">
        <v>31</v>
      </c>
      <c r="X231" s="4"/>
      <c r="Y231" s="5">
        <f t="shared" si="82"/>
        <v>1.243472176089182</v>
      </c>
      <c r="Z231" s="4">
        <v>31</v>
      </c>
      <c r="AA231" s="24">
        <f t="shared" si="73"/>
        <v>4.8999999999999986</v>
      </c>
      <c r="AB231" s="23">
        <v>-0.47241379310344833</v>
      </c>
      <c r="AC231" s="23">
        <f t="shared" si="74"/>
        <v>-4.4193548387096779</v>
      </c>
      <c r="AD231" s="23">
        <f t="shared" si="75"/>
        <v>-7.9236552920763453E-2</v>
      </c>
      <c r="AE231" s="23">
        <v>-0.11682604714322095</v>
      </c>
      <c r="AF231" s="37">
        <v>2.9</v>
      </c>
      <c r="AG231" s="36">
        <f>K231/AF231</f>
        <v>7.9310344827586213E-2</v>
      </c>
      <c r="AJ231" s="36">
        <f>P231/AF231</f>
        <v>-7.3662858972990297E-2</v>
      </c>
    </row>
    <row r="232" spans="1:36" x14ac:dyDescent="0.2">
      <c r="A232" s="4"/>
      <c r="B232" s="8"/>
      <c r="C232" s="4"/>
      <c r="D232" s="4"/>
      <c r="E232" s="4"/>
      <c r="F232" s="4"/>
      <c r="G232" s="51"/>
      <c r="H232" s="50"/>
      <c r="I232" s="4"/>
      <c r="J232" s="4"/>
      <c r="K232" s="12"/>
      <c r="L232" s="54"/>
      <c r="M232" s="4"/>
      <c r="N232" s="55" t="s">
        <v>265</v>
      </c>
      <c r="O232" s="10"/>
      <c r="P232" s="50"/>
      <c r="Q232" s="51"/>
      <c r="R232" s="51"/>
      <c r="S232" s="4"/>
      <c r="T232" s="4"/>
      <c r="U232" s="4"/>
      <c r="V232" s="4"/>
      <c r="W232" s="4"/>
      <c r="X232" s="4"/>
      <c r="Y232" s="5"/>
      <c r="AA232" s="24"/>
      <c r="AB232" s="23"/>
      <c r="AC232" s="23"/>
      <c r="AD232" s="23"/>
      <c r="AF232" s="37"/>
      <c r="AG232" s="36"/>
    </row>
    <row r="233" spans="1:36" x14ac:dyDescent="0.2">
      <c r="A233" s="6" t="s">
        <v>181</v>
      </c>
      <c r="B233" s="7" t="s">
        <v>182</v>
      </c>
      <c r="C233" s="6" t="s">
        <v>176</v>
      </c>
      <c r="D233" s="6" t="s">
        <v>28</v>
      </c>
      <c r="E233" s="6" t="s">
        <v>29</v>
      </c>
      <c r="F233" s="6" t="s">
        <v>30</v>
      </c>
      <c r="G233" s="51">
        <v>0.74099999999999999</v>
      </c>
      <c r="H233" s="50">
        <v>300</v>
      </c>
      <c r="I233" s="13">
        <v>-0.105</v>
      </c>
      <c r="J233" s="4"/>
      <c r="K233" s="12">
        <v>0.23</v>
      </c>
      <c r="L233" s="53">
        <v>36.299999999999997</v>
      </c>
      <c r="M233" s="4"/>
      <c r="N233" s="55">
        <v>-1.1000000000000001</v>
      </c>
      <c r="O233" s="10">
        <v>10.199999999999999</v>
      </c>
      <c r="P233" s="51">
        <v>-0.21362229102167185</v>
      </c>
      <c r="Q233" s="51">
        <v>0.97</v>
      </c>
      <c r="R233" s="51">
        <v>0.05</v>
      </c>
      <c r="S233" s="11">
        <f>1+(I233/(1+Q233-R233*LOG(H233)))</f>
        <v>0.94312469473230243</v>
      </c>
      <c r="T233" s="4"/>
      <c r="U233" s="4"/>
      <c r="V233" s="4"/>
      <c r="W233" s="10">
        <v>31</v>
      </c>
      <c r="X233" s="4"/>
      <c r="Y233" s="5">
        <f t="shared" si="82"/>
        <v>1.243472176089182</v>
      </c>
      <c r="Z233" s="4">
        <v>31</v>
      </c>
      <c r="AA233" s="24">
        <f t="shared" si="73"/>
        <v>5.2999999999999972</v>
      </c>
      <c r="AB233" s="23">
        <v>-0.36206896551724138</v>
      </c>
      <c r="AC233" s="23">
        <f t="shared" si="74"/>
        <v>-2.0999999999999996</v>
      </c>
      <c r="AD233" s="23">
        <f t="shared" si="75"/>
        <v>-6.0310166570936241E-2</v>
      </c>
      <c r="AE233" s="23">
        <v>-7.4225688940678908E-2</v>
      </c>
      <c r="AF233" s="37">
        <v>2.9</v>
      </c>
      <c r="AG233" s="36">
        <f>K233/AF233</f>
        <v>7.9310344827586213E-2</v>
      </c>
      <c r="AH233" s="27">
        <f>Q233-U233</f>
        <v>0.97</v>
      </c>
      <c r="AI233">
        <f>AF233</f>
        <v>2.9</v>
      </c>
      <c r="AJ233" s="36">
        <f>P233/AF233</f>
        <v>-7.3662858972990297E-2</v>
      </c>
    </row>
    <row r="234" spans="1:36" x14ac:dyDescent="0.2">
      <c r="A234" s="6" t="s">
        <v>169</v>
      </c>
      <c r="B234" s="7" t="s">
        <v>183</v>
      </c>
      <c r="C234" s="6" t="s">
        <v>176</v>
      </c>
      <c r="D234" s="6" t="s">
        <v>28</v>
      </c>
      <c r="E234" s="6" t="s">
        <v>29</v>
      </c>
      <c r="F234" s="6" t="s">
        <v>30</v>
      </c>
      <c r="G234" s="51">
        <v>0.80200000000000005</v>
      </c>
      <c r="H234" s="50">
        <v>50</v>
      </c>
      <c r="I234" s="13">
        <v>-8.3000000000000004E-2</v>
      </c>
      <c r="J234" s="4"/>
      <c r="K234" s="12">
        <v>0.24</v>
      </c>
      <c r="L234" s="53">
        <v>36.5</v>
      </c>
      <c r="M234" s="4"/>
      <c r="N234" s="55">
        <v>-0.6</v>
      </c>
      <c r="O234" s="10">
        <v>4.8</v>
      </c>
      <c r="P234" s="51">
        <v>-0.22222222222222221</v>
      </c>
      <c r="Q234" s="51">
        <v>0.97</v>
      </c>
      <c r="R234" s="51">
        <v>0.05</v>
      </c>
      <c r="S234" s="11">
        <f>1+(I234/(1+Q234-R234*LOG(H234)))</f>
        <v>0.95596937271499172</v>
      </c>
      <c r="T234" s="4"/>
      <c r="U234" s="4"/>
      <c r="V234" s="4"/>
      <c r="W234" s="10">
        <v>31</v>
      </c>
      <c r="X234" s="4"/>
      <c r="Y234" s="5">
        <f t="shared" si="82"/>
        <v>1.243472176089182</v>
      </c>
      <c r="Z234" s="4">
        <v>31</v>
      </c>
      <c r="AA234" s="24">
        <f t="shared" si="73"/>
        <v>5.5</v>
      </c>
      <c r="AB234" s="23">
        <v>-0.28620689655172415</v>
      </c>
      <c r="AC234" s="23">
        <f t="shared" si="74"/>
        <v>-1.66</v>
      </c>
      <c r="AD234" s="23">
        <f t="shared" si="75"/>
        <v>-4.6059933407325199E-2</v>
      </c>
      <c r="AE234" s="23">
        <v>-6.0564688940678915E-2</v>
      </c>
      <c r="AF234" s="37">
        <v>2.9</v>
      </c>
      <c r="AG234" s="36">
        <f>K234/AF234</f>
        <v>8.2758620689655171E-2</v>
      </c>
      <c r="AJ234" s="36">
        <f>P234/AF234</f>
        <v>-7.662835249042145E-2</v>
      </c>
    </row>
    <row r="235" spans="1:36" x14ac:dyDescent="0.2">
      <c r="A235" s="4"/>
      <c r="B235" s="7" t="s">
        <v>184</v>
      </c>
      <c r="C235" s="6" t="s">
        <v>176</v>
      </c>
      <c r="D235" s="6" t="s">
        <v>28</v>
      </c>
      <c r="E235" s="6" t="s">
        <v>29</v>
      </c>
      <c r="F235" s="6" t="s">
        <v>30</v>
      </c>
      <c r="G235" s="51">
        <v>0.64</v>
      </c>
      <c r="H235" s="50">
        <v>50</v>
      </c>
      <c r="I235" s="13">
        <v>-0.245</v>
      </c>
      <c r="J235" s="4"/>
      <c r="K235" s="12">
        <v>0.76</v>
      </c>
      <c r="L235" s="53">
        <v>43.2</v>
      </c>
      <c r="M235" s="4"/>
      <c r="N235" s="55">
        <v>-2</v>
      </c>
      <c r="O235" s="10">
        <v>3.4</v>
      </c>
      <c r="P235" s="51">
        <v>-0.60638297872340441</v>
      </c>
      <c r="Q235" s="51">
        <v>0.97</v>
      </c>
      <c r="R235" s="51">
        <v>0.05</v>
      </c>
      <c r="S235" s="11">
        <f>1+(I235/(1+Q235-R235*LOG(H235)))</f>
        <v>0.87003007608642124</v>
      </c>
      <c r="T235" s="4"/>
      <c r="U235" s="4"/>
      <c r="V235" s="4"/>
      <c r="W235" s="10">
        <v>31</v>
      </c>
      <c r="X235" s="4"/>
      <c r="Y235" s="5">
        <f t="shared" si="82"/>
        <v>1.243472176089182</v>
      </c>
      <c r="Z235" s="4">
        <v>31</v>
      </c>
      <c r="AA235" s="24">
        <f t="shared" si="73"/>
        <v>12.200000000000003</v>
      </c>
      <c r="AB235" s="23">
        <v>-0.84482758620689657</v>
      </c>
      <c r="AC235" s="23">
        <f t="shared" si="74"/>
        <v>-4.8999999999999995</v>
      </c>
      <c r="AD235" s="23">
        <f t="shared" si="75"/>
        <v>-0.14939024390243902</v>
      </c>
      <c r="AE235" s="23">
        <v>-0.20057668894067893</v>
      </c>
      <c r="AF235" s="37">
        <v>2.9</v>
      </c>
      <c r="AG235" s="36">
        <f>K235/AF235</f>
        <v>0.2620689655172414</v>
      </c>
      <c r="AJ235" s="36">
        <f>P235/AF235</f>
        <v>-0.20909757887013947</v>
      </c>
    </row>
    <row r="236" spans="1:36" x14ac:dyDescent="0.2">
      <c r="A236" s="4"/>
      <c r="B236" s="7" t="s">
        <v>185</v>
      </c>
      <c r="C236" s="6" t="s">
        <v>176</v>
      </c>
      <c r="D236" s="6" t="s">
        <v>28</v>
      </c>
      <c r="E236" s="6" t="s">
        <v>29</v>
      </c>
      <c r="F236" s="6" t="s">
        <v>30</v>
      </c>
      <c r="G236" s="51">
        <v>0.68700000000000006</v>
      </c>
      <c r="H236" s="50">
        <v>300</v>
      </c>
      <c r="I236" s="13">
        <v>-0.159</v>
      </c>
      <c r="J236" s="4"/>
      <c r="K236" s="12">
        <v>0.42</v>
      </c>
      <c r="L236" s="53">
        <v>38.299999999999997</v>
      </c>
      <c r="M236" s="4"/>
      <c r="N236" s="55">
        <v>-1.8</v>
      </c>
      <c r="O236" s="10">
        <v>7.2</v>
      </c>
      <c r="P236" s="51">
        <v>-0.36842105263157898</v>
      </c>
      <c r="Q236" s="51">
        <v>0.97</v>
      </c>
      <c r="R236" s="51">
        <v>0.05</v>
      </c>
      <c r="S236" s="11">
        <f>1+(I236/(1+Q236-R236*LOG(H236)))</f>
        <v>0.91387453773748661</v>
      </c>
      <c r="T236" s="4"/>
      <c r="U236" s="4"/>
      <c r="V236" s="4"/>
      <c r="W236" s="10">
        <v>31</v>
      </c>
      <c r="X236" s="4"/>
      <c r="Y236" s="5">
        <f>6*SIN(W236/57.3)/(3-SIN(W236/57.3))</f>
        <v>1.243472176089182</v>
      </c>
      <c r="Z236" s="4">
        <v>31</v>
      </c>
      <c r="AA236" s="24">
        <f t="shared" si="73"/>
        <v>7.2999999999999972</v>
      </c>
      <c r="AB236" s="23">
        <v>-0.54827586206896561</v>
      </c>
      <c r="AC236" s="23">
        <f t="shared" si="74"/>
        <v>-3.1799999999999997</v>
      </c>
      <c r="AD236" s="23">
        <f t="shared" si="75"/>
        <v>-9.4250148192056904E-2</v>
      </c>
      <c r="AE236" s="23">
        <v>-0.11701068894067893</v>
      </c>
      <c r="AF236" s="37">
        <v>2.9</v>
      </c>
      <c r="AG236" s="36">
        <f>K236/AF236</f>
        <v>0.14482758620689656</v>
      </c>
      <c r="AJ236" s="36">
        <f>P236/AF236</f>
        <v>-0.12704174228675139</v>
      </c>
    </row>
    <row r="237" spans="1:36" x14ac:dyDescent="0.2">
      <c r="A237" s="4"/>
      <c r="B237" s="7" t="s">
        <v>186</v>
      </c>
      <c r="C237" s="6" t="s">
        <v>176</v>
      </c>
      <c r="D237" s="6" t="s">
        <v>28</v>
      </c>
      <c r="E237" s="6" t="s">
        <v>29</v>
      </c>
      <c r="F237" s="6" t="s">
        <v>30</v>
      </c>
      <c r="G237" s="51">
        <v>0.80900000000000005</v>
      </c>
      <c r="H237" s="50">
        <v>300</v>
      </c>
      <c r="I237" s="4"/>
      <c r="J237" s="4"/>
      <c r="K237" s="12"/>
      <c r="L237" s="47"/>
      <c r="M237" s="4"/>
      <c r="N237" s="55" t="s">
        <v>265</v>
      </c>
      <c r="O237" s="10"/>
      <c r="P237" s="50"/>
      <c r="Q237" s="51">
        <v>0.97</v>
      </c>
      <c r="R237" s="51">
        <v>0.05</v>
      </c>
      <c r="S237" s="4"/>
      <c r="T237" s="4"/>
      <c r="U237" s="4"/>
      <c r="V237" s="4"/>
      <c r="W237" s="10">
        <v>31</v>
      </c>
      <c r="X237" s="4"/>
      <c r="Y237" s="5">
        <f>6*SIN(W237/57.3)/(3-SIN(W237/57.3))</f>
        <v>1.243472176089182</v>
      </c>
      <c r="Z237" s="4">
        <v>31</v>
      </c>
      <c r="AA237" s="24"/>
      <c r="AB237" s="23"/>
      <c r="AC237" s="23"/>
      <c r="AD237" s="23"/>
      <c r="AF237" s="36"/>
      <c r="AG237" s="36"/>
    </row>
    <row r="238" spans="1:36" x14ac:dyDescent="0.2">
      <c r="A238" s="4"/>
      <c r="B238" s="8"/>
      <c r="C238" s="4"/>
      <c r="D238" s="4"/>
      <c r="E238" s="6" t="s">
        <v>24</v>
      </c>
      <c r="F238" s="4"/>
      <c r="G238" s="51"/>
      <c r="H238" s="50"/>
      <c r="I238" s="11"/>
      <c r="J238" s="11"/>
      <c r="K238" s="12"/>
      <c r="L238" s="51"/>
      <c r="M238" s="4"/>
      <c r="N238" s="55" t="s">
        <v>265</v>
      </c>
      <c r="O238" s="10"/>
      <c r="P238" s="50"/>
      <c r="Q238" s="51"/>
      <c r="R238" s="51"/>
      <c r="S238" s="11"/>
      <c r="T238" s="11"/>
      <c r="U238" s="11"/>
      <c r="V238" s="11"/>
      <c r="W238" s="11"/>
      <c r="X238" s="4"/>
      <c r="Y238" s="5"/>
      <c r="AA238" s="24"/>
      <c r="AB238" s="24" t="s">
        <v>265</v>
      </c>
      <c r="AC238" s="23"/>
      <c r="AD238" s="23"/>
      <c r="AF238" s="37"/>
      <c r="AG238" s="36"/>
    </row>
    <row r="239" spans="1:36" x14ac:dyDescent="0.2">
      <c r="A239" s="6" t="s">
        <v>187</v>
      </c>
      <c r="B239" s="7">
        <v>460</v>
      </c>
      <c r="C239" s="6" t="s">
        <v>188</v>
      </c>
      <c r="D239" s="6" t="s">
        <v>101</v>
      </c>
      <c r="E239" s="6" t="s">
        <v>29</v>
      </c>
      <c r="F239" s="6" t="s">
        <v>30</v>
      </c>
      <c r="G239" s="51">
        <v>0.67700000000000005</v>
      </c>
      <c r="H239" s="50">
        <v>200</v>
      </c>
      <c r="I239" s="11">
        <v>-0.23300000000000001</v>
      </c>
      <c r="J239" s="10">
        <f t="shared" ref="J239:J246" si="83">SUM(T239-G239)/(T239-U239)*100</f>
        <v>90.322580645161281</v>
      </c>
      <c r="K239" s="12">
        <v>0.61</v>
      </c>
      <c r="L239" s="50">
        <v>36.700000000000003</v>
      </c>
      <c r="M239" s="4"/>
      <c r="N239" s="55">
        <v>-3.3</v>
      </c>
      <c r="O239" s="10">
        <v>7.5</v>
      </c>
      <c r="P239" s="51">
        <v>-0.50692520775623273</v>
      </c>
      <c r="Q239" s="51">
        <v>1</v>
      </c>
      <c r="R239" s="51">
        <v>3.9E-2</v>
      </c>
      <c r="S239" s="11">
        <f>1+(I239/(1+Q239-R239*LOG(H239)))</f>
        <v>0.87802706400449526</v>
      </c>
      <c r="T239" s="11">
        <v>0.873</v>
      </c>
      <c r="U239" s="11">
        <v>0.65600000000000003</v>
      </c>
      <c r="V239" s="11">
        <f t="shared" ref="V239:V246" si="84">G239-U239</f>
        <v>2.1000000000000019E-2</v>
      </c>
      <c r="W239" s="10">
        <v>31</v>
      </c>
      <c r="X239" s="4"/>
      <c r="Y239" s="5">
        <f>6*SIN(W239/57.3)/(3-SIN(W239/57.3))</f>
        <v>1.243472176089182</v>
      </c>
      <c r="Z239" s="4">
        <v>31</v>
      </c>
      <c r="AA239" s="24">
        <f t="shared" si="73"/>
        <v>5.7000000000000028</v>
      </c>
      <c r="AB239" s="5">
        <v>-1.0737327188940093</v>
      </c>
      <c r="AC239" s="23">
        <f t="shared" si="74"/>
        <v>-5.9743589743589745</v>
      </c>
      <c r="AD239" s="23">
        <f t="shared" si="75"/>
        <v>-0.13893858079904592</v>
      </c>
      <c r="AE239" s="23">
        <v>-0.16859281737372958</v>
      </c>
      <c r="AF239" s="37">
        <v>2.9</v>
      </c>
      <c r="AG239" s="36">
        <f>K239/AF239</f>
        <v>0.2103448275862069</v>
      </c>
      <c r="AH239" s="27">
        <f>Q239-U239</f>
        <v>0.34399999999999997</v>
      </c>
      <c r="AI239">
        <f>AF239</f>
        <v>2.9</v>
      </c>
      <c r="AJ239" s="36">
        <f>P239/AF239</f>
        <v>-0.1748017957780113</v>
      </c>
    </row>
    <row r="240" spans="1:36" x14ac:dyDescent="0.2">
      <c r="A240" s="6" t="s">
        <v>189</v>
      </c>
      <c r="B240" s="7">
        <v>461</v>
      </c>
      <c r="C240" s="6" t="s">
        <v>188</v>
      </c>
      <c r="D240" s="6" t="s">
        <v>101</v>
      </c>
      <c r="E240" s="6" t="s">
        <v>29</v>
      </c>
      <c r="F240" s="6" t="s">
        <v>30</v>
      </c>
      <c r="G240" s="51">
        <v>0.74399999999999999</v>
      </c>
      <c r="H240" s="50">
        <v>220</v>
      </c>
      <c r="I240" s="11">
        <v>-0.16500000000000001</v>
      </c>
      <c r="J240" s="10">
        <f t="shared" si="83"/>
        <v>59.447004608294939</v>
      </c>
      <c r="K240" s="12">
        <v>0.42</v>
      </c>
      <c r="L240" s="50">
        <v>37.6</v>
      </c>
      <c r="M240" s="4"/>
      <c r="N240" s="55">
        <v>-1.3</v>
      </c>
      <c r="O240" s="10">
        <v>5.2</v>
      </c>
      <c r="P240" s="51">
        <v>-0.36842105263157898</v>
      </c>
      <c r="Q240" s="51">
        <v>1</v>
      </c>
      <c r="R240" s="51">
        <v>3.9E-2</v>
      </c>
      <c r="S240" s="11">
        <f>1+(I240/(1+Q240-R240*LOG(H240)))</f>
        <v>0.91355125995657882</v>
      </c>
      <c r="T240" s="11">
        <v>0.873</v>
      </c>
      <c r="U240" s="11">
        <v>0.65600000000000003</v>
      </c>
      <c r="V240" s="11">
        <f t="shared" si="84"/>
        <v>8.7999999999999967E-2</v>
      </c>
      <c r="W240" s="10">
        <v>31</v>
      </c>
      <c r="X240" s="4"/>
      <c r="Y240" s="5">
        <f>6*SIN(W240/57.3)/(3-SIN(W240/57.3))</f>
        <v>1.243472176089182</v>
      </c>
      <c r="Z240" s="4">
        <v>31</v>
      </c>
      <c r="AA240" s="24">
        <f t="shared" si="73"/>
        <v>6.6000000000000014</v>
      </c>
      <c r="AB240" s="5">
        <v>-0.7603686635944702</v>
      </c>
      <c r="AC240" s="23">
        <f t="shared" si="74"/>
        <v>-4.2307692307692308</v>
      </c>
      <c r="AD240" s="23">
        <f t="shared" si="75"/>
        <v>-9.4610091743119268E-2</v>
      </c>
      <c r="AE240" s="23">
        <v>-0.13326181737372958</v>
      </c>
      <c r="AF240" s="37">
        <v>2.9</v>
      </c>
      <c r="AG240" s="36">
        <f>K240/AF240</f>
        <v>0.14482758620689656</v>
      </c>
      <c r="AJ240" s="36">
        <f>P240/AF240</f>
        <v>-0.12704174228675139</v>
      </c>
    </row>
    <row r="241" spans="1:36" x14ac:dyDescent="0.2">
      <c r="A241" s="4"/>
      <c r="B241" s="7">
        <v>462</v>
      </c>
      <c r="C241" s="6" t="s">
        <v>188</v>
      </c>
      <c r="D241" s="6" t="s">
        <v>101</v>
      </c>
      <c r="E241" s="6" t="s">
        <v>29</v>
      </c>
      <c r="F241" s="6" t="s">
        <v>30</v>
      </c>
      <c r="G241" s="51">
        <v>0.84399999999999997</v>
      </c>
      <c r="H241" s="50">
        <v>270</v>
      </c>
      <c r="I241" s="11">
        <v>-6.0999999999999999E-2</v>
      </c>
      <c r="J241" s="10">
        <f t="shared" si="83"/>
        <v>13.364055299539185</v>
      </c>
      <c r="K241" s="12">
        <v>0.12</v>
      </c>
      <c r="L241" s="50">
        <v>33</v>
      </c>
      <c r="M241" s="4"/>
      <c r="N241" s="55">
        <v>-0.47</v>
      </c>
      <c r="O241" s="10">
        <v>11</v>
      </c>
      <c r="P241" s="51">
        <v>-0.11538461538461538</v>
      </c>
      <c r="Q241" s="51">
        <v>1</v>
      </c>
      <c r="R241" s="51">
        <v>3.9E-2</v>
      </c>
      <c r="S241" s="11">
        <f>1+(I241/(1+Q241-R241*LOG(H241)))</f>
        <v>0.96798197438818667</v>
      </c>
      <c r="T241" s="11">
        <v>0.873</v>
      </c>
      <c r="U241" s="11">
        <v>0.65600000000000003</v>
      </c>
      <c r="V241" s="11">
        <f t="shared" si="84"/>
        <v>0.18799999999999994</v>
      </c>
      <c r="W241" s="10">
        <v>31</v>
      </c>
      <c r="X241" s="4"/>
      <c r="Y241" s="5">
        <f>6*SIN(W241/57.3)/(3-SIN(W241/57.3))</f>
        <v>1.243472176089182</v>
      </c>
      <c r="Z241" s="4">
        <v>31</v>
      </c>
      <c r="AA241" s="24">
        <f t="shared" si="73"/>
        <v>2</v>
      </c>
      <c r="AB241" s="5">
        <v>-0.28110599078341014</v>
      </c>
      <c r="AC241" s="23">
        <f t="shared" si="74"/>
        <v>-1.5641025641025641</v>
      </c>
      <c r="AD241" s="23">
        <f t="shared" si="75"/>
        <v>-3.3080260303687638E-2</v>
      </c>
      <c r="AE241" s="23">
        <v>-4.3267017373729552E-2</v>
      </c>
      <c r="AF241" s="37">
        <v>2.9</v>
      </c>
      <c r="AG241" s="36">
        <f>K241/AF241</f>
        <v>4.1379310344827586E-2</v>
      </c>
      <c r="AJ241" s="36">
        <f>P241/AF241</f>
        <v>-3.9787798408488062E-2</v>
      </c>
    </row>
    <row r="242" spans="1:36" x14ac:dyDescent="0.2">
      <c r="A242" s="4"/>
      <c r="B242" s="7">
        <v>463</v>
      </c>
      <c r="C242" s="6" t="s">
        <v>188</v>
      </c>
      <c r="D242" s="6" t="s">
        <v>101</v>
      </c>
      <c r="E242" s="6" t="s">
        <v>29</v>
      </c>
      <c r="F242" s="6" t="s">
        <v>30</v>
      </c>
      <c r="G242" s="51">
        <v>0.91400000000000003</v>
      </c>
      <c r="H242" s="50">
        <v>200</v>
      </c>
      <c r="I242" s="11">
        <v>4.0000000000000001E-3</v>
      </c>
      <c r="J242" s="10">
        <f t="shared" si="83"/>
        <v>-18.894009216589879</v>
      </c>
      <c r="K242" s="12">
        <v>4.3999999999999997E-2</v>
      </c>
      <c r="L242" s="50">
        <v>31.6</v>
      </c>
      <c r="M242" s="4"/>
      <c r="N242" s="55">
        <v>0.34</v>
      </c>
      <c r="O242" s="10">
        <v>21.2</v>
      </c>
      <c r="P242" s="51">
        <v>-4.3363994743758218E-2</v>
      </c>
      <c r="Q242" s="51">
        <v>1</v>
      </c>
      <c r="R242" s="51">
        <v>3.9E-2</v>
      </c>
      <c r="S242" s="11">
        <f>1+(I242/(1+Q242-R242*LOG(H242)))</f>
        <v>1.0020939559827555</v>
      </c>
      <c r="T242" s="11">
        <v>0.873</v>
      </c>
      <c r="U242" s="11">
        <v>0.65600000000000003</v>
      </c>
      <c r="V242" s="11">
        <f t="shared" si="84"/>
        <v>0.25800000000000001</v>
      </c>
      <c r="W242" s="10">
        <v>31</v>
      </c>
      <c r="X242" s="4"/>
      <c r="Y242" s="5">
        <f>6*SIN(W242/57.3)/(3-SIN(W242/57.3))</f>
        <v>1.243472176089182</v>
      </c>
      <c r="Z242" s="4">
        <v>31</v>
      </c>
      <c r="AA242" s="24">
        <f t="shared" si="73"/>
        <v>0.60000000000000142</v>
      </c>
      <c r="AB242" s="5">
        <v>1.8433179723502308E-2</v>
      </c>
      <c r="AC242" s="23">
        <f t="shared" si="74"/>
        <v>0.10256410256410256</v>
      </c>
      <c r="AD242" s="23">
        <f t="shared" si="75"/>
        <v>2.0898641588296758E-3</v>
      </c>
      <c r="AE242" s="23"/>
      <c r="AF242" s="37">
        <v>2.9</v>
      </c>
      <c r="AG242" s="36">
        <f>K242/AF242</f>
        <v>1.5172413793103448E-2</v>
      </c>
      <c r="AJ242" s="36">
        <f>P242/AF242</f>
        <v>-1.4953101635778697E-2</v>
      </c>
    </row>
    <row r="243" spans="1:36" x14ac:dyDescent="0.2">
      <c r="A243" s="4"/>
      <c r="B243" s="7"/>
      <c r="C243" s="6"/>
      <c r="D243" s="6"/>
      <c r="E243" s="6"/>
      <c r="F243" s="6"/>
      <c r="G243" s="51"/>
      <c r="H243" s="50"/>
      <c r="I243" s="11"/>
      <c r="J243" s="10"/>
      <c r="K243" s="12"/>
      <c r="L243" s="50">
        <v>27</v>
      </c>
      <c r="M243" s="4"/>
      <c r="N243" s="55" t="s">
        <v>265</v>
      </c>
      <c r="O243" s="10"/>
      <c r="P243" s="50"/>
      <c r="Q243" s="51"/>
      <c r="R243" s="51"/>
      <c r="S243" s="11"/>
      <c r="T243" s="11"/>
      <c r="U243" s="11"/>
      <c r="V243" s="11"/>
      <c r="W243" s="10"/>
      <c r="X243" s="4"/>
      <c r="Y243" s="5"/>
      <c r="AA243" s="24"/>
      <c r="AB243" s="5">
        <v>0</v>
      </c>
      <c r="AC243" s="23"/>
      <c r="AD243" s="23"/>
      <c r="AF243" s="37"/>
      <c r="AG243" s="36"/>
    </row>
    <row r="244" spans="1:36" x14ac:dyDescent="0.2">
      <c r="A244" s="4" t="s">
        <v>187</v>
      </c>
      <c r="B244" s="7" t="s">
        <v>190</v>
      </c>
      <c r="C244" s="6" t="s">
        <v>191</v>
      </c>
      <c r="D244" s="6" t="s">
        <v>28</v>
      </c>
      <c r="E244" s="6" t="s">
        <v>29</v>
      </c>
      <c r="F244" s="6" t="s">
        <v>30</v>
      </c>
      <c r="G244" s="51">
        <v>0.81100000000000005</v>
      </c>
      <c r="H244" s="50">
        <v>200</v>
      </c>
      <c r="I244" s="11">
        <f>G244-(Q244-R244*LOG(H244))</f>
        <v>-3.6412450368561444E-2</v>
      </c>
      <c r="J244" s="10">
        <f t="shared" si="83"/>
        <v>45.576407506702395</v>
      </c>
      <c r="K244" s="12">
        <v>0.2</v>
      </c>
      <c r="L244" s="50">
        <v>34.200000000000003</v>
      </c>
      <c r="M244" s="4"/>
      <c r="N244" s="55">
        <v>-0.98</v>
      </c>
      <c r="O244" s="10">
        <v>8</v>
      </c>
      <c r="P244" s="51">
        <v>-0.1875</v>
      </c>
      <c r="Q244" s="51">
        <v>1.0429999999999999</v>
      </c>
      <c r="R244" s="51">
        <v>8.5000000000000006E-2</v>
      </c>
      <c r="S244" s="11"/>
      <c r="T244" s="11">
        <v>0.98099999999999998</v>
      </c>
      <c r="U244" s="11">
        <v>0.60799999999999998</v>
      </c>
      <c r="V244" s="11">
        <f t="shared" si="84"/>
        <v>0.20300000000000007</v>
      </c>
      <c r="W244" s="10"/>
      <c r="X244" s="4"/>
      <c r="Y244" s="5">
        <v>1.24</v>
      </c>
      <c r="Z244" s="4">
        <v>31</v>
      </c>
      <c r="AA244" s="24">
        <f t="shared" si="73"/>
        <v>3.2000000000000028</v>
      </c>
      <c r="AB244" s="5">
        <v>-9.7620510371478397E-2</v>
      </c>
      <c r="AC244" s="23">
        <f t="shared" si="74"/>
        <v>-0.42838176904189934</v>
      </c>
      <c r="AD244" s="23">
        <f t="shared" si="75"/>
        <v>-2.0106267459172527E-2</v>
      </c>
      <c r="AE244" s="23"/>
      <c r="AF244" s="37">
        <v>5.0999999999999996</v>
      </c>
      <c r="AG244" s="36">
        <f>K244/AF244</f>
        <v>3.921568627450981E-2</v>
      </c>
      <c r="AJ244" s="36">
        <f>P244/AF244</f>
        <v>-3.6764705882352942E-2</v>
      </c>
    </row>
    <row r="245" spans="1:36" x14ac:dyDescent="0.2">
      <c r="A245" s="4" t="s">
        <v>192</v>
      </c>
      <c r="B245" s="7" t="s">
        <v>193</v>
      </c>
      <c r="C245" s="6" t="s">
        <v>191</v>
      </c>
      <c r="D245" s="6" t="s">
        <v>28</v>
      </c>
      <c r="E245" s="6" t="s">
        <v>29</v>
      </c>
      <c r="F245" s="6" t="s">
        <v>30</v>
      </c>
      <c r="G245" s="51">
        <v>0.74399999999999999</v>
      </c>
      <c r="H245" s="50">
        <v>200</v>
      </c>
      <c r="I245" s="11">
        <f>G245-(Q245-R245*LOG(H245))</f>
        <v>-0.1034124503685615</v>
      </c>
      <c r="J245" s="10">
        <f t="shared" si="83"/>
        <v>63.538873994638067</v>
      </c>
      <c r="K245" s="12">
        <v>0.52</v>
      </c>
      <c r="L245" s="50">
        <v>37.9</v>
      </c>
      <c r="M245" s="4"/>
      <c r="N245" s="55">
        <v>-1.2</v>
      </c>
      <c r="O245" s="10">
        <v>4.5999999999999996</v>
      </c>
      <c r="P245" s="51">
        <v>-0.44318181818181818</v>
      </c>
      <c r="Q245" s="51">
        <v>1.0429999999999999</v>
      </c>
      <c r="R245" s="51">
        <v>8.5000000000000006E-2</v>
      </c>
      <c r="S245" s="11"/>
      <c r="T245" s="11">
        <v>0.98099999999999998</v>
      </c>
      <c r="U245" s="11">
        <v>0.60799999999999998</v>
      </c>
      <c r="V245" s="11">
        <f t="shared" si="84"/>
        <v>0.13600000000000001</v>
      </c>
      <c r="W245" s="10"/>
      <c r="X245" s="4"/>
      <c r="Y245" s="5">
        <v>1.24</v>
      </c>
      <c r="Z245" s="4">
        <v>31</v>
      </c>
      <c r="AA245" s="24">
        <f t="shared" si="73"/>
        <v>6.8999999999999986</v>
      </c>
      <c r="AB245" s="5">
        <v>-0.27724517525083514</v>
      </c>
      <c r="AC245" s="23">
        <f t="shared" si="74"/>
        <v>-1.216617063159547</v>
      </c>
      <c r="AD245" s="23">
        <f t="shared" si="75"/>
        <v>-5.9296129798487099E-2</v>
      </c>
      <c r="AE245" s="23">
        <v>-6.2797720481592934E-2</v>
      </c>
      <c r="AF245" s="37">
        <v>5.0999999999999996</v>
      </c>
      <c r="AG245" s="36">
        <f>K245/AF245</f>
        <v>0.1019607843137255</v>
      </c>
      <c r="AJ245" s="36">
        <f>P245/AF245</f>
        <v>-8.6898395721925134E-2</v>
      </c>
    </row>
    <row r="246" spans="1:36" x14ac:dyDescent="0.2">
      <c r="A246" s="4"/>
      <c r="B246" s="7" t="s">
        <v>194</v>
      </c>
      <c r="C246" s="6" t="s">
        <v>191</v>
      </c>
      <c r="D246" s="6" t="s">
        <v>28</v>
      </c>
      <c r="E246" s="6" t="s">
        <v>29</v>
      </c>
      <c r="F246" s="6" t="s">
        <v>30</v>
      </c>
      <c r="G246" s="51">
        <v>0.65</v>
      </c>
      <c r="H246" s="50">
        <v>200</v>
      </c>
      <c r="I246" s="11">
        <f>G246-(Q246-R246*LOG(H246))</f>
        <v>-0.19741245036856148</v>
      </c>
      <c r="J246" s="10">
        <f t="shared" si="83"/>
        <v>88.739946380697049</v>
      </c>
      <c r="K246" s="12">
        <v>0.8</v>
      </c>
      <c r="L246" s="50">
        <v>41.5</v>
      </c>
      <c r="M246" s="4"/>
      <c r="N246" s="55">
        <v>-2.6</v>
      </c>
      <c r="O246" s="10">
        <v>5</v>
      </c>
      <c r="P246" s="51">
        <v>-0.63157894736842113</v>
      </c>
      <c r="Q246" s="51">
        <v>1.0429999999999999</v>
      </c>
      <c r="R246" s="51">
        <v>8.5000000000000006E-2</v>
      </c>
      <c r="S246" s="11"/>
      <c r="T246" s="11">
        <v>0.98099999999999998</v>
      </c>
      <c r="U246" s="11">
        <v>0.60799999999999998</v>
      </c>
      <c r="V246" s="11">
        <f t="shared" si="84"/>
        <v>4.2000000000000037E-2</v>
      </c>
      <c r="W246" s="10"/>
      <c r="X246" s="4"/>
      <c r="Y246" s="5">
        <v>1.24</v>
      </c>
      <c r="Z246" s="4">
        <v>31</v>
      </c>
      <c r="AA246" s="24">
        <f t="shared" si="73"/>
        <v>10.5</v>
      </c>
      <c r="AB246" s="5">
        <v>-0.5292558991114249</v>
      </c>
      <c r="AC246" s="23">
        <f t="shared" si="74"/>
        <v>-2.3224994161007233</v>
      </c>
      <c r="AD246" s="23">
        <f t="shared" si="75"/>
        <v>-0.11964390931427969</v>
      </c>
      <c r="AE246" s="23">
        <v>-0.13482572048159291</v>
      </c>
      <c r="AF246" s="37">
        <v>5.0999999999999996</v>
      </c>
      <c r="AG246" s="36">
        <f>K246/AF246</f>
        <v>0.15686274509803924</v>
      </c>
      <c r="AJ246" s="36">
        <f>P246/AF246</f>
        <v>-0.12383900928792572</v>
      </c>
    </row>
    <row r="247" spans="1:36" x14ac:dyDescent="0.2">
      <c r="A247" s="4"/>
      <c r="B247" s="8"/>
      <c r="C247" s="11"/>
      <c r="D247" s="4"/>
      <c r="E247" s="11"/>
      <c r="F247" s="11"/>
      <c r="G247" s="51"/>
      <c r="H247" s="51"/>
      <c r="I247" s="11"/>
      <c r="J247" s="11"/>
      <c r="K247" s="12"/>
      <c r="L247" s="51"/>
      <c r="M247" s="4"/>
      <c r="N247" s="55" t="s">
        <v>265</v>
      </c>
      <c r="O247" s="10"/>
      <c r="P247" s="50"/>
      <c r="Q247" s="51"/>
      <c r="R247" s="51"/>
      <c r="S247" s="11"/>
      <c r="T247" s="11"/>
      <c r="U247" s="11"/>
      <c r="V247" s="11"/>
      <c r="W247" s="11"/>
      <c r="X247" s="11"/>
      <c r="Y247" s="5"/>
      <c r="AA247" s="24"/>
      <c r="AB247" s="24" t="s">
        <v>265</v>
      </c>
      <c r="AC247" s="23"/>
      <c r="AD247" s="23"/>
      <c r="AF247" s="37"/>
      <c r="AG247" s="36"/>
    </row>
    <row r="248" spans="1:36" x14ac:dyDescent="0.2">
      <c r="A248" s="11" t="s">
        <v>195</v>
      </c>
      <c r="B248" s="21" t="s">
        <v>196</v>
      </c>
      <c r="C248" s="11" t="s">
        <v>197</v>
      </c>
      <c r="D248" s="11"/>
      <c r="E248" s="6" t="s">
        <v>29</v>
      </c>
      <c r="F248" s="11" t="s">
        <v>198</v>
      </c>
      <c r="G248" s="51">
        <v>0.63200000000000001</v>
      </c>
      <c r="H248" s="50">
        <v>100</v>
      </c>
      <c r="I248" s="11">
        <f>G248-(Q248-R248*LOG(H248))</f>
        <v>-9.7999999999999976E-2</v>
      </c>
      <c r="J248" s="11"/>
      <c r="K248" s="12">
        <v>0.45</v>
      </c>
      <c r="L248" s="50">
        <v>37.700000000000003</v>
      </c>
      <c r="M248" s="4"/>
      <c r="N248" s="55">
        <v>-1.2</v>
      </c>
      <c r="O248" s="10">
        <v>4</v>
      </c>
      <c r="P248" s="51">
        <v>-0.39130434782608697</v>
      </c>
      <c r="Q248" s="51">
        <v>0.86</v>
      </c>
      <c r="R248" s="51">
        <v>6.5000000000000002E-2</v>
      </c>
      <c r="S248" s="11"/>
      <c r="T248" s="11">
        <v>0.89800000000000002</v>
      </c>
      <c r="U248" s="11">
        <v>0.54400000000000004</v>
      </c>
      <c r="V248" s="11"/>
      <c r="W248" s="11"/>
      <c r="X248" s="11"/>
      <c r="Y248" s="5">
        <v>1.33</v>
      </c>
      <c r="Z248" s="4">
        <v>33</v>
      </c>
      <c r="AA248" s="24">
        <f t="shared" si="73"/>
        <v>4.7000000000000028</v>
      </c>
      <c r="AB248" s="23">
        <v>-0.27683615819209034</v>
      </c>
      <c r="AC248" s="23">
        <f t="shared" si="74"/>
        <v>-1.5076923076923072</v>
      </c>
      <c r="AD248" s="23">
        <f t="shared" si="75"/>
        <v>-6.0049019607843118E-2</v>
      </c>
      <c r="AE248" s="23">
        <v>-6.1879689067814825E-2</v>
      </c>
      <c r="AF248" s="37">
        <v>5.3</v>
      </c>
      <c r="AG248" s="36">
        <f t="shared" ref="AG248:AG256" si="85">K248/AF248</f>
        <v>8.4905660377358499E-2</v>
      </c>
      <c r="AH248" s="27">
        <f>Q248-U248</f>
        <v>0.31599999999999995</v>
      </c>
      <c r="AI248">
        <f>AF248</f>
        <v>5.3</v>
      </c>
      <c r="AJ248" s="36">
        <f t="shared" ref="AJ248:AJ256" si="86">P248/AF248</f>
        <v>-7.3831009023790001E-2</v>
      </c>
    </row>
    <row r="249" spans="1:36" x14ac:dyDescent="0.2">
      <c r="A249" s="11" t="s">
        <v>199</v>
      </c>
      <c r="B249" s="21" t="s">
        <v>200</v>
      </c>
      <c r="C249" s="11" t="s">
        <v>197</v>
      </c>
      <c r="D249" s="11"/>
      <c r="E249" s="6" t="s">
        <v>29</v>
      </c>
      <c r="F249" s="11" t="s">
        <v>198</v>
      </c>
      <c r="G249" s="51">
        <v>0.71099999999999997</v>
      </c>
      <c r="H249" s="50">
        <v>100</v>
      </c>
      <c r="I249" s="11">
        <f>G249-(Q249-R249*LOG(H249))</f>
        <v>-1.9000000000000017E-2</v>
      </c>
      <c r="J249" s="11"/>
      <c r="K249" s="12">
        <v>0.14000000000000001</v>
      </c>
      <c r="L249" s="50">
        <v>36</v>
      </c>
      <c r="M249" s="4"/>
      <c r="N249" s="55">
        <v>-0.1</v>
      </c>
      <c r="O249" s="10">
        <v>6.3</v>
      </c>
      <c r="P249" s="51">
        <v>-0.13375796178343949</v>
      </c>
      <c r="Q249" s="51">
        <v>0.86</v>
      </c>
      <c r="R249" s="51">
        <v>6.5000000000000002E-2</v>
      </c>
      <c r="S249" s="11"/>
      <c r="T249" s="11">
        <v>0.89800000000000002</v>
      </c>
      <c r="U249" s="11">
        <v>0.54400000000000004</v>
      </c>
      <c r="V249" s="11"/>
      <c r="W249" s="11"/>
      <c r="X249" s="11"/>
      <c r="Y249" s="5">
        <v>1.33</v>
      </c>
      <c r="Z249" s="4">
        <v>33</v>
      </c>
      <c r="AA249" s="24">
        <f t="shared" si="73"/>
        <v>3</v>
      </c>
      <c r="AB249" s="23">
        <v>-5.3672316384180845E-2</v>
      </c>
      <c r="AC249" s="23">
        <f t="shared" si="74"/>
        <v>-0.29230769230769255</v>
      </c>
      <c r="AD249" s="23">
        <f t="shared" si="75"/>
        <v>-1.1104617182933967E-2</v>
      </c>
      <c r="AE249" s="23">
        <v>-7.5268906781487E-4</v>
      </c>
      <c r="AF249" s="37">
        <v>5.3</v>
      </c>
      <c r="AG249" s="36">
        <f t="shared" si="85"/>
        <v>2.6415094339622646E-2</v>
      </c>
      <c r="AJ249" s="36">
        <f t="shared" si="86"/>
        <v>-2.5237351279894245E-2</v>
      </c>
    </row>
    <row r="250" spans="1:36" x14ac:dyDescent="0.2">
      <c r="A250" s="17" t="s">
        <v>248</v>
      </c>
      <c r="B250" s="21" t="s">
        <v>201</v>
      </c>
      <c r="C250" s="11" t="s">
        <v>197</v>
      </c>
      <c r="D250" s="11"/>
      <c r="E250" s="6" t="s">
        <v>29</v>
      </c>
      <c r="F250" s="11" t="s">
        <v>198</v>
      </c>
      <c r="G250" s="51">
        <v>0.622</v>
      </c>
      <c r="H250" s="50">
        <v>300</v>
      </c>
      <c r="I250" s="11">
        <f>G250-(Q250-R250*LOG(H250))</f>
        <v>-7.6987118443221925E-2</v>
      </c>
      <c r="J250" s="11"/>
      <c r="K250" s="12">
        <v>0.36</v>
      </c>
      <c r="L250" s="50">
        <v>37.4</v>
      </c>
      <c r="M250" s="4"/>
      <c r="N250" s="55">
        <v>-0.8</v>
      </c>
      <c r="O250" s="10">
        <v>6</v>
      </c>
      <c r="P250" s="51">
        <v>-0.32142857142857145</v>
      </c>
      <c r="Q250" s="51">
        <v>0.86</v>
      </c>
      <c r="R250" s="51">
        <v>6.5000000000000002E-2</v>
      </c>
      <c r="S250" s="11"/>
      <c r="T250" s="11">
        <v>0.89800000000000002</v>
      </c>
      <c r="U250" s="11">
        <v>0.54400000000000004</v>
      </c>
      <c r="V250" s="11"/>
      <c r="W250" s="11"/>
      <c r="X250" s="11"/>
      <c r="Y250" s="5">
        <v>1.33</v>
      </c>
      <c r="Z250" s="4">
        <v>33</v>
      </c>
      <c r="AA250" s="24">
        <f t="shared" si="73"/>
        <v>4.3999999999999986</v>
      </c>
      <c r="AB250" s="23">
        <v>-0.21747773571531617</v>
      </c>
      <c r="AC250" s="23">
        <f t="shared" si="74"/>
        <v>-1.1844172068187988</v>
      </c>
      <c r="AD250" s="23">
        <f t="shared" si="75"/>
        <v>-4.7464314699890216E-2</v>
      </c>
      <c r="AE250" s="23">
        <v>-4.7474807511036776E-2</v>
      </c>
      <c r="AF250" s="37">
        <v>5.3</v>
      </c>
      <c r="AG250" s="36">
        <f t="shared" si="85"/>
        <v>6.7924528301886791E-2</v>
      </c>
      <c r="AJ250" s="36">
        <f t="shared" si="86"/>
        <v>-6.0646900269541788E-2</v>
      </c>
    </row>
    <row r="251" spans="1:36" x14ac:dyDescent="0.2">
      <c r="A251" s="11"/>
      <c r="B251" s="21" t="s">
        <v>202</v>
      </c>
      <c r="C251" s="11" t="s">
        <v>197</v>
      </c>
      <c r="D251" s="11"/>
      <c r="E251" s="6" t="s">
        <v>29</v>
      </c>
      <c r="F251" s="11" t="s">
        <v>198</v>
      </c>
      <c r="G251" s="51">
        <v>0.66100000000000003</v>
      </c>
      <c r="H251" s="50">
        <v>500</v>
      </c>
      <c r="I251" s="11">
        <f>G251-(Q251-R251*LOG(H251))</f>
        <v>-2.3566949718158758E-2</v>
      </c>
      <c r="J251" s="11"/>
      <c r="K251" s="12">
        <v>0.19</v>
      </c>
      <c r="L251" s="50">
        <v>35.4</v>
      </c>
      <c r="M251" s="4"/>
      <c r="N251" s="55">
        <v>-0.5</v>
      </c>
      <c r="O251" s="10">
        <v>10.7</v>
      </c>
      <c r="P251" s="51">
        <v>-0.17868338557993732</v>
      </c>
      <c r="Q251" s="51">
        <v>0.86</v>
      </c>
      <c r="R251" s="51">
        <v>6.5000000000000002E-2</v>
      </c>
      <c r="S251" s="11"/>
      <c r="T251" s="11">
        <v>0.89800000000000002</v>
      </c>
      <c r="U251" s="11">
        <v>0.54400000000000004</v>
      </c>
      <c r="V251" s="11"/>
      <c r="W251" s="11"/>
      <c r="X251" s="11"/>
      <c r="Y251" s="5">
        <v>1.33</v>
      </c>
      <c r="Z251" s="4">
        <v>33</v>
      </c>
      <c r="AA251" s="24">
        <f t="shared" si="73"/>
        <v>2.3999999999999986</v>
      </c>
      <c r="AB251" s="23">
        <v>-6.6573304288584073E-2</v>
      </c>
      <c r="AC251" s="23">
        <f t="shared" si="74"/>
        <v>-0.36256845720244241</v>
      </c>
      <c r="AD251" s="23">
        <f t="shared" si="75"/>
        <v>-1.4188410426344828E-2</v>
      </c>
      <c r="AE251" s="23"/>
      <c r="AF251" s="37">
        <v>5.3</v>
      </c>
      <c r="AG251" s="36">
        <f t="shared" si="85"/>
        <v>3.5849056603773584E-2</v>
      </c>
      <c r="AJ251" s="36">
        <f t="shared" si="86"/>
        <v>-3.3713846335837232E-2</v>
      </c>
    </row>
    <row r="252" spans="1:36" x14ac:dyDescent="0.2">
      <c r="A252" s="11"/>
      <c r="B252" s="21" t="s">
        <v>203</v>
      </c>
      <c r="C252" s="11" t="s">
        <v>197</v>
      </c>
      <c r="D252" s="11"/>
      <c r="E252" s="6" t="s">
        <v>29</v>
      </c>
      <c r="F252" s="11" t="s">
        <v>198</v>
      </c>
      <c r="G252" s="51">
        <v>0.52800000000000002</v>
      </c>
      <c r="H252" s="50">
        <v>100</v>
      </c>
      <c r="I252" s="11">
        <f>G252-(Q252-R252*LOG(H252))</f>
        <v>-0.20199999999999996</v>
      </c>
      <c r="J252" s="11"/>
      <c r="K252" s="12">
        <v>1.05</v>
      </c>
      <c r="L252" s="50">
        <v>44.2</v>
      </c>
      <c r="M252" s="4"/>
      <c r="N252" s="55">
        <v>-2.1</v>
      </c>
      <c r="O252" s="10">
        <v>3.7</v>
      </c>
      <c r="P252" s="51">
        <v>-0.7777777777777779</v>
      </c>
      <c r="Q252" s="51">
        <v>0.86</v>
      </c>
      <c r="R252" s="51">
        <v>6.5000000000000002E-2</v>
      </c>
      <c r="S252" s="11"/>
      <c r="T252" s="11">
        <v>0.89800000000000002</v>
      </c>
      <c r="U252" s="11">
        <v>0.54400000000000004</v>
      </c>
      <c r="V252" s="11"/>
      <c r="W252" s="11"/>
      <c r="X252" s="11"/>
      <c r="Y252" s="5">
        <v>1.33</v>
      </c>
      <c r="Z252" s="4">
        <v>33</v>
      </c>
      <c r="AA252" s="24">
        <f t="shared" si="73"/>
        <v>11.200000000000003</v>
      </c>
      <c r="AB252" s="23">
        <v>-0.57062146892655363</v>
      </c>
      <c r="AC252" s="23">
        <f t="shared" si="74"/>
        <v>-3.1076923076923069</v>
      </c>
      <c r="AD252" s="23">
        <f t="shared" si="75"/>
        <v>-0.13219895287958111</v>
      </c>
      <c r="AE252" s="23">
        <v>-0.15337568906781479</v>
      </c>
      <c r="AF252" s="37">
        <v>5.3</v>
      </c>
      <c r="AG252" s="36">
        <f t="shared" si="85"/>
        <v>0.19811320754716982</v>
      </c>
      <c r="AJ252" s="36">
        <f t="shared" si="86"/>
        <v>-0.14675052410901471</v>
      </c>
    </row>
    <row r="253" spans="1:36" x14ac:dyDescent="0.2">
      <c r="A253" s="11"/>
      <c r="B253" s="21" t="s">
        <v>204</v>
      </c>
      <c r="C253" s="11" t="s">
        <v>197</v>
      </c>
      <c r="D253" s="11"/>
      <c r="E253" s="6" t="s">
        <v>29</v>
      </c>
      <c r="F253" s="11" t="s">
        <v>198</v>
      </c>
      <c r="G253" s="51">
        <v>0.70499999999999996</v>
      </c>
      <c r="H253" s="50">
        <v>300</v>
      </c>
      <c r="I253" s="11">
        <f>G253-(Q253-R253*LOG(H253*4/3))</f>
        <v>1.4133899436317487E-2</v>
      </c>
      <c r="J253" s="11"/>
      <c r="K253" s="12">
        <v>0.13</v>
      </c>
      <c r="L253" s="50">
        <v>34.1</v>
      </c>
      <c r="M253" s="4"/>
      <c r="N253" s="55">
        <v>-0.1</v>
      </c>
      <c r="O253" s="10">
        <v>8.4</v>
      </c>
      <c r="P253" s="51">
        <v>-0.12460063897763579</v>
      </c>
      <c r="Q253" s="51">
        <v>0.86</v>
      </c>
      <c r="R253" s="51">
        <v>6.5000000000000002E-2</v>
      </c>
      <c r="S253" s="11"/>
      <c r="T253" s="11">
        <v>0.89800000000000002</v>
      </c>
      <c r="U253" s="11">
        <v>0.54400000000000004</v>
      </c>
      <c r="V253" s="11"/>
      <c r="W253" s="11"/>
      <c r="X253" s="11" t="s">
        <v>205</v>
      </c>
      <c r="Y253" s="5">
        <v>1.33</v>
      </c>
      <c r="Z253" s="4">
        <v>33</v>
      </c>
      <c r="AA253" s="24">
        <f t="shared" si="73"/>
        <v>1.1000000000000014</v>
      </c>
      <c r="AB253" s="23">
        <v>3.99262695941172E-2</v>
      </c>
      <c r="AC253" s="23">
        <f t="shared" si="74"/>
        <v>0.21744460671257673</v>
      </c>
      <c r="AD253" s="23">
        <f t="shared" si="75"/>
        <v>8.2896770887492584E-3</v>
      </c>
      <c r="AE253" s="23"/>
      <c r="AF253" s="37">
        <v>5.3</v>
      </c>
      <c r="AG253" s="36">
        <f t="shared" si="85"/>
        <v>2.4528301886792454E-2</v>
      </c>
      <c r="AJ253" s="36">
        <f t="shared" si="86"/>
        <v>-2.3509554524082224E-2</v>
      </c>
    </row>
    <row r="254" spans="1:36" x14ac:dyDescent="0.2">
      <c r="A254" s="11"/>
      <c r="B254" s="21" t="s">
        <v>206</v>
      </c>
      <c r="C254" s="11" t="s">
        <v>197</v>
      </c>
      <c r="D254" s="11"/>
      <c r="E254" s="6" t="s">
        <v>29</v>
      </c>
      <c r="F254" s="11" t="s">
        <v>198</v>
      </c>
      <c r="G254" s="51">
        <v>0.66700000000000004</v>
      </c>
      <c r="H254" s="50">
        <v>75</v>
      </c>
      <c r="I254" s="11">
        <f>G254-(Q254-R254*LOG(H254*4/3))</f>
        <v>-6.2999999999999945E-2</v>
      </c>
      <c r="J254" s="11"/>
      <c r="K254" s="12">
        <v>0.23</v>
      </c>
      <c r="L254" s="50">
        <v>39</v>
      </c>
      <c r="M254" s="4"/>
      <c r="N254" s="55">
        <v>-0.8</v>
      </c>
      <c r="O254" s="10">
        <v>7.1</v>
      </c>
      <c r="P254" s="51">
        <v>-0.21362229102167185</v>
      </c>
      <c r="Q254" s="51">
        <v>0.86</v>
      </c>
      <c r="R254" s="51">
        <v>6.5000000000000002E-2</v>
      </c>
      <c r="S254" s="11"/>
      <c r="T254" s="11">
        <v>0.89800000000000002</v>
      </c>
      <c r="U254" s="11">
        <v>0.54400000000000004</v>
      </c>
      <c r="V254" s="11"/>
      <c r="W254" s="11"/>
      <c r="X254" s="11"/>
      <c r="Y254" s="5">
        <v>1.33</v>
      </c>
      <c r="Z254" s="4">
        <v>33</v>
      </c>
      <c r="AA254" s="24">
        <f t="shared" si="73"/>
        <v>6</v>
      </c>
      <c r="AB254" s="23">
        <v>-0.17796610169491511</v>
      </c>
      <c r="AC254" s="23">
        <f t="shared" si="74"/>
        <v>-0.96923076923076834</v>
      </c>
      <c r="AD254" s="23">
        <f t="shared" si="75"/>
        <v>-3.7792441511697625E-2</v>
      </c>
      <c r="AE254" s="23">
        <v>-3.3127689067814797E-2</v>
      </c>
      <c r="AF254" s="37">
        <v>5.3</v>
      </c>
      <c r="AG254" s="36">
        <f t="shared" si="85"/>
        <v>4.3396226415094344E-2</v>
      </c>
      <c r="AJ254" s="36">
        <f t="shared" si="86"/>
        <v>-4.0306092645598465E-2</v>
      </c>
    </row>
    <row r="255" spans="1:36" x14ac:dyDescent="0.2">
      <c r="A255" s="11"/>
      <c r="B255" s="21" t="s">
        <v>207</v>
      </c>
      <c r="C255" s="11" t="s">
        <v>197</v>
      </c>
      <c r="D255" s="11"/>
      <c r="E255" s="6" t="s">
        <v>29</v>
      </c>
      <c r="F255" s="11" t="s">
        <v>198</v>
      </c>
      <c r="G255" s="51">
        <v>0.56999999999999995</v>
      </c>
      <c r="H255" s="50">
        <v>25</v>
      </c>
      <c r="I255" s="11">
        <f>G255-(Q255-R255*LOG(H255*4/3))</f>
        <v>-0.19101288155677809</v>
      </c>
      <c r="J255" s="11"/>
      <c r="K255" s="12">
        <v>0.91</v>
      </c>
      <c r="L255" s="50">
        <v>44.8</v>
      </c>
      <c r="M255" s="4"/>
      <c r="N255" s="55">
        <v>-2.5</v>
      </c>
      <c r="O255" s="10">
        <v>3.6</v>
      </c>
      <c r="P255" s="51">
        <v>-0.69820971867007675</v>
      </c>
      <c r="Q255" s="51">
        <v>0.86</v>
      </c>
      <c r="R255" s="51">
        <v>6.5000000000000002E-2</v>
      </c>
      <c r="S255" s="11"/>
      <c r="T255" s="11">
        <v>0.89800000000000002</v>
      </c>
      <c r="U255" s="11">
        <v>0.54400000000000004</v>
      </c>
      <c r="V255" s="11"/>
      <c r="W255" s="11"/>
      <c r="X255" s="11"/>
      <c r="Y255" s="5">
        <v>1.33</v>
      </c>
      <c r="Z255" s="4">
        <v>33</v>
      </c>
      <c r="AA255" s="24">
        <f t="shared" si="73"/>
        <v>11.799999999999997</v>
      </c>
      <c r="AB255" s="23">
        <v>-0.53958441117733924</v>
      </c>
      <c r="AC255" s="23">
        <f t="shared" si="74"/>
        <v>-2.9386597162581243</v>
      </c>
      <c r="AD255" s="23">
        <f t="shared" si="75"/>
        <v>-0.12166425576864848</v>
      </c>
      <c r="AE255" s="23">
        <v>-0.13522657062459292</v>
      </c>
      <c r="AF255" s="37">
        <v>5.3</v>
      </c>
      <c r="AG255" s="36">
        <f t="shared" si="85"/>
        <v>0.17169811320754719</v>
      </c>
      <c r="AJ255" s="36">
        <f t="shared" si="86"/>
        <v>-0.13173768276793901</v>
      </c>
    </row>
    <row r="256" spans="1:36" x14ac:dyDescent="0.2">
      <c r="A256" s="11"/>
      <c r="B256" s="21" t="s">
        <v>208</v>
      </c>
      <c r="C256" s="11" t="s">
        <v>197</v>
      </c>
      <c r="D256" s="11"/>
      <c r="E256" s="6" t="s">
        <v>29</v>
      </c>
      <c r="F256" s="11" t="s">
        <v>198</v>
      </c>
      <c r="G256" s="51">
        <v>0.69899999999999995</v>
      </c>
      <c r="H256" s="50">
        <v>150</v>
      </c>
      <c r="I256" s="11">
        <f>G256-(Q256-R256*LOG(H256*4/3))</f>
        <v>-1.1433050281841273E-2</v>
      </c>
      <c r="J256" s="11"/>
      <c r="K256" s="12">
        <v>0.19</v>
      </c>
      <c r="L256" s="50">
        <v>36.1</v>
      </c>
      <c r="M256" s="4"/>
      <c r="N256" s="55">
        <v>-0.8</v>
      </c>
      <c r="O256" s="10">
        <v>8</v>
      </c>
      <c r="P256" s="51">
        <v>-0.17868338557993732</v>
      </c>
      <c r="Q256" s="51">
        <v>0.86</v>
      </c>
      <c r="R256" s="51">
        <v>6.5000000000000002E-2</v>
      </c>
      <c r="S256" s="11"/>
      <c r="T256" s="11">
        <v>0.89800000000000002</v>
      </c>
      <c r="U256" s="11">
        <v>0.54400000000000004</v>
      </c>
      <c r="V256" s="11"/>
      <c r="W256" s="11"/>
      <c r="X256" s="11"/>
      <c r="Y256" s="5">
        <v>1.33</v>
      </c>
      <c r="Z256" s="4">
        <v>33</v>
      </c>
      <c r="AA256" s="24">
        <f t="shared" si="73"/>
        <v>3.1000000000000014</v>
      </c>
      <c r="AB256" s="23">
        <v>-3.229675220859117E-2</v>
      </c>
      <c r="AC256" s="23">
        <f t="shared" si="74"/>
        <v>-0.1758930812590965</v>
      </c>
      <c r="AD256" s="23">
        <f t="shared" si="75"/>
        <v>-6.7292820964339455E-3</v>
      </c>
      <c r="AE256" s="23"/>
      <c r="AF256" s="37">
        <v>5.3</v>
      </c>
      <c r="AG256" s="36">
        <f t="shared" si="85"/>
        <v>3.5849056603773584E-2</v>
      </c>
      <c r="AJ256" s="36">
        <f t="shared" si="86"/>
        <v>-3.3713846335837232E-2</v>
      </c>
    </row>
    <row r="257" spans="1:36" x14ac:dyDescent="0.2">
      <c r="A257" s="11"/>
      <c r="B257" s="21"/>
      <c r="C257" s="11"/>
      <c r="D257" s="11"/>
      <c r="E257" s="6"/>
      <c r="F257" s="11"/>
      <c r="G257" s="51"/>
      <c r="H257" s="51"/>
      <c r="I257" s="11"/>
      <c r="J257" s="11"/>
      <c r="K257" s="12"/>
      <c r="L257" s="51"/>
      <c r="M257" s="4"/>
      <c r="N257" s="51" t="s">
        <v>265</v>
      </c>
      <c r="O257" s="10"/>
      <c r="P257" s="50"/>
      <c r="Q257" s="51"/>
      <c r="R257" s="51"/>
      <c r="S257" s="11"/>
      <c r="T257" s="11"/>
      <c r="U257" s="11"/>
      <c r="V257" s="11"/>
      <c r="W257" s="11"/>
      <c r="X257" s="11"/>
      <c r="Y257" s="5"/>
      <c r="AA257" s="24"/>
      <c r="AB257" s="5" t="s">
        <v>265</v>
      </c>
      <c r="AC257" s="23"/>
      <c r="AD257" s="23"/>
      <c r="AF257" s="37"/>
      <c r="AG257" s="36"/>
    </row>
    <row r="258" spans="1:36" x14ac:dyDescent="0.2">
      <c r="A258" s="11" t="s">
        <v>238</v>
      </c>
      <c r="B258" s="21"/>
      <c r="C258" s="11"/>
      <c r="D258" s="11"/>
      <c r="E258" s="6"/>
      <c r="F258" s="11"/>
      <c r="G258" s="51"/>
      <c r="H258" s="51"/>
      <c r="I258" s="11"/>
      <c r="J258" s="11"/>
      <c r="K258" s="11"/>
      <c r="L258" s="51"/>
      <c r="M258" s="11"/>
      <c r="N258" s="50" t="s">
        <v>265</v>
      </c>
      <c r="O258" s="11"/>
      <c r="P258" s="51"/>
      <c r="Q258" s="51"/>
      <c r="R258" s="51"/>
      <c r="S258" s="11"/>
      <c r="T258" s="11"/>
      <c r="U258" s="11"/>
      <c r="V258" s="11"/>
      <c r="W258" s="11"/>
      <c r="X258" s="11"/>
      <c r="Y258" s="5"/>
      <c r="AA258" s="24"/>
      <c r="AB258" s="5" t="s">
        <v>265</v>
      </c>
      <c r="AC258" s="23"/>
      <c r="AD258" s="23"/>
      <c r="AF258" s="37"/>
      <c r="AG258" s="36"/>
    </row>
    <row r="259" spans="1:36" x14ac:dyDescent="0.2">
      <c r="A259" s="11" t="s">
        <v>239</v>
      </c>
      <c r="B259" s="21">
        <v>1</v>
      </c>
      <c r="C259" s="16">
        <v>95521167</v>
      </c>
      <c r="D259" s="11" t="s">
        <v>240</v>
      </c>
      <c r="E259" s="6" t="s">
        <v>241</v>
      </c>
      <c r="F259" s="11" t="s">
        <v>242</v>
      </c>
      <c r="G259" s="51">
        <v>0.54100000000000004</v>
      </c>
      <c r="H259" s="50">
        <v>200</v>
      </c>
      <c r="I259" s="11">
        <f>G259-(Q259-R259*LOG(H259))</f>
        <v>-0.10523923025582504</v>
      </c>
      <c r="J259" s="10">
        <v>60.3</v>
      </c>
      <c r="K259" s="12">
        <v>0.45</v>
      </c>
      <c r="L259" s="50">
        <v>40.700000000000003</v>
      </c>
      <c r="M259" s="12">
        <v>1.3</v>
      </c>
      <c r="N259" s="50">
        <v>-1.3</v>
      </c>
      <c r="O259" s="11"/>
      <c r="P259" s="51">
        <v>-0.39130434782608697</v>
      </c>
      <c r="Q259" s="51">
        <v>0.78200000000000003</v>
      </c>
      <c r="R259" s="51">
        <v>5.8999999999999997E-2</v>
      </c>
      <c r="S259" s="11">
        <v>0.77200000000000002</v>
      </c>
      <c r="T259" s="11">
        <v>0.38900000000000001</v>
      </c>
      <c r="U259" s="11"/>
      <c r="V259" s="11"/>
      <c r="W259" s="11"/>
      <c r="X259" s="11"/>
      <c r="Y259" s="5">
        <v>1.3</v>
      </c>
      <c r="Z259" s="4">
        <v>32.299999999999997</v>
      </c>
      <c r="AA259" s="24">
        <f t="shared" si="73"/>
        <v>8.4000000000000057</v>
      </c>
      <c r="AB259" s="5"/>
      <c r="AC259" s="23">
        <f t="shared" si="74"/>
        <v>-1.7837157670478823</v>
      </c>
      <c r="AD259" s="23">
        <f t="shared" si="75"/>
        <v>-6.8292816519029881E-2</v>
      </c>
      <c r="AE259" s="41">
        <v>-6.4432199567384996E-2</v>
      </c>
      <c r="AF259" s="37">
        <v>4.5</v>
      </c>
      <c r="AG259" s="36">
        <f t="shared" ref="AG259:AG268" si="87">K259/AF259</f>
        <v>0.1</v>
      </c>
      <c r="AH259" s="27">
        <f>Q259-U259</f>
        <v>0.78200000000000003</v>
      </c>
      <c r="AI259">
        <f>AF259</f>
        <v>4.5</v>
      </c>
      <c r="AJ259" s="36">
        <f t="shared" ref="AJ259:AJ268" si="88">P259/AF259</f>
        <v>-8.6956521739130432E-2</v>
      </c>
    </row>
    <row r="260" spans="1:36" x14ac:dyDescent="0.2">
      <c r="A260" s="11" t="s">
        <v>243</v>
      </c>
      <c r="B260" s="21">
        <v>2</v>
      </c>
      <c r="C260" s="16">
        <v>95521167</v>
      </c>
      <c r="D260" s="11"/>
      <c r="E260" s="6"/>
      <c r="F260" s="11" t="s">
        <v>244</v>
      </c>
      <c r="G260" s="51">
        <v>0.53800000000000003</v>
      </c>
      <c r="H260" s="50">
        <v>500</v>
      </c>
      <c r="I260" s="11">
        <f t="shared" ref="I260:I268" si="89">G260-(Q260-R260*LOG(H260))</f>
        <v>-8.4760769744174902E-2</v>
      </c>
      <c r="J260" s="10">
        <v>61.3</v>
      </c>
      <c r="K260" s="12">
        <v>0.17499999999999999</v>
      </c>
      <c r="L260" s="50">
        <v>37.1</v>
      </c>
      <c r="M260" s="12">
        <v>-0.3</v>
      </c>
      <c r="N260" s="50">
        <v>0.3</v>
      </c>
      <c r="O260" s="11"/>
      <c r="P260" s="51">
        <v>-0.1653543307086614</v>
      </c>
      <c r="Q260" s="51">
        <v>0.78200000000000003</v>
      </c>
      <c r="R260" s="51">
        <v>5.8999999999999997E-2</v>
      </c>
      <c r="S260" s="11">
        <v>0.77200000000000002</v>
      </c>
      <c r="T260" s="11">
        <v>0.38900000000000001</v>
      </c>
      <c r="U260" s="11"/>
      <c r="V260" s="11"/>
      <c r="W260" s="11"/>
      <c r="X260" s="11"/>
      <c r="Y260" s="5">
        <v>1.3</v>
      </c>
      <c r="Z260" s="4">
        <v>32.299999999999997</v>
      </c>
      <c r="AA260" s="24">
        <f t="shared" si="73"/>
        <v>4.8000000000000043</v>
      </c>
      <c r="AB260" s="5"/>
      <c r="AC260" s="23">
        <f t="shared" si="74"/>
        <v>-1.4366232160029646</v>
      </c>
      <c r="AD260" s="23">
        <f t="shared" si="75"/>
        <v>-5.5111033643806824E-2</v>
      </c>
      <c r="AE260" s="41">
        <v>-7.1441945533217477E-2</v>
      </c>
      <c r="AF260" s="37">
        <v>4.5</v>
      </c>
      <c r="AG260" s="36">
        <f t="shared" si="87"/>
        <v>3.888888888888889E-2</v>
      </c>
      <c r="AJ260" s="36">
        <f t="shared" si="88"/>
        <v>-3.6745406824146981E-2</v>
      </c>
    </row>
    <row r="261" spans="1:36" x14ac:dyDescent="0.2">
      <c r="A261" s="11"/>
      <c r="B261" s="21">
        <v>4</v>
      </c>
      <c r="C261" s="16">
        <v>95521167</v>
      </c>
      <c r="D261" s="11"/>
      <c r="E261" s="6"/>
      <c r="F261" s="11" t="s">
        <v>244</v>
      </c>
      <c r="G261" s="51">
        <v>0.622</v>
      </c>
      <c r="H261" s="50">
        <v>465</v>
      </c>
      <c r="I261" s="11">
        <f t="shared" si="89"/>
        <v>-2.6202757794927534E-3</v>
      </c>
      <c r="J261" s="10">
        <v>39.299999999999997</v>
      </c>
      <c r="K261" s="12">
        <v>7.0000000000000007E-2</v>
      </c>
      <c r="L261" s="50">
        <v>32.799999999999997</v>
      </c>
      <c r="M261" s="12">
        <v>-0.33</v>
      </c>
      <c r="N261" s="50">
        <v>0.33</v>
      </c>
      <c r="O261" s="11"/>
      <c r="P261" s="51">
        <v>-6.840390879478829E-2</v>
      </c>
      <c r="Q261" s="51">
        <v>0.78200000000000003</v>
      </c>
      <c r="R261" s="51">
        <v>5.8999999999999997E-2</v>
      </c>
      <c r="S261" s="11">
        <v>0.77200000000000002</v>
      </c>
      <c r="T261" s="11">
        <v>0.38900000000000001</v>
      </c>
      <c r="U261" s="11"/>
      <c r="V261" s="11"/>
      <c r="W261" s="11"/>
      <c r="X261" s="11"/>
      <c r="Y261" s="5">
        <v>1.3</v>
      </c>
      <c r="Z261" s="4">
        <v>32.299999999999997</v>
      </c>
      <c r="AA261" s="24">
        <f t="shared" si="73"/>
        <v>0.5</v>
      </c>
      <c r="AB261" s="5"/>
      <c r="AC261" s="23">
        <f t="shared" si="74"/>
        <v>-4.4411453889707686E-2</v>
      </c>
      <c r="AD261" s="23">
        <f t="shared" si="75"/>
        <v>-1.6154597900695151E-3</v>
      </c>
      <c r="AE261" s="41">
        <v>6.9169600627512207E-3</v>
      </c>
      <c r="AF261" s="37">
        <v>4.5</v>
      </c>
      <c r="AG261" s="36">
        <f t="shared" si="87"/>
        <v>1.5555555555555557E-2</v>
      </c>
      <c r="AJ261" s="36">
        <f t="shared" si="88"/>
        <v>-1.5200868621064064E-2</v>
      </c>
    </row>
    <row r="262" spans="1:36" x14ac:dyDescent="0.2">
      <c r="A262" s="11"/>
      <c r="B262" s="21">
        <v>5</v>
      </c>
      <c r="C262" s="16">
        <v>95521167</v>
      </c>
      <c r="D262" s="11"/>
      <c r="E262" s="6"/>
      <c r="F262" s="11" t="s">
        <v>244</v>
      </c>
      <c r="G262" s="51">
        <v>0.61499999999999999</v>
      </c>
      <c r="H262" s="50">
        <v>200</v>
      </c>
      <c r="I262" s="11">
        <f t="shared" si="89"/>
        <v>-3.123923025582509E-2</v>
      </c>
      <c r="J262" s="10">
        <v>41.1</v>
      </c>
      <c r="K262" s="12">
        <v>0.16500000000000001</v>
      </c>
      <c r="L262" s="50">
        <v>33.4</v>
      </c>
      <c r="M262" s="12">
        <v>0.4</v>
      </c>
      <c r="N262" s="50">
        <v>-0.4</v>
      </c>
      <c r="O262" s="11"/>
      <c r="P262" s="51">
        <v>-0.15639810426540285</v>
      </c>
      <c r="Q262" s="51">
        <v>0.78200000000000003</v>
      </c>
      <c r="R262" s="51">
        <v>5.8999999999999997E-2</v>
      </c>
      <c r="S262" s="11">
        <v>0.77200000000000002</v>
      </c>
      <c r="T262" s="11">
        <v>0.38900000000000001</v>
      </c>
      <c r="U262" s="11"/>
      <c r="V262" s="11"/>
      <c r="W262" s="11"/>
      <c r="X262" s="11"/>
      <c r="Y262" s="5">
        <v>1.3</v>
      </c>
      <c r="Z262" s="4">
        <v>32.299999999999997</v>
      </c>
      <c r="AA262" s="24">
        <f t="shared" si="73"/>
        <v>1.1000000000000014</v>
      </c>
      <c r="AB262" s="5"/>
      <c r="AC262" s="23">
        <f t="shared" si="74"/>
        <v>-0.52947847891228972</v>
      </c>
      <c r="AD262" s="23">
        <f t="shared" si="75"/>
        <v>-1.9343176628993864E-2</v>
      </c>
      <c r="AE262" s="41">
        <v>-9.4857635700374976E-3</v>
      </c>
      <c r="AF262" s="37">
        <v>4.5</v>
      </c>
      <c r="AG262" s="36">
        <f t="shared" si="87"/>
        <v>3.6666666666666667E-2</v>
      </c>
      <c r="AJ262" s="36">
        <f t="shared" si="88"/>
        <v>-3.4755134281200632E-2</v>
      </c>
    </row>
    <row r="263" spans="1:36" x14ac:dyDescent="0.2">
      <c r="A263" s="11"/>
      <c r="B263" s="21">
        <v>7</v>
      </c>
      <c r="C263" s="16">
        <v>95521167</v>
      </c>
      <c r="D263" s="11"/>
      <c r="E263" s="6"/>
      <c r="F263" s="11" t="s">
        <v>244</v>
      </c>
      <c r="G263" s="51">
        <v>0.69099999999999995</v>
      </c>
      <c r="H263" s="50">
        <v>50</v>
      </c>
      <c r="I263" s="11">
        <f t="shared" si="89"/>
        <v>9.2392302558249595E-3</v>
      </c>
      <c r="J263" s="10">
        <v>21.1</v>
      </c>
      <c r="K263" s="12">
        <v>4.5999999999999999E-2</v>
      </c>
      <c r="L263" s="50">
        <v>28.5</v>
      </c>
      <c r="M263" s="12">
        <v>-0.3</v>
      </c>
      <c r="N263" s="50">
        <v>0.3</v>
      </c>
      <c r="O263" s="11"/>
      <c r="P263" s="51">
        <v>-4.5305318450426797E-2</v>
      </c>
      <c r="Q263" s="51">
        <v>0.78200000000000003</v>
      </c>
      <c r="R263" s="51">
        <v>5.8999999999999997E-2</v>
      </c>
      <c r="S263" s="11">
        <v>0.77200000000000002</v>
      </c>
      <c r="T263" s="11">
        <v>0.38900000000000001</v>
      </c>
      <c r="U263" s="11"/>
      <c r="V263" s="11"/>
      <c r="W263" s="11"/>
      <c r="X263" s="11"/>
      <c r="Y263" s="5">
        <v>1.3</v>
      </c>
      <c r="Z263" s="4">
        <v>32.299999999999997</v>
      </c>
      <c r="AA263" s="24">
        <f t="shared" si="73"/>
        <v>-3.7999999999999972</v>
      </c>
      <c r="AB263" s="5"/>
      <c r="AC263" s="23">
        <f t="shared" si="74"/>
        <v>0.15659712298008407</v>
      </c>
      <c r="AD263" s="23">
        <f t="shared" si="75"/>
        <v>5.4637671530602958E-3</v>
      </c>
      <c r="AE263" s="41">
        <v>1.6343761291193415E-2</v>
      </c>
      <c r="AF263" s="37">
        <v>4.5</v>
      </c>
      <c r="AG263" s="36">
        <f t="shared" si="87"/>
        <v>1.0222222222222223E-2</v>
      </c>
      <c r="AJ263" s="36">
        <f t="shared" si="88"/>
        <v>-1.0067848544539288E-2</v>
      </c>
    </row>
    <row r="264" spans="1:36" x14ac:dyDescent="0.2">
      <c r="A264" s="11"/>
      <c r="B264" s="21">
        <v>8</v>
      </c>
      <c r="C264" s="16">
        <v>95521167</v>
      </c>
      <c r="D264" s="11"/>
      <c r="E264" s="6"/>
      <c r="F264" s="11" t="s">
        <v>92</v>
      </c>
      <c r="G264" s="51">
        <v>0.502</v>
      </c>
      <c r="H264" s="50">
        <v>200</v>
      </c>
      <c r="I264" s="11">
        <f t="shared" si="89"/>
        <v>-0.14423923025582508</v>
      </c>
      <c r="J264" s="10">
        <v>70.599999999999994</v>
      </c>
      <c r="K264" s="12">
        <v>0.73</v>
      </c>
      <c r="L264" s="50">
        <v>44.5</v>
      </c>
      <c r="M264" s="12">
        <v>0.7</v>
      </c>
      <c r="N264" s="50">
        <v>-0.7</v>
      </c>
      <c r="O264" s="11"/>
      <c r="P264" s="51">
        <v>-0.58713136729222515</v>
      </c>
      <c r="Q264" s="51">
        <v>0.78200000000000003</v>
      </c>
      <c r="R264" s="51">
        <v>5.8999999999999997E-2</v>
      </c>
      <c r="S264" s="11">
        <v>0.77200000000000002</v>
      </c>
      <c r="T264" s="11">
        <v>0.38900000000000001</v>
      </c>
      <c r="U264" s="11"/>
      <c r="V264" s="11"/>
      <c r="W264" s="11"/>
      <c r="X264" s="11"/>
      <c r="Y264" s="5">
        <v>1.3</v>
      </c>
      <c r="Z264" s="4">
        <v>32.299999999999997</v>
      </c>
      <c r="AA264" s="24">
        <f t="shared" si="73"/>
        <v>12.200000000000003</v>
      </c>
      <c r="AB264" s="5"/>
      <c r="AC264" s="23">
        <f t="shared" si="74"/>
        <v>-2.4447327162004253</v>
      </c>
      <c r="AD264" s="23">
        <f t="shared" si="75"/>
        <v>-9.6031444910669159E-2</v>
      </c>
      <c r="AE264" s="41">
        <v>-0.10961594840991518</v>
      </c>
      <c r="AF264" s="37">
        <v>4.5</v>
      </c>
      <c r="AG264" s="36">
        <f t="shared" si="87"/>
        <v>0.16222222222222221</v>
      </c>
      <c r="AJ264" s="36">
        <f t="shared" si="88"/>
        <v>-0.13047363717605004</v>
      </c>
    </row>
    <row r="265" spans="1:36" x14ac:dyDescent="0.2">
      <c r="A265" s="11"/>
      <c r="B265" s="21">
        <v>9</v>
      </c>
      <c r="C265" s="16">
        <v>95521167</v>
      </c>
      <c r="D265" s="11"/>
      <c r="E265" s="6"/>
      <c r="F265" s="11" t="s">
        <v>92</v>
      </c>
      <c r="G265" s="51">
        <v>0.69899999999999995</v>
      </c>
      <c r="H265" s="50">
        <v>200</v>
      </c>
      <c r="I265" s="11">
        <f t="shared" si="89"/>
        <v>5.2760769744174874E-2</v>
      </c>
      <c r="J265" s="10">
        <v>19.100000000000001</v>
      </c>
      <c r="K265" s="12">
        <v>-0.04</v>
      </c>
      <c r="L265" s="50">
        <v>32.1</v>
      </c>
      <c r="M265" s="12">
        <v>-2.9</v>
      </c>
      <c r="N265" s="50">
        <v>2.9</v>
      </c>
      <c r="O265" s="11"/>
      <c r="P265" s="51">
        <v>4.0540540540540543E-2</v>
      </c>
      <c r="Q265" s="51">
        <v>0.78200000000000003</v>
      </c>
      <c r="R265" s="51">
        <v>5.8999999999999997E-2</v>
      </c>
      <c r="S265" s="11">
        <v>0.77200000000000002</v>
      </c>
      <c r="T265" s="11">
        <v>0.38900000000000001</v>
      </c>
      <c r="U265" s="11"/>
      <c r="V265" s="11"/>
      <c r="W265" s="11"/>
      <c r="X265" s="11"/>
      <c r="Y265" s="5">
        <v>1.3</v>
      </c>
      <c r="Z265" s="4">
        <v>32.299999999999997</v>
      </c>
      <c r="AA265" s="24">
        <f t="shared" si="73"/>
        <v>-0.19999999999999574</v>
      </c>
      <c r="AB265" s="5"/>
      <c r="AC265" s="23">
        <f t="shared" si="74"/>
        <v>0.89425033464703185</v>
      </c>
      <c r="AD265" s="23">
        <f t="shared" si="75"/>
        <v>3.1054013975382506E-2</v>
      </c>
      <c r="AE265" s="41">
        <v>1.7916810770400859E-2</v>
      </c>
      <c r="AF265" s="37">
        <v>4.5</v>
      </c>
      <c r="AG265" s="36">
        <f t="shared" si="87"/>
        <v>-8.8888888888888889E-3</v>
      </c>
      <c r="AJ265" s="36">
        <f t="shared" si="88"/>
        <v>9.0090090090090089E-3</v>
      </c>
    </row>
    <row r="266" spans="1:36" x14ac:dyDescent="0.2">
      <c r="A266" s="11"/>
      <c r="B266" s="21">
        <v>10</v>
      </c>
      <c r="C266" s="16">
        <v>95521167</v>
      </c>
      <c r="D266" s="11"/>
      <c r="E266" s="6"/>
      <c r="F266" s="11" t="s">
        <v>92</v>
      </c>
      <c r="G266" s="51">
        <v>0.47299999999999998</v>
      </c>
      <c r="H266" s="50">
        <v>50</v>
      </c>
      <c r="I266" s="11">
        <f t="shared" si="89"/>
        <v>-0.20876076974417501</v>
      </c>
      <c r="J266" s="10">
        <v>78</v>
      </c>
      <c r="K266" s="12">
        <v>1.04</v>
      </c>
      <c r="L266" s="50">
        <v>45.9</v>
      </c>
      <c r="M266" s="12">
        <v>0.5</v>
      </c>
      <c r="N266" s="50">
        <v>-0.5</v>
      </c>
      <c r="O266" s="11"/>
      <c r="P266" s="51">
        <v>-0.7722772277227723</v>
      </c>
      <c r="Q266" s="51">
        <v>0.78200000000000003</v>
      </c>
      <c r="R266" s="51">
        <v>5.8999999999999997E-2</v>
      </c>
      <c r="S266" s="11">
        <v>0.77200000000000002</v>
      </c>
      <c r="T266" s="11">
        <v>0.38900000000000001</v>
      </c>
      <c r="U266" s="11"/>
      <c r="V266" s="11"/>
      <c r="W266" s="11"/>
      <c r="X266" s="11"/>
      <c r="Y266" s="5">
        <v>1.3</v>
      </c>
      <c r="Z266" s="4">
        <v>32.299999999999997</v>
      </c>
      <c r="AA266" s="24">
        <f t="shared" ref="AA266:AA279" si="90">L266-Z266</f>
        <v>13.600000000000001</v>
      </c>
      <c r="AB266" s="5"/>
      <c r="AC266" s="23">
        <f t="shared" ref="AC266:AC279" si="91">I266/R266</f>
        <v>-3.5383181312572036</v>
      </c>
      <c r="AD266" s="23">
        <f t="shared" ref="AD266:AD279" si="92">I266/(1+G266)</f>
        <v>-0.14172489459889684</v>
      </c>
      <c r="AE266" s="41">
        <v>-0.17595993820084249</v>
      </c>
      <c r="AF266" s="37">
        <v>4.5</v>
      </c>
      <c r="AG266" s="36">
        <f t="shared" si="87"/>
        <v>0.23111111111111113</v>
      </c>
      <c r="AJ266" s="36">
        <f t="shared" si="88"/>
        <v>-0.17161716171617161</v>
      </c>
    </row>
    <row r="267" spans="1:36" x14ac:dyDescent="0.2">
      <c r="A267" s="11"/>
      <c r="B267" s="21">
        <v>11</v>
      </c>
      <c r="C267" s="16">
        <v>95521167</v>
      </c>
      <c r="D267" s="11"/>
      <c r="E267" s="6"/>
      <c r="F267" s="11" t="s">
        <v>244</v>
      </c>
      <c r="G267" s="51">
        <v>0.61899999999999999</v>
      </c>
      <c r="H267" s="50">
        <v>50</v>
      </c>
      <c r="I267" s="11">
        <f t="shared" si="89"/>
        <v>-6.2760769744174993E-2</v>
      </c>
      <c r="J267" s="10">
        <v>40.1</v>
      </c>
      <c r="K267" s="12">
        <v>0.14000000000000001</v>
      </c>
      <c r="L267" s="50">
        <v>37</v>
      </c>
      <c r="M267" s="12">
        <v>0.7</v>
      </c>
      <c r="N267" s="50">
        <v>-0.7</v>
      </c>
      <c r="O267" s="11"/>
      <c r="P267" s="51">
        <v>-0.13375796178343949</v>
      </c>
      <c r="Q267" s="51">
        <v>0.78200000000000003</v>
      </c>
      <c r="R267" s="51">
        <v>5.8999999999999997E-2</v>
      </c>
      <c r="S267" s="11">
        <v>0.77200000000000002</v>
      </c>
      <c r="T267" s="11">
        <v>0.38900000000000001</v>
      </c>
      <c r="U267" s="11"/>
      <c r="V267" s="11"/>
      <c r="W267" s="11"/>
      <c r="X267" s="11"/>
      <c r="Y267" s="5">
        <v>1.3</v>
      </c>
      <c r="Z267" s="4">
        <v>32.299999999999997</v>
      </c>
      <c r="AA267" s="24">
        <f t="shared" si="90"/>
        <v>4.7000000000000028</v>
      </c>
      <c r="AB267" s="5"/>
      <c r="AC267" s="23">
        <f t="shared" si="91"/>
        <v>-1.0637418600707627</v>
      </c>
      <c r="AD267" s="23">
        <f t="shared" si="92"/>
        <v>-3.8765144993313773E-2</v>
      </c>
      <c r="AE267" s="41">
        <v>-3.3569853124549076E-2</v>
      </c>
      <c r="AF267" s="37">
        <v>4.5</v>
      </c>
      <c r="AG267" s="36">
        <f t="shared" si="87"/>
        <v>3.1111111111111114E-2</v>
      </c>
      <c r="AJ267" s="36">
        <f t="shared" si="88"/>
        <v>-2.9723991507430998E-2</v>
      </c>
    </row>
    <row r="268" spans="1:36" x14ac:dyDescent="0.2">
      <c r="A268" s="11"/>
      <c r="B268" s="21">
        <v>15</v>
      </c>
      <c r="C268" s="16">
        <v>95521167</v>
      </c>
      <c r="D268" s="11"/>
      <c r="E268" s="6"/>
      <c r="F268" s="11" t="s">
        <v>244</v>
      </c>
      <c r="G268" s="51">
        <v>0.53</v>
      </c>
      <c r="H268" s="50">
        <v>50</v>
      </c>
      <c r="I268" s="11">
        <f t="shared" si="89"/>
        <v>-0.15176076974417496</v>
      </c>
      <c r="J268" s="10">
        <v>63.1</v>
      </c>
      <c r="K268" s="12">
        <v>0.59</v>
      </c>
      <c r="L268" s="50">
        <v>42.4</v>
      </c>
      <c r="M268" s="12">
        <v>1.75</v>
      </c>
      <c r="N268" s="50">
        <v>-1.75</v>
      </c>
      <c r="O268" s="11"/>
      <c r="P268" s="51">
        <v>-0.4930362116991644</v>
      </c>
      <c r="Q268" s="51">
        <v>0.78200000000000003</v>
      </c>
      <c r="R268" s="51">
        <v>5.8999999999999997E-2</v>
      </c>
      <c r="S268" s="11">
        <v>0.77200000000000002</v>
      </c>
      <c r="T268" s="11">
        <v>0.38900000000000001</v>
      </c>
      <c r="U268" s="11"/>
      <c r="V268" s="11"/>
      <c r="W268" s="11"/>
      <c r="X268" s="11"/>
      <c r="Y268" s="5">
        <v>1.3</v>
      </c>
      <c r="Z268" s="4">
        <v>32.299999999999997</v>
      </c>
      <c r="AA268" s="24">
        <f t="shared" si="90"/>
        <v>10.100000000000001</v>
      </c>
      <c r="AB268" s="5"/>
      <c r="AC268" s="23">
        <f t="shared" si="91"/>
        <v>-2.5722164363419489</v>
      </c>
      <c r="AD268" s="23">
        <f t="shared" si="92"/>
        <v>-9.919004558442808E-2</v>
      </c>
      <c r="AE268" s="41">
        <v>-0.10276534211760369</v>
      </c>
      <c r="AF268" s="37">
        <v>4.5</v>
      </c>
      <c r="AG268" s="36">
        <f t="shared" si="87"/>
        <v>0.13111111111111109</v>
      </c>
      <c r="AJ268" s="36">
        <f t="shared" si="88"/>
        <v>-0.10956360259981431</v>
      </c>
    </row>
    <row r="269" spans="1:36" x14ac:dyDescent="0.2">
      <c r="A269" s="11" t="s">
        <v>238</v>
      </c>
      <c r="B269" s="21"/>
      <c r="C269" s="11"/>
      <c r="D269" s="11"/>
      <c r="E269" s="6"/>
      <c r="F269" s="11"/>
      <c r="G269" s="51"/>
      <c r="H269" s="50"/>
      <c r="I269" s="11"/>
      <c r="J269" s="10"/>
      <c r="K269" s="11"/>
      <c r="L269" s="50"/>
      <c r="M269" s="11"/>
      <c r="N269" s="50"/>
      <c r="O269" s="11"/>
      <c r="P269" s="51"/>
      <c r="Q269" s="51"/>
      <c r="R269" s="51"/>
      <c r="S269" s="11"/>
      <c r="T269" s="11"/>
      <c r="U269" s="11"/>
      <c r="V269" s="11"/>
      <c r="W269" s="11"/>
      <c r="X269" s="11"/>
      <c r="Y269" s="5"/>
      <c r="AA269" s="24"/>
      <c r="AB269" s="5"/>
      <c r="AC269" s="23"/>
      <c r="AD269" s="23"/>
      <c r="AF269" s="37"/>
      <c r="AG269" s="36"/>
    </row>
    <row r="270" spans="1:36" x14ac:dyDescent="0.2">
      <c r="A270" s="11" t="s">
        <v>245</v>
      </c>
      <c r="B270" s="21">
        <v>1</v>
      </c>
      <c r="C270" s="16">
        <v>95521167</v>
      </c>
      <c r="D270" s="11" t="s">
        <v>240</v>
      </c>
      <c r="E270" s="6" t="s">
        <v>241</v>
      </c>
      <c r="F270" s="11" t="s">
        <v>244</v>
      </c>
      <c r="G270" s="51">
        <v>0.627</v>
      </c>
      <c r="H270" s="50">
        <v>500</v>
      </c>
      <c r="I270" s="11">
        <f t="shared" ref="I270:I279" si="93">G270-(Q270-R270*LOG(H270))</f>
        <v>6.637170264497172E-3</v>
      </c>
      <c r="J270" s="10">
        <v>41.4</v>
      </c>
      <c r="K270" s="12">
        <v>1.7999999999999999E-2</v>
      </c>
      <c r="L270" s="50">
        <v>34.9</v>
      </c>
      <c r="M270" s="12">
        <v>-2.6</v>
      </c>
      <c r="N270" s="50">
        <v>2.6</v>
      </c>
      <c r="O270" s="11"/>
      <c r="P270" s="51">
        <v>-1.7892644135188866E-2</v>
      </c>
      <c r="Q270" s="51">
        <v>0.78500000000000003</v>
      </c>
      <c r="R270" s="51">
        <v>6.0999999999999999E-2</v>
      </c>
      <c r="S270" s="11">
        <v>0.78400000000000003</v>
      </c>
      <c r="T270" s="11">
        <v>0.40400000000000003</v>
      </c>
      <c r="U270" s="11"/>
      <c r="V270" s="11"/>
      <c r="W270" s="11"/>
      <c r="X270" s="11"/>
      <c r="Y270" s="5">
        <v>1.44</v>
      </c>
      <c r="Z270" s="4">
        <v>34.5</v>
      </c>
      <c r="AA270" s="24">
        <f t="shared" si="90"/>
        <v>0.39999999999999858</v>
      </c>
      <c r="AB270" s="5"/>
      <c r="AC270" s="23">
        <f t="shared" si="91"/>
        <v>0.10880606990978971</v>
      </c>
      <c r="AD270" s="23">
        <f t="shared" si="92"/>
        <v>4.0793916806989381E-3</v>
      </c>
      <c r="AE270" s="41">
        <v>-1.8779687549072444E-2</v>
      </c>
      <c r="AF270" s="37">
        <v>3.5</v>
      </c>
      <c r="AG270" s="36">
        <f t="shared" ref="AG270:AG279" si="94">K270/AF270</f>
        <v>5.1428571428571426E-3</v>
      </c>
      <c r="AH270" s="27">
        <f>Q270-U270</f>
        <v>0.78500000000000003</v>
      </c>
      <c r="AI270">
        <f>AF270</f>
        <v>3.5</v>
      </c>
      <c r="AJ270" s="36">
        <f t="shared" ref="AJ270:AJ279" si="95">P270/AF270</f>
        <v>-5.1121840386253907E-3</v>
      </c>
    </row>
    <row r="271" spans="1:36" x14ac:dyDescent="0.2">
      <c r="A271" s="11" t="s">
        <v>246</v>
      </c>
      <c r="B271" s="21">
        <v>2</v>
      </c>
      <c r="C271" s="16">
        <v>95521167</v>
      </c>
      <c r="D271" s="11"/>
      <c r="E271" s="6"/>
      <c r="F271" s="11" t="s">
        <v>244</v>
      </c>
      <c r="G271" s="51">
        <v>0.50600000000000001</v>
      </c>
      <c r="H271" s="50">
        <v>200</v>
      </c>
      <c r="I271" s="11">
        <f t="shared" si="93"/>
        <v>-0.13863717026449718</v>
      </c>
      <c r="J271" s="10">
        <v>73.2</v>
      </c>
      <c r="K271" s="12">
        <v>0.46</v>
      </c>
      <c r="L271" s="50">
        <v>42.2</v>
      </c>
      <c r="M271" s="12">
        <v>0.8</v>
      </c>
      <c r="N271" s="50">
        <v>-0.8</v>
      </c>
      <c r="O271" s="11"/>
      <c r="P271" s="51">
        <v>-0.39884393063583817</v>
      </c>
      <c r="Q271" s="51">
        <v>0.78500000000000003</v>
      </c>
      <c r="R271" s="51">
        <v>6.0999999999999999E-2</v>
      </c>
      <c r="S271" s="11">
        <v>0.78400000000000003</v>
      </c>
      <c r="T271" s="11">
        <v>0.40400000000000003</v>
      </c>
      <c r="U271" s="11"/>
      <c r="V271" s="11"/>
      <c r="W271" s="11"/>
      <c r="X271" s="11"/>
      <c r="Y271" s="5">
        <v>1.3</v>
      </c>
      <c r="Z271" s="4">
        <v>32.299999999999997</v>
      </c>
      <c r="AA271" s="24">
        <f t="shared" si="90"/>
        <v>9.9000000000000057</v>
      </c>
      <c r="AB271" s="5"/>
      <c r="AC271" s="23">
        <f t="shared" si="91"/>
        <v>-2.2727404961392978</v>
      </c>
      <c r="AD271" s="23">
        <f t="shared" si="92"/>
        <v>-9.2056553960489493E-2</v>
      </c>
      <c r="AE271" s="41">
        <v>-0.10379528819807993</v>
      </c>
      <c r="AF271" s="37">
        <v>3.5</v>
      </c>
      <c r="AG271" s="36">
        <f t="shared" si="94"/>
        <v>0.13142857142857142</v>
      </c>
      <c r="AJ271" s="36">
        <f t="shared" si="95"/>
        <v>-0.11395540875309662</v>
      </c>
    </row>
    <row r="272" spans="1:36" x14ac:dyDescent="0.2">
      <c r="A272" s="11"/>
      <c r="B272" s="21">
        <v>3</v>
      </c>
      <c r="C272" s="16">
        <v>95521167</v>
      </c>
      <c r="D272" s="11"/>
      <c r="E272" s="6"/>
      <c r="F272" s="11" t="s">
        <v>244</v>
      </c>
      <c r="G272" s="51">
        <v>0.56699999999999995</v>
      </c>
      <c r="H272" s="50">
        <v>200</v>
      </c>
      <c r="I272" s="11">
        <f t="shared" si="93"/>
        <v>-7.7637170264497235E-2</v>
      </c>
      <c r="J272" s="10">
        <v>57.2</v>
      </c>
      <c r="K272" s="12">
        <v>0.2</v>
      </c>
      <c r="L272" s="50">
        <v>38.4</v>
      </c>
      <c r="M272" s="12">
        <v>0.5</v>
      </c>
      <c r="N272" s="50">
        <v>-0.5</v>
      </c>
      <c r="O272" s="11"/>
      <c r="P272" s="51">
        <v>-0.1875</v>
      </c>
      <c r="Q272" s="51">
        <v>0.78500000000000003</v>
      </c>
      <c r="R272" s="51">
        <v>6.0999999999999999E-2</v>
      </c>
      <c r="S272" s="11">
        <v>0.78400000000000003</v>
      </c>
      <c r="T272" s="11">
        <v>0.40400000000000003</v>
      </c>
      <c r="U272" s="11"/>
      <c r="V272" s="11"/>
      <c r="W272" s="11"/>
      <c r="X272" s="11"/>
      <c r="Y272" s="5">
        <v>1.3</v>
      </c>
      <c r="Z272" s="4">
        <v>32.299999999999997</v>
      </c>
      <c r="AA272" s="24">
        <f t="shared" si="90"/>
        <v>6.1000000000000014</v>
      </c>
      <c r="AB272" s="5"/>
      <c r="AC272" s="23">
        <f t="shared" si="91"/>
        <v>-1.272740496139299</v>
      </c>
      <c r="AD272" s="23">
        <f t="shared" si="92"/>
        <v>-4.9545099083916549E-2</v>
      </c>
      <c r="AE272" s="41">
        <v>-5.0234811539787039E-2</v>
      </c>
      <c r="AF272" s="37">
        <v>3.5</v>
      </c>
      <c r="AG272" s="36">
        <f t="shared" si="94"/>
        <v>5.7142857142857148E-2</v>
      </c>
      <c r="AJ272" s="36">
        <f t="shared" si="95"/>
        <v>-5.3571428571428568E-2</v>
      </c>
    </row>
    <row r="273" spans="1:36" x14ac:dyDescent="0.2">
      <c r="A273" s="11"/>
      <c r="B273" s="21">
        <v>4</v>
      </c>
      <c r="C273" s="16">
        <v>95521167</v>
      </c>
      <c r="D273" s="11"/>
      <c r="E273" s="6"/>
      <c r="F273" s="11" t="s">
        <v>244</v>
      </c>
      <c r="G273" s="51">
        <v>0.626</v>
      </c>
      <c r="H273" s="50">
        <v>200</v>
      </c>
      <c r="I273" s="11">
        <f t="shared" si="93"/>
        <v>-1.8637170264497183E-2</v>
      </c>
      <c r="J273" s="10">
        <v>41.7</v>
      </c>
      <c r="K273" s="12">
        <v>5.5E-2</v>
      </c>
      <c r="L273" s="50">
        <v>35.5</v>
      </c>
      <c r="M273" s="12">
        <v>-1.93</v>
      </c>
      <c r="N273" s="50">
        <v>1.93</v>
      </c>
      <c r="O273" s="11"/>
      <c r="P273" s="51">
        <v>-5.4009819967266774E-2</v>
      </c>
      <c r="Q273" s="51">
        <v>0.78500000000000003</v>
      </c>
      <c r="R273" s="51">
        <v>6.0999999999999999E-2</v>
      </c>
      <c r="S273" s="11">
        <v>0.78400000000000003</v>
      </c>
      <c r="T273" s="11">
        <v>0.40400000000000003</v>
      </c>
      <c r="U273" s="11"/>
      <c r="V273" s="11"/>
      <c r="W273" s="11"/>
      <c r="X273" s="11"/>
      <c r="Y273" s="5">
        <v>1.3</v>
      </c>
      <c r="Z273" s="4">
        <v>32.299999999999997</v>
      </c>
      <c r="AA273" s="24">
        <f t="shared" si="90"/>
        <v>3.2000000000000028</v>
      </c>
      <c r="AB273" s="5"/>
      <c r="AC273" s="23">
        <f t="shared" si="91"/>
        <v>-0.30552738138519975</v>
      </c>
      <c r="AD273" s="23">
        <f t="shared" si="92"/>
        <v>-1.1461974332409091E-2</v>
      </c>
      <c r="AE273" s="41">
        <v>-3.2692155776512632E-2</v>
      </c>
      <c r="AF273" s="37">
        <v>3.5</v>
      </c>
      <c r="AG273" s="36">
        <f t="shared" si="94"/>
        <v>1.5714285714285715E-2</v>
      </c>
      <c r="AJ273" s="36">
        <f t="shared" si="95"/>
        <v>-1.5431377133504792E-2</v>
      </c>
    </row>
    <row r="274" spans="1:36" x14ac:dyDescent="0.2">
      <c r="A274" s="11"/>
      <c r="B274" s="21">
        <v>5</v>
      </c>
      <c r="C274" s="16">
        <v>95521167</v>
      </c>
      <c r="D274" s="11"/>
      <c r="E274" s="6"/>
      <c r="F274" s="11" t="s">
        <v>244</v>
      </c>
      <c r="G274" s="51">
        <v>0.55000000000000004</v>
      </c>
      <c r="H274" s="50">
        <v>50</v>
      </c>
      <c r="I274" s="11">
        <f t="shared" si="93"/>
        <v>-0.13136282973550284</v>
      </c>
      <c r="J274" s="10">
        <v>61.5</v>
      </c>
      <c r="K274" s="12">
        <v>0.28000000000000003</v>
      </c>
      <c r="L274" s="50">
        <v>39.6</v>
      </c>
      <c r="M274" s="12">
        <v>1.1000000000000001</v>
      </c>
      <c r="N274" s="50">
        <v>-1.1000000000000001</v>
      </c>
      <c r="O274" s="11"/>
      <c r="P274" s="51">
        <v>-0.25609756097560976</v>
      </c>
      <c r="Q274" s="51">
        <v>0.78500000000000003</v>
      </c>
      <c r="R274" s="51">
        <v>6.0999999999999999E-2</v>
      </c>
      <c r="S274" s="11">
        <v>0.78400000000000003</v>
      </c>
      <c r="T274" s="11">
        <v>0.40400000000000003</v>
      </c>
      <c r="U274" s="11"/>
      <c r="V274" s="11"/>
      <c r="W274" s="11"/>
      <c r="X274" s="11"/>
      <c r="Y274" s="5">
        <v>1.3</v>
      </c>
      <c r="Z274" s="4">
        <v>32.299999999999997</v>
      </c>
      <c r="AA274" s="24">
        <f t="shared" si="90"/>
        <v>7.3000000000000043</v>
      </c>
      <c r="AB274" s="5"/>
      <c r="AC274" s="23">
        <f t="shared" si="91"/>
        <v>-2.1534890120574235</v>
      </c>
      <c r="AD274" s="23">
        <f t="shared" si="92"/>
        <v>-8.4750212732582472E-2</v>
      </c>
      <c r="AE274" s="41">
        <v>-9.3764036105213666E-2</v>
      </c>
      <c r="AF274" s="37">
        <v>3.5</v>
      </c>
      <c r="AG274" s="36">
        <f t="shared" si="94"/>
        <v>0.08</v>
      </c>
      <c r="AJ274" s="36">
        <f t="shared" si="95"/>
        <v>-7.3170731707317069E-2</v>
      </c>
    </row>
    <row r="275" spans="1:36" x14ac:dyDescent="0.2">
      <c r="A275" s="11"/>
      <c r="B275" s="21">
        <v>6</v>
      </c>
      <c r="C275" s="16">
        <v>95521167</v>
      </c>
      <c r="D275" s="11"/>
      <c r="E275" s="6"/>
      <c r="F275" s="11" t="s">
        <v>244</v>
      </c>
      <c r="G275" s="51">
        <v>0.55300000000000005</v>
      </c>
      <c r="H275" s="50">
        <v>500</v>
      </c>
      <c r="I275" s="11">
        <f t="shared" si="93"/>
        <v>-6.7362829735502783E-2</v>
      </c>
      <c r="J275" s="10">
        <v>60.8</v>
      </c>
      <c r="K275" s="12">
        <v>4.1000000000000002E-2</v>
      </c>
      <c r="L275" s="50">
        <v>36.299999999999997</v>
      </c>
      <c r="M275" s="12">
        <v>-0.32</v>
      </c>
      <c r="N275" s="50">
        <v>0.32</v>
      </c>
      <c r="O275" s="11"/>
      <c r="P275" s="51">
        <v>-4.0447221308780007E-2</v>
      </c>
      <c r="Q275" s="51">
        <v>0.78500000000000003</v>
      </c>
      <c r="R275" s="51">
        <v>6.0999999999999999E-2</v>
      </c>
      <c r="S275" s="11">
        <v>0.78400000000000003</v>
      </c>
      <c r="T275" s="11">
        <v>0.40400000000000003</v>
      </c>
      <c r="U275" s="11"/>
      <c r="V275" s="11"/>
      <c r="W275" s="11"/>
      <c r="X275" s="11"/>
      <c r="Y275" s="5">
        <v>1.3</v>
      </c>
      <c r="Z275" s="4">
        <v>32.299999999999997</v>
      </c>
      <c r="AA275" s="24">
        <f t="shared" si="90"/>
        <v>4</v>
      </c>
      <c r="AB275" s="5"/>
      <c r="AC275" s="23">
        <f t="shared" si="91"/>
        <v>-1.1043086841885703</v>
      </c>
      <c r="AD275" s="23">
        <f t="shared" si="92"/>
        <v>-4.337593672601596E-2</v>
      </c>
      <c r="AE275" s="41">
        <v>-5.4405340042871453E-2</v>
      </c>
      <c r="AF275" s="37">
        <v>3.5</v>
      </c>
      <c r="AG275" s="36">
        <f t="shared" si="94"/>
        <v>1.1714285714285715E-2</v>
      </c>
      <c r="AJ275" s="36">
        <f t="shared" si="95"/>
        <v>-1.1556348945365716E-2</v>
      </c>
    </row>
    <row r="276" spans="1:36" x14ac:dyDescent="0.2">
      <c r="A276" s="11"/>
      <c r="B276" s="21">
        <v>7</v>
      </c>
      <c r="C276" s="16">
        <v>95521167</v>
      </c>
      <c r="D276" s="11"/>
      <c r="E276" s="6"/>
      <c r="F276" s="11" t="s">
        <v>244</v>
      </c>
      <c r="G276" s="51">
        <v>0.64100000000000001</v>
      </c>
      <c r="H276" s="50">
        <v>50</v>
      </c>
      <c r="I276" s="11">
        <f t="shared" si="93"/>
        <v>-4.036282973550287E-2</v>
      </c>
      <c r="J276" s="10">
        <v>37.700000000000003</v>
      </c>
      <c r="K276" s="12">
        <v>0.09</v>
      </c>
      <c r="L276" s="50">
        <v>33.700000000000003</v>
      </c>
      <c r="M276" s="12">
        <v>0.17</v>
      </c>
      <c r="N276" s="50">
        <v>-0.17</v>
      </c>
      <c r="O276" s="11"/>
      <c r="P276" s="51">
        <v>-8.7378640776699046E-2</v>
      </c>
      <c r="Q276" s="51">
        <v>0.78500000000000003</v>
      </c>
      <c r="R276" s="51">
        <v>6.0999999999999999E-2</v>
      </c>
      <c r="S276" s="11">
        <v>0.78400000000000003</v>
      </c>
      <c r="T276" s="11">
        <v>0.40400000000000003</v>
      </c>
      <c r="U276" s="11"/>
      <c r="V276" s="11"/>
      <c r="W276" s="11"/>
      <c r="X276" s="11"/>
      <c r="Y276" s="5">
        <v>1.3</v>
      </c>
      <c r="Z276" s="4">
        <v>32.299999999999997</v>
      </c>
      <c r="AA276" s="24">
        <f t="shared" si="90"/>
        <v>1.4000000000000057</v>
      </c>
      <c r="AB276" s="5"/>
      <c r="AC276" s="23">
        <f t="shared" si="91"/>
        <v>-0.66168573336889946</v>
      </c>
      <c r="AD276" s="23">
        <f t="shared" si="92"/>
        <v>-2.459648369012972E-2</v>
      </c>
      <c r="AE276" s="41">
        <v>-2.1550050677217825E-2</v>
      </c>
      <c r="AF276" s="37">
        <v>3.5</v>
      </c>
      <c r="AG276" s="36">
        <f t="shared" si="94"/>
        <v>2.5714285714285714E-2</v>
      </c>
      <c r="AJ276" s="36">
        <f t="shared" si="95"/>
        <v>-2.4965325936199729E-2</v>
      </c>
    </row>
    <row r="277" spans="1:36" x14ac:dyDescent="0.2">
      <c r="A277" s="11"/>
      <c r="B277" s="21">
        <v>8</v>
      </c>
      <c r="C277" s="16">
        <v>95521167</v>
      </c>
      <c r="D277" s="11"/>
      <c r="E277" s="6"/>
      <c r="F277" s="11" t="s">
        <v>92</v>
      </c>
      <c r="G277" s="51">
        <v>0.505</v>
      </c>
      <c r="H277" s="50">
        <v>50</v>
      </c>
      <c r="I277" s="11">
        <f t="shared" si="93"/>
        <v>-0.17636282973550288</v>
      </c>
      <c r="J277" s="10">
        <v>73.400000000000006</v>
      </c>
      <c r="K277" s="12">
        <v>0.75</v>
      </c>
      <c r="L277" s="50">
        <v>44.5</v>
      </c>
      <c r="M277" s="12">
        <v>1.35</v>
      </c>
      <c r="N277" s="50">
        <v>-1.35</v>
      </c>
      <c r="O277" s="11"/>
      <c r="P277" s="51">
        <v>-0.6</v>
      </c>
      <c r="Q277" s="51">
        <v>0.78500000000000003</v>
      </c>
      <c r="R277" s="51">
        <v>6.0999999999999999E-2</v>
      </c>
      <c r="S277" s="11">
        <v>0.78400000000000003</v>
      </c>
      <c r="T277" s="11">
        <v>0.40400000000000003</v>
      </c>
      <c r="U277" s="11"/>
      <c r="V277" s="11"/>
      <c r="W277" s="11"/>
      <c r="X277" s="11"/>
      <c r="Y277" s="5">
        <v>1.3</v>
      </c>
      <c r="Z277" s="4">
        <v>32.299999999999997</v>
      </c>
      <c r="AA277" s="24">
        <f t="shared" si="90"/>
        <v>12.200000000000003</v>
      </c>
      <c r="AB277" s="5"/>
      <c r="AC277" s="23">
        <f t="shared" si="91"/>
        <v>-2.8911939300902114</v>
      </c>
      <c r="AD277" s="23">
        <f t="shared" si="92"/>
        <v>-0.1171846044754172</v>
      </c>
      <c r="AE277" s="41">
        <v>-0.1311187840982061</v>
      </c>
      <c r="AF277" s="37">
        <v>3.5</v>
      </c>
      <c r="AG277" s="36">
        <f t="shared" si="94"/>
        <v>0.21428571428571427</v>
      </c>
      <c r="AJ277" s="36">
        <f t="shared" si="95"/>
        <v>-0.17142857142857143</v>
      </c>
    </row>
    <row r="278" spans="1:36" x14ac:dyDescent="0.2">
      <c r="A278" s="11"/>
      <c r="B278" s="21">
        <v>9</v>
      </c>
      <c r="C278" s="16">
        <v>95521167</v>
      </c>
      <c r="D278" s="11"/>
      <c r="E278" s="6"/>
      <c r="F278" s="11" t="s">
        <v>92</v>
      </c>
      <c r="G278" s="51">
        <v>0.72799999999999998</v>
      </c>
      <c r="H278" s="50">
        <v>200</v>
      </c>
      <c r="I278" s="11">
        <f t="shared" si="93"/>
        <v>8.3362829735502797E-2</v>
      </c>
      <c r="J278" s="10">
        <v>20.100000000000001</v>
      </c>
      <c r="K278" s="12">
        <v>-0.05</v>
      </c>
      <c r="L278" s="50">
        <v>33.1</v>
      </c>
      <c r="M278" s="12">
        <v>-3.4</v>
      </c>
      <c r="N278" s="50">
        <v>3.4</v>
      </c>
      <c r="O278" s="11"/>
      <c r="P278" s="51">
        <v>5.0847457627118647E-2</v>
      </c>
      <c r="Q278" s="51">
        <v>0.78500000000000003</v>
      </c>
      <c r="R278" s="51">
        <v>6.0999999999999999E-2</v>
      </c>
      <c r="S278" s="11">
        <v>0.78400000000000003</v>
      </c>
      <c r="T278" s="11">
        <v>0.40400000000000003</v>
      </c>
      <c r="U278" s="11"/>
      <c r="V278" s="11"/>
      <c r="W278" s="11"/>
      <c r="X278" s="11"/>
      <c r="Y278" s="5">
        <v>1.3</v>
      </c>
      <c r="Z278" s="4">
        <v>32.299999999999997</v>
      </c>
      <c r="AA278" s="24">
        <f t="shared" si="90"/>
        <v>0.80000000000000426</v>
      </c>
      <c r="AB278" s="5"/>
      <c r="AC278" s="23">
        <f t="shared" si="91"/>
        <v>1.3666037661557835</v>
      </c>
      <c r="AD278" s="23">
        <f t="shared" si="92"/>
        <v>4.824237831915671E-2</v>
      </c>
      <c r="AE278" s="41">
        <v>4.0213223832427869E-2</v>
      </c>
      <c r="AF278" s="37">
        <v>3.5</v>
      </c>
      <c r="AG278" s="36">
        <f t="shared" si="94"/>
        <v>-1.4285714285714287E-2</v>
      </c>
      <c r="AJ278" s="36">
        <f t="shared" si="95"/>
        <v>1.4527845036319613E-2</v>
      </c>
    </row>
    <row r="279" spans="1:36" x14ac:dyDescent="0.2">
      <c r="A279" s="11"/>
      <c r="B279" s="21">
        <v>10</v>
      </c>
      <c r="C279" s="16">
        <v>95521167</v>
      </c>
      <c r="D279" s="11"/>
      <c r="E279" s="6"/>
      <c r="F279" s="11" t="s">
        <v>92</v>
      </c>
      <c r="G279" s="51">
        <v>0.72099999999999997</v>
      </c>
      <c r="H279" s="50">
        <v>50</v>
      </c>
      <c r="I279" s="11">
        <f t="shared" si="93"/>
        <v>3.963717026449709E-2</v>
      </c>
      <c r="J279" s="10">
        <v>16.5</v>
      </c>
      <c r="K279" s="12">
        <v>-0.04</v>
      </c>
      <c r="L279" s="50">
        <v>33.6</v>
      </c>
      <c r="M279" s="12">
        <v>-2.5499999999999998</v>
      </c>
      <c r="N279" s="50">
        <v>2.5499999999999998</v>
      </c>
      <c r="O279" s="11"/>
      <c r="P279" s="51">
        <v>4.0540540540540543E-2</v>
      </c>
      <c r="Q279" s="51">
        <v>0.78500000000000003</v>
      </c>
      <c r="R279" s="51">
        <v>6.0999999999999999E-2</v>
      </c>
      <c r="S279" s="11">
        <v>0.78400000000000003</v>
      </c>
      <c r="T279" s="11">
        <v>0.40400000000000003</v>
      </c>
      <c r="U279" s="11"/>
      <c r="V279" s="11"/>
      <c r="W279" s="11"/>
      <c r="X279" s="11"/>
      <c r="Y279" s="5">
        <v>1.3</v>
      </c>
      <c r="Z279" s="4">
        <v>32.299999999999997</v>
      </c>
      <c r="AA279" s="24">
        <f t="shared" si="90"/>
        <v>1.3000000000000043</v>
      </c>
      <c r="AB279" s="5"/>
      <c r="AC279" s="23">
        <f t="shared" si="91"/>
        <v>0.64978967646716546</v>
      </c>
      <c r="AD279" s="23">
        <f t="shared" si="92"/>
        <v>2.3031476039800748E-2</v>
      </c>
      <c r="AE279" s="41">
        <v>1.1704163356725972E-2</v>
      </c>
      <c r="AF279" s="37">
        <v>3.5</v>
      </c>
      <c r="AG279" s="36">
        <f t="shared" si="94"/>
        <v>-1.1428571428571429E-2</v>
      </c>
      <c r="AJ279" s="36">
        <f t="shared" si="95"/>
        <v>1.1583011583011584E-2</v>
      </c>
    </row>
    <row r="280" spans="1:36" x14ac:dyDescent="0.2">
      <c r="A280" s="11"/>
      <c r="B280" s="21"/>
      <c r="C280" s="16"/>
      <c r="D280" s="11"/>
      <c r="E280" s="6"/>
      <c r="F280" s="11"/>
      <c r="G280" s="51"/>
      <c r="H280" s="50"/>
      <c r="I280" s="11"/>
      <c r="J280" s="10"/>
      <c r="K280" s="12"/>
      <c r="L280" s="50"/>
      <c r="M280" s="12"/>
      <c r="N280" s="50"/>
      <c r="O280" s="11"/>
      <c r="P280" s="51"/>
      <c r="Q280" s="51"/>
      <c r="R280" s="51"/>
      <c r="S280" s="11"/>
      <c r="T280" s="11"/>
      <c r="U280" s="11"/>
      <c r="V280" s="11"/>
      <c r="W280" s="11"/>
      <c r="X280" s="11"/>
      <c r="Y280" s="5"/>
      <c r="AA280" s="24"/>
      <c r="AB280" s="5"/>
      <c r="AC280" s="23"/>
      <c r="AD280" s="23"/>
      <c r="AE280" s="23"/>
      <c r="AF280" s="37"/>
      <c r="AG280" s="36"/>
    </row>
    <row r="281" spans="1:36" x14ac:dyDescent="0.2">
      <c r="A281" s="28" t="s">
        <v>282</v>
      </c>
      <c r="B281" t="s">
        <v>279</v>
      </c>
      <c r="C281" s="16"/>
      <c r="D281" s="11"/>
      <c r="E281" s="6"/>
      <c r="F281" s="11"/>
      <c r="G281" s="51"/>
      <c r="H281" s="50"/>
      <c r="I281" s="11"/>
      <c r="J281" s="10"/>
      <c r="K281" s="12"/>
      <c r="L281" s="55">
        <v>1.3664132692346942</v>
      </c>
      <c r="M281" s="12"/>
      <c r="N281" s="50"/>
      <c r="O281" s="11"/>
      <c r="P281" s="51"/>
      <c r="Q281" s="51">
        <v>0.46500000000000002</v>
      </c>
      <c r="R281" s="51">
        <v>0.05</v>
      </c>
      <c r="S281" s="11"/>
      <c r="T281" s="11">
        <v>0.56000000000000005</v>
      </c>
      <c r="U281" s="11">
        <v>0.28499999999999998</v>
      </c>
      <c r="V281" s="11"/>
      <c r="W281" s="11"/>
      <c r="X281" s="11"/>
      <c r="Y281" s="5">
        <v>1.44</v>
      </c>
      <c r="AA281" s="24"/>
      <c r="AB281" s="5"/>
      <c r="AC281" s="23"/>
      <c r="AD281" s="23"/>
      <c r="AE281" s="23"/>
      <c r="AF281" s="37">
        <v>12</v>
      </c>
      <c r="AG281" s="36"/>
      <c r="AH281" s="27">
        <f>Q281-U281</f>
        <v>0.18000000000000005</v>
      </c>
      <c r="AI281">
        <f>AF281</f>
        <v>12</v>
      </c>
    </row>
    <row r="282" spans="1:36" x14ac:dyDescent="0.2">
      <c r="A282" s="28" t="s">
        <v>283</v>
      </c>
      <c r="B282" t="s">
        <v>280</v>
      </c>
      <c r="C282" s="16"/>
      <c r="D282" s="11"/>
      <c r="E282" s="6"/>
      <c r="F282" s="11"/>
      <c r="G282" s="51"/>
      <c r="H282" s="50"/>
      <c r="I282" s="11"/>
      <c r="J282" s="10"/>
      <c r="K282" s="12"/>
      <c r="L282" s="55">
        <v>1.7568002763726402</v>
      </c>
      <c r="M282" s="12"/>
      <c r="N282" s="50"/>
      <c r="O282" s="11"/>
      <c r="P282" s="51"/>
      <c r="Q282" s="51"/>
      <c r="R282" s="51"/>
      <c r="S282" s="11"/>
      <c r="T282" s="11"/>
      <c r="U282" s="11"/>
      <c r="V282" s="11"/>
      <c r="W282" s="11"/>
      <c r="X282" s="11"/>
      <c r="Y282" s="5"/>
      <c r="AA282" s="24"/>
      <c r="AB282" s="5"/>
      <c r="AC282" s="23"/>
      <c r="AD282" s="23"/>
      <c r="AE282" s="23"/>
      <c r="AF282" s="37"/>
      <c r="AG282" s="36"/>
    </row>
    <row r="283" spans="1:36" x14ac:dyDescent="0.2">
      <c r="A283" s="11"/>
      <c r="B283" t="s">
        <v>281</v>
      </c>
      <c r="C283" s="16"/>
      <c r="D283" s="11"/>
      <c r="E283" s="6"/>
      <c r="F283" s="11"/>
      <c r="G283" s="51"/>
      <c r="H283" s="50"/>
      <c r="I283" s="11"/>
      <c r="J283" s="10"/>
      <c r="K283" s="12"/>
      <c r="L283" s="55">
        <v>1.5994087447283827</v>
      </c>
      <c r="M283" s="12"/>
      <c r="N283" s="50"/>
      <c r="O283" s="11"/>
      <c r="P283" s="51"/>
      <c r="Q283" s="51"/>
      <c r="R283" s="51"/>
      <c r="S283" s="11"/>
      <c r="T283" s="11"/>
      <c r="U283" s="11"/>
      <c r="V283" s="11"/>
      <c r="W283" s="11"/>
      <c r="X283" s="11"/>
      <c r="Y283" s="5"/>
      <c r="AA283" s="24"/>
      <c r="AB283" s="5"/>
      <c r="AC283" s="23"/>
      <c r="AD283" s="23"/>
      <c r="AE283" s="23"/>
      <c r="AF283" s="37"/>
      <c r="AG283" s="36"/>
    </row>
    <row r="284" spans="1:36" x14ac:dyDescent="0.2">
      <c r="A284" s="11"/>
      <c r="B284" s="21"/>
      <c r="C284" s="16"/>
      <c r="D284" s="11"/>
      <c r="E284" s="6"/>
      <c r="F284" s="11"/>
      <c r="G284" s="51"/>
      <c r="H284" s="50"/>
      <c r="I284" s="11"/>
      <c r="J284" s="10"/>
      <c r="K284" s="12"/>
      <c r="L284" s="50"/>
      <c r="M284" s="12"/>
      <c r="N284" s="50"/>
      <c r="O284" s="11"/>
      <c r="P284" s="51"/>
      <c r="Q284" s="51"/>
      <c r="R284" s="51"/>
      <c r="S284" s="11"/>
      <c r="T284" s="11"/>
      <c r="U284" s="11"/>
      <c r="V284" s="11"/>
      <c r="W284" s="11"/>
      <c r="X284" s="11"/>
      <c r="Y284" s="5"/>
      <c r="AA284" s="24"/>
      <c r="AB284" s="5"/>
      <c r="AC284" s="23"/>
      <c r="AD284" s="23"/>
      <c r="AE284" s="23"/>
      <c r="AF284" s="37"/>
      <c r="AG284" s="36"/>
    </row>
    <row r="285" spans="1:36" x14ac:dyDescent="0.2">
      <c r="A285" s="11"/>
      <c r="B285" s="21"/>
      <c r="C285" s="16"/>
      <c r="D285" s="11"/>
      <c r="E285" s="6"/>
      <c r="F285" s="11"/>
      <c r="G285" s="51"/>
      <c r="H285" s="50"/>
      <c r="I285" s="11"/>
      <c r="J285" s="10"/>
      <c r="K285" s="12"/>
      <c r="L285" s="50"/>
      <c r="M285" s="12"/>
      <c r="N285" s="50"/>
      <c r="O285" s="11"/>
      <c r="P285" s="51"/>
      <c r="Q285" s="51"/>
      <c r="R285" s="51"/>
      <c r="S285" s="11"/>
      <c r="T285" s="11"/>
      <c r="U285" s="11"/>
      <c r="V285" s="11"/>
      <c r="W285" s="11"/>
      <c r="X285" s="11"/>
      <c r="Y285" s="5"/>
      <c r="AA285" s="24"/>
      <c r="AB285" s="5"/>
      <c r="AC285" s="23"/>
      <c r="AD285" s="23"/>
      <c r="AE285" s="23"/>
      <c r="AF285" s="37"/>
      <c r="AG285" s="36"/>
    </row>
    <row r="286" spans="1:36" x14ac:dyDescent="0.2">
      <c r="A286" s="11"/>
      <c r="B286" s="21"/>
      <c r="C286" s="16"/>
      <c r="D286" s="11"/>
      <c r="E286" s="6"/>
      <c r="F286" s="11"/>
      <c r="G286" s="51"/>
      <c r="H286" s="50"/>
      <c r="I286" s="11"/>
      <c r="J286" s="10"/>
      <c r="K286" s="12"/>
      <c r="L286" s="50"/>
      <c r="M286" s="12"/>
      <c r="N286" s="50"/>
      <c r="O286" s="11"/>
      <c r="P286" s="51"/>
      <c r="Q286" s="51"/>
      <c r="R286" s="51"/>
      <c r="S286" s="11"/>
      <c r="T286" s="11"/>
      <c r="U286" s="11"/>
      <c r="V286" s="11"/>
      <c r="W286" s="11"/>
      <c r="X286" s="11"/>
      <c r="Y286" s="5"/>
      <c r="AA286" s="24"/>
      <c r="AB286" s="5"/>
      <c r="AC286" s="23"/>
      <c r="AD286" s="23"/>
      <c r="AE286" s="23"/>
      <c r="AF286" s="37"/>
      <c r="AG286" s="36"/>
    </row>
    <row r="287" spans="1:36" x14ac:dyDescent="0.2">
      <c r="A287" s="11"/>
      <c r="B287" s="21"/>
      <c r="C287" s="16"/>
      <c r="D287" s="11"/>
      <c r="E287" s="6"/>
      <c r="F287" s="11"/>
      <c r="G287" s="51"/>
      <c r="H287" s="50"/>
      <c r="I287" s="11"/>
      <c r="J287" s="10"/>
      <c r="K287" s="12"/>
      <c r="L287" s="50"/>
      <c r="M287" s="12"/>
      <c r="N287" s="50"/>
      <c r="O287" s="11"/>
      <c r="P287" s="51"/>
      <c r="Q287" s="51"/>
      <c r="R287" s="51"/>
      <c r="S287" s="11"/>
      <c r="T287" s="11"/>
      <c r="U287" s="11"/>
      <c r="V287" s="11"/>
      <c r="W287" s="11"/>
      <c r="X287" s="11"/>
      <c r="Y287" s="5"/>
      <c r="AA287" s="24"/>
      <c r="AB287" s="5"/>
      <c r="AC287" s="23"/>
      <c r="AD287" s="23"/>
      <c r="AE287" s="23"/>
      <c r="AF287" s="37"/>
      <c r="AG287" s="36"/>
    </row>
    <row r="288" spans="1:36" x14ac:dyDescent="0.2">
      <c r="A288" s="11"/>
      <c r="B288" s="21"/>
      <c r="C288" s="16"/>
      <c r="D288" s="11"/>
      <c r="E288" s="6"/>
      <c r="F288" s="11"/>
      <c r="G288" s="51"/>
      <c r="H288" s="50"/>
      <c r="I288" s="11"/>
      <c r="J288" s="10"/>
      <c r="K288" s="12"/>
      <c r="L288" s="50"/>
      <c r="M288" s="12"/>
      <c r="N288" s="50"/>
      <c r="O288" s="11"/>
      <c r="P288" s="51"/>
      <c r="Q288" s="51"/>
      <c r="R288" s="51"/>
      <c r="S288" s="11"/>
      <c r="T288" s="11"/>
      <c r="U288" s="11"/>
      <c r="V288" s="11"/>
      <c r="W288" s="11"/>
      <c r="X288" s="11"/>
      <c r="Y288" s="5"/>
      <c r="AA288" s="24"/>
      <c r="AB288" s="5"/>
      <c r="AC288" s="23"/>
      <c r="AD288" s="23"/>
      <c r="AE288" s="23"/>
      <c r="AF288" s="37"/>
      <c r="AG288" s="36"/>
    </row>
    <row r="289" spans="1:33" x14ac:dyDescent="0.2">
      <c r="A289" s="11"/>
      <c r="B289" s="21"/>
      <c r="C289" s="16"/>
      <c r="D289" s="11"/>
      <c r="E289" s="6"/>
      <c r="F289" s="11"/>
      <c r="G289" s="51"/>
      <c r="H289" s="50"/>
      <c r="I289" s="11"/>
      <c r="J289" s="10"/>
      <c r="K289" s="12"/>
      <c r="L289" s="50"/>
      <c r="M289" s="12"/>
      <c r="N289" s="50"/>
      <c r="O289" s="11"/>
      <c r="P289" s="51"/>
      <c r="Q289" s="51"/>
      <c r="R289" s="51"/>
      <c r="S289" s="11"/>
      <c r="T289" s="11"/>
      <c r="U289" s="11"/>
      <c r="V289" s="11"/>
      <c r="W289" s="11"/>
      <c r="X289" s="11"/>
      <c r="Y289" s="5"/>
      <c r="AA289" s="24"/>
      <c r="AB289" s="5"/>
      <c r="AC289" s="23"/>
      <c r="AD289" s="23"/>
      <c r="AE289" s="23"/>
      <c r="AF289" s="37"/>
      <c r="AG289" s="36"/>
    </row>
    <row r="290" spans="1:33" x14ac:dyDescent="0.2">
      <c r="A290" s="11"/>
      <c r="B290" s="21"/>
      <c r="C290" s="16"/>
      <c r="D290" s="11"/>
      <c r="E290" s="6"/>
      <c r="F290" s="11"/>
      <c r="G290" s="51"/>
      <c r="H290" s="50"/>
      <c r="I290" s="11"/>
      <c r="J290" s="10"/>
      <c r="K290" s="12"/>
      <c r="L290" s="50"/>
      <c r="M290" s="12"/>
      <c r="N290" s="50"/>
      <c r="O290" s="11"/>
      <c r="P290" s="51"/>
      <c r="Q290" s="51"/>
      <c r="R290" s="51"/>
      <c r="S290" s="11"/>
      <c r="T290" s="11"/>
      <c r="U290" s="11"/>
      <c r="V290" s="11"/>
      <c r="W290" s="11"/>
      <c r="X290" s="11"/>
      <c r="Y290" s="5"/>
      <c r="AA290" s="24"/>
      <c r="AB290" s="5"/>
      <c r="AC290" s="23"/>
      <c r="AD290" s="23"/>
      <c r="AE290" s="23"/>
      <c r="AF290" s="37"/>
      <c r="AG290" s="36"/>
    </row>
    <row r="291" spans="1:33" x14ac:dyDescent="0.2">
      <c r="A291" s="11"/>
      <c r="B291" s="21"/>
      <c r="C291" s="16"/>
      <c r="D291" s="11"/>
      <c r="E291" s="6"/>
      <c r="F291" s="11"/>
      <c r="G291" s="51"/>
      <c r="H291" s="50"/>
      <c r="I291" s="11"/>
      <c r="J291" s="10"/>
      <c r="K291" s="12"/>
      <c r="L291" s="50"/>
      <c r="M291" s="12"/>
      <c r="N291" s="50"/>
      <c r="O291" s="11"/>
      <c r="P291" s="51"/>
      <c r="Q291" s="51"/>
      <c r="R291" s="51"/>
      <c r="S291" s="11"/>
      <c r="T291" s="11"/>
      <c r="U291" s="11"/>
      <c r="V291" s="11"/>
      <c r="W291" s="11"/>
      <c r="X291" s="11"/>
      <c r="Y291" s="5"/>
      <c r="AA291" s="24"/>
      <c r="AB291" s="5"/>
      <c r="AC291" s="23"/>
      <c r="AD291" s="23"/>
      <c r="AE291" s="23"/>
      <c r="AF291" s="37"/>
      <c r="AG291" s="36"/>
    </row>
    <row r="292" spans="1:33" x14ac:dyDescent="0.2">
      <c r="A292" s="11"/>
      <c r="B292" s="21"/>
      <c r="C292" s="16"/>
      <c r="D292" s="11"/>
      <c r="E292" s="6"/>
      <c r="F292" s="11"/>
      <c r="G292" s="51"/>
      <c r="H292" s="50"/>
      <c r="I292" s="11"/>
      <c r="J292" s="10"/>
      <c r="K292" s="12"/>
      <c r="L292" s="50"/>
      <c r="M292" s="12"/>
      <c r="N292" s="50"/>
      <c r="O292" s="11"/>
      <c r="P292" s="51"/>
      <c r="Q292" s="51"/>
      <c r="R292" s="51"/>
      <c r="S292" s="11"/>
      <c r="T292" s="11"/>
      <c r="U292" s="11"/>
      <c r="V292" s="11"/>
      <c r="W292" s="11"/>
      <c r="X292" s="11"/>
      <c r="Y292" s="5"/>
      <c r="AA292" s="24"/>
      <c r="AB292" s="5"/>
      <c r="AC292" s="23"/>
      <c r="AD292" s="23"/>
      <c r="AE292" s="23"/>
      <c r="AF292" s="37"/>
      <c r="AG292" s="36"/>
    </row>
    <row r="293" spans="1:33" x14ac:dyDescent="0.2">
      <c r="A293" s="11"/>
      <c r="B293" s="21"/>
      <c r="C293" s="16"/>
      <c r="D293" s="11"/>
      <c r="E293" s="6"/>
      <c r="F293" s="11"/>
      <c r="G293" s="51"/>
      <c r="H293" s="50"/>
      <c r="I293" s="11"/>
      <c r="J293" s="10"/>
      <c r="K293" s="12"/>
      <c r="L293" s="50"/>
      <c r="M293" s="12"/>
      <c r="N293" s="50"/>
      <c r="O293" s="11"/>
      <c r="P293" s="51"/>
      <c r="Q293" s="51"/>
      <c r="R293" s="51"/>
      <c r="S293" s="11"/>
      <c r="T293" s="11"/>
      <c r="U293" s="11"/>
      <c r="V293" s="11"/>
      <c r="W293" s="11"/>
      <c r="X293" s="11"/>
      <c r="Y293" s="5"/>
      <c r="AA293" s="24"/>
      <c r="AB293" s="5"/>
      <c r="AC293" s="23"/>
      <c r="AD293" s="23"/>
      <c r="AE293" s="23"/>
      <c r="AF293" s="37"/>
      <c r="AG293" s="36"/>
    </row>
    <row r="294" spans="1:33" x14ac:dyDescent="0.2">
      <c r="A294" s="11"/>
      <c r="B294" s="21"/>
      <c r="C294" s="16"/>
      <c r="D294" s="11"/>
      <c r="E294" s="6"/>
      <c r="F294" s="11"/>
      <c r="G294" s="51"/>
      <c r="H294" s="50"/>
      <c r="I294" s="11"/>
      <c r="J294" s="10"/>
      <c r="K294" s="12"/>
      <c r="L294" s="50"/>
      <c r="M294" s="12"/>
      <c r="N294" s="50"/>
      <c r="O294" s="11"/>
      <c r="P294" s="51"/>
      <c r="Q294" s="51"/>
      <c r="R294" s="51"/>
      <c r="S294" s="11"/>
      <c r="T294" s="11"/>
      <c r="U294" s="11"/>
      <c r="V294" s="11"/>
      <c r="W294" s="11"/>
      <c r="X294" s="11"/>
      <c r="Y294" s="5"/>
      <c r="AA294" s="24"/>
      <c r="AB294" s="5"/>
      <c r="AC294" s="23"/>
      <c r="AD294" s="23"/>
      <c r="AE294" s="23"/>
      <c r="AF294" s="37"/>
      <c r="AG294" s="36"/>
    </row>
    <row r="295" spans="1:33" x14ac:dyDescent="0.2">
      <c r="A295" s="11"/>
      <c r="B295" s="21"/>
      <c r="C295" s="16"/>
      <c r="D295" s="11"/>
      <c r="E295" s="6"/>
      <c r="F295" s="11"/>
      <c r="G295" s="51"/>
      <c r="H295" s="50"/>
      <c r="I295" s="11"/>
      <c r="J295" s="10"/>
      <c r="K295" s="12"/>
      <c r="L295" s="50"/>
      <c r="M295" s="12"/>
      <c r="N295" s="50"/>
      <c r="O295" s="11"/>
      <c r="P295" s="51"/>
      <c r="Q295" s="51"/>
      <c r="R295" s="51"/>
      <c r="S295" s="11"/>
      <c r="T295" s="11"/>
      <c r="U295" s="11"/>
      <c r="V295" s="11"/>
      <c r="W295" s="11"/>
      <c r="X295" s="11"/>
      <c r="Y295" s="5"/>
      <c r="AA295" s="24"/>
      <c r="AB295" s="5"/>
      <c r="AC295" s="23"/>
      <c r="AD295" s="23"/>
      <c r="AE295" s="23"/>
      <c r="AF295" s="37"/>
      <c r="AG295" s="36"/>
    </row>
    <row r="296" spans="1:33" x14ac:dyDescent="0.2">
      <c r="A296" s="11"/>
      <c r="B296" s="21"/>
      <c r="C296" s="16"/>
      <c r="D296" s="11"/>
      <c r="E296" s="6"/>
      <c r="F296" s="11"/>
      <c r="G296" s="51"/>
      <c r="H296" s="50"/>
      <c r="I296" s="11"/>
      <c r="J296" s="10"/>
      <c r="K296" s="12"/>
      <c r="L296" s="50"/>
      <c r="M296" s="12"/>
      <c r="N296" s="50"/>
      <c r="O296" s="11"/>
      <c r="P296" s="51"/>
      <c r="Q296" s="51"/>
      <c r="R296" s="51"/>
      <c r="S296" s="11"/>
      <c r="T296" s="11"/>
      <c r="U296" s="11"/>
      <c r="V296" s="11"/>
      <c r="W296" s="11"/>
      <c r="X296" s="11"/>
      <c r="Y296" s="5"/>
      <c r="AA296" s="24"/>
      <c r="AB296" s="5"/>
      <c r="AC296" s="23"/>
      <c r="AD296" s="23"/>
      <c r="AE296" s="23"/>
      <c r="AF296" s="37"/>
      <c r="AG296" s="36"/>
    </row>
    <row r="297" spans="1:33" x14ac:dyDescent="0.2">
      <c r="A297" s="11"/>
      <c r="B297" s="21"/>
      <c r="C297" s="16"/>
      <c r="D297" s="11"/>
      <c r="E297" s="6"/>
      <c r="F297" s="11"/>
      <c r="G297" s="51"/>
      <c r="H297" s="50"/>
      <c r="I297" s="11"/>
      <c r="J297" s="10"/>
      <c r="K297" s="12"/>
      <c r="L297" s="50"/>
      <c r="M297" s="12"/>
      <c r="N297" s="50"/>
      <c r="O297" s="11"/>
      <c r="P297" s="51"/>
      <c r="Q297" s="51"/>
      <c r="R297" s="51"/>
      <c r="S297" s="11"/>
      <c r="T297" s="11"/>
      <c r="U297" s="11"/>
      <c r="V297" s="11"/>
      <c r="W297" s="11"/>
      <c r="X297" s="11"/>
      <c r="Y297" s="5"/>
      <c r="AA297" s="24"/>
      <c r="AB297" s="5"/>
      <c r="AC297" s="23"/>
      <c r="AD297" s="23"/>
      <c r="AE297" s="23"/>
      <c r="AF297" s="37"/>
      <c r="AG297" s="36"/>
    </row>
    <row r="298" spans="1:33" x14ac:dyDescent="0.2">
      <c r="A298" s="11"/>
      <c r="B298" s="21"/>
      <c r="C298" s="16"/>
      <c r="D298" s="11"/>
      <c r="E298" s="6"/>
      <c r="F298" s="11"/>
      <c r="G298" s="51"/>
      <c r="H298" s="50"/>
      <c r="I298" s="11"/>
      <c r="J298" s="10"/>
      <c r="K298" s="12"/>
      <c r="L298" s="50"/>
      <c r="M298" s="12"/>
      <c r="N298" s="50"/>
      <c r="O298" s="11"/>
      <c r="P298" s="51"/>
      <c r="Q298" s="51"/>
      <c r="R298" s="51"/>
      <c r="S298" s="11"/>
      <c r="T298" s="11"/>
      <c r="U298" s="11"/>
      <c r="V298" s="11"/>
      <c r="W298" s="11"/>
      <c r="X298" s="11"/>
      <c r="Y298" s="5"/>
      <c r="AA298" s="24"/>
      <c r="AB298" s="5"/>
      <c r="AC298" s="23"/>
      <c r="AD298" s="23"/>
      <c r="AE298" s="23"/>
      <c r="AF298" s="37"/>
      <c r="AG298" s="36"/>
    </row>
    <row r="299" spans="1:33" x14ac:dyDescent="0.2">
      <c r="A299" s="11"/>
      <c r="B299" s="21"/>
      <c r="C299" s="16"/>
      <c r="D299" s="11"/>
      <c r="E299" s="6"/>
      <c r="F299" s="11"/>
      <c r="G299" s="51"/>
      <c r="H299" s="50"/>
      <c r="I299" s="11"/>
      <c r="J299" s="10"/>
      <c r="K299" s="12"/>
      <c r="L299" s="50"/>
      <c r="M299" s="12"/>
      <c r="N299" s="50"/>
      <c r="O299" s="11"/>
      <c r="P299" s="51"/>
      <c r="Q299" s="51"/>
      <c r="R299" s="51"/>
      <c r="S299" s="11"/>
      <c r="T299" s="11"/>
      <c r="U299" s="11"/>
      <c r="V299" s="11"/>
      <c r="W299" s="11"/>
      <c r="X299" s="11"/>
      <c r="Y299" s="5"/>
      <c r="AA299" s="24"/>
      <c r="AB299" s="5"/>
      <c r="AC299" s="23"/>
      <c r="AD299" s="23"/>
      <c r="AE299" s="23"/>
      <c r="AF299" s="37"/>
      <c r="AG299" s="36"/>
    </row>
    <row r="300" spans="1:33" x14ac:dyDescent="0.2">
      <c r="A300" s="11"/>
      <c r="B300" s="21"/>
      <c r="C300" s="16"/>
      <c r="D300" s="11"/>
      <c r="E300" s="6"/>
      <c r="F300" s="11"/>
      <c r="G300" s="51"/>
      <c r="H300" s="50"/>
      <c r="I300" s="11"/>
      <c r="J300" s="10"/>
      <c r="K300" s="12"/>
      <c r="L300" s="50"/>
      <c r="M300" s="12"/>
      <c r="N300" s="50"/>
      <c r="O300" s="11"/>
      <c r="P300" s="51"/>
      <c r="Q300" s="51"/>
      <c r="R300" s="51"/>
      <c r="S300" s="11"/>
      <c r="T300" s="11"/>
      <c r="U300" s="11"/>
      <c r="V300" s="11"/>
      <c r="W300" s="11"/>
      <c r="X300" s="11"/>
      <c r="Y300" s="5"/>
      <c r="AA300" s="24"/>
      <c r="AB300" s="5"/>
      <c r="AC300" s="23"/>
      <c r="AD300" s="23"/>
      <c r="AE300" s="23"/>
      <c r="AF300" s="37"/>
      <c r="AG300" s="36"/>
    </row>
    <row r="301" spans="1:33" x14ac:dyDescent="0.2">
      <c r="A301" s="11"/>
      <c r="B301" s="21"/>
      <c r="C301" s="16"/>
      <c r="D301" s="11"/>
      <c r="E301" s="6"/>
      <c r="F301" s="11"/>
      <c r="G301" s="51"/>
      <c r="H301" s="50"/>
      <c r="I301" s="11"/>
      <c r="J301" s="10"/>
      <c r="K301" s="12"/>
      <c r="L301" s="50"/>
      <c r="M301" s="12"/>
      <c r="N301" s="50"/>
      <c r="O301" s="11"/>
      <c r="P301" s="51"/>
      <c r="Q301" s="51"/>
      <c r="R301" s="51"/>
      <c r="S301" s="11"/>
      <c r="T301" s="11"/>
      <c r="U301" s="11"/>
      <c r="V301" s="11"/>
      <c r="W301" s="11"/>
      <c r="X301" s="11"/>
      <c r="Y301" s="5"/>
      <c r="AA301" s="24"/>
      <c r="AB301" s="5"/>
      <c r="AC301" s="23"/>
      <c r="AD301" s="23"/>
      <c r="AE301" s="23"/>
      <c r="AF301" s="37"/>
      <c r="AG301" s="36"/>
    </row>
    <row r="302" spans="1:33" x14ac:dyDescent="0.2">
      <c r="A302" s="11"/>
      <c r="B302" s="21"/>
      <c r="C302" s="11"/>
      <c r="D302" s="11"/>
      <c r="E302" s="6"/>
      <c r="F302" s="11"/>
      <c r="G302" s="51"/>
      <c r="H302" s="51"/>
      <c r="I302" s="11"/>
      <c r="J302" s="11"/>
      <c r="K302" s="12"/>
      <c r="L302" s="51"/>
      <c r="M302" s="4"/>
      <c r="N302" s="51" t="s">
        <v>265</v>
      </c>
      <c r="O302" s="10"/>
      <c r="P302" s="50"/>
      <c r="Q302" s="51"/>
      <c r="R302" s="51"/>
      <c r="S302" s="11"/>
      <c r="T302" s="11"/>
      <c r="U302" s="11"/>
      <c r="V302" s="11"/>
      <c r="W302" s="11"/>
      <c r="X302" s="11"/>
      <c r="Y302" s="5"/>
      <c r="AB302" s="5" t="s">
        <v>265</v>
      </c>
      <c r="AG302" s="36"/>
    </row>
    <row r="303" spans="1:33" x14ac:dyDescent="0.2">
      <c r="A303" s="11"/>
      <c r="B303" s="21" t="s">
        <v>209</v>
      </c>
      <c r="C303" s="11"/>
      <c r="D303" s="11"/>
      <c r="E303" s="6"/>
      <c r="F303" s="11"/>
      <c r="G303" s="51"/>
      <c r="H303" s="51"/>
      <c r="I303" s="11"/>
      <c r="J303" s="11"/>
      <c r="K303" s="11"/>
      <c r="L303" s="51"/>
      <c r="M303" s="4"/>
      <c r="N303" s="51" t="s">
        <v>265</v>
      </c>
      <c r="O303" s="10"/>
      <c r="P303" s="50"/>
      <c r="Q303" s="51"/>
      <c r="R303" s="51"/>
      <c r="S303" s="11"/>
      <c r="T303" s="11"/>
      <c r="U303" s="11"/>
      <c r="V303" s="11"/>
      <c r="W303" s="11"/>
      <c r="X303" s="11"/>
      <c r="Y303" s="5"/>
      <c r="AB303" s="5" t="s">
        <v>265</v>
      </c>
      <c r="AG303" s="36"/>
    </row>
    <row r="304" spans="1:33" x14ac:dyDescent="0.2">
      <c r="A304" s="11"/>
      <c r="B304" s="20"/>
      <c r="C304" s="11"/>
      <c r="D304" s="11"/>
      <c r="E304" s="11"/>
      <c r="F304" s="11"/>
      <c r="G304" s="51"/>
      <c r="H304" s="51"/>
      <c r="I304" s="11"/>
      <c r="J304" s="11"/>
      <c r="K304" s="11"/>
      <c r="L304" s="51"/>
      <c r="M304" s="4"/>
      <c r="N304" s="51" t="s">
        <v>265</v>
      </c>
      <c r="O304" s="10"/>
      <c r="P304" s="50"/>
      <c r="Q304" s="51"/>
      <c r="R304" s="51"/>
      <c r="S304" s="11"/>
      <c r="T304" s="11"/>
      <c r="U304" s="11"/>
      <c r="V304" s="11"/>
      <c r="W304" s="11"/>
      <c r="X304" s="11"/>
      <c r="Y304" s="5"/>
      <c r="AB304" s="5" t="s">
        <v>265</v>
      </c>
      <c r="AG304" s="36"/>
    </row>
    <row r="305" spans="1:33" x14ac:dyDescent="0.2">
      <c r="A305" s="11" t="s">
        <v>210</v>
      </c>
      <c r="B305" s="20" t="s">
        <v>211</v>
      </c>
      <c r="C305" s="11" t="s">
        <v>212</v>
      </c>
      <c r="D305" s="11" t="s">
        <v>213</v>
      </c>
      <c r="E305" s="11" t="s">
        <v>214</v>
      </c>
      <c r="F305" s="11" t="s">
        <v>215</v>
      </c>
      <c r="G305" s="51">
        <v>0.72799999999999998</v>
      </c>
      <c r="H305" s="50">
        <v>40</v>
      </c>
      <c r="I305" s="11">
        <f t="shared" ref="I305:I314" si="96">G305-(Q305-R305*LOG(H305))</f>
        <v>-0.10990730039024177</v>
      </c>
      <c r="J305" s="10">
        <f t="shared" ref="J305:J322" si="97">SUM(T305-G305)/(T305-U305)*100</f>
        <v>42.287234042553202</v>
      </c>
      <c r="K305" s="12">
        <v>0.28999999999999998</v>
      </c>
      <c r="L305" s="50">
        <v>34.6</v>
      </c>
      <c r="M305" s="4"/>
      <c r="N305" s="51">
        <v>-1.7</v>
      </c>
      <c r="O305" s="10">
        <v>7</v>
      </c>
      <c r="P305" s="51">
        <v>-0.26443768996960482</v>
      </c>
      <c r="Q305" s="51">
        <v>0.91</v>
      </c>
      <c r="R305" s="51">
        <v>4.4999999999999998E-2</v>
      </c>
      <c r="S305" s="11"/>
      <c r="T305" s="11">
        <v>0.88700000000000001</v>
      </c>
      <c r="U305" s="11">
        <v>0.51100000000000001</v>
      </c>
      <c r="V305" s="11">
        <f t="shared" ref="V305:V314" si="98">G305-U305</f>
        <v>0.21699999999999997</v>
      </c>
      <c r="W305" s="10">
        <v>30</v>
      </c>
      <c r="X305" s="11" t="s">
        <v>216</v>
      </c>
      <c r="Y305" s="5">
        <f t="shared" ref="Y305:Y318" si="99">6*SIN(W305/57.3)/(3-SIN(W305/57.3))</f>
        <v>1.1999038102688142</v>
      </c>
      <c r="AB305" s="23">
        <v>-0.29230664997404726</v>
      </c>
      <c r="AF305" s="36"/>
      <c r="AG305" s="36"/>
    </row>
    <row r="306" spans="1:33" x14ac:dyDescent="0.2">
      <c r="A306" s="11" t="s">
        <v>217</v>
      </c>
      <c r="B306" s="20" t="s">
        <v>218</v>
      </c>
      <c r="C306" s="11" t="s">
        <v>212</v>
      </c>
      <c r="D306" s="11" t="s">
        <v>213</v>
      </c>
      <c r="E306" s="11" t="s">
        <v>214</v>
      </c>
      <c r="F306" s="11" t="s">
        <v>215</v>
      </c>
      <c r="G306" s="51">
        <v>0.72599999999999998</v>
      </c>
      <c r="H306" s="50">
        <v>80</v>
      </c>
      <c r="I306" s="11">
        <f t="shared" si="96"/>
        <v>-9.836095058536265E-2</v>
      </c>
      <c r="J306" s="10">
        <f t="shared" si="97"/>
        <v>42.819148936170222</v>
      </c>
      <c r="K306" s="12">
        <v>0.27</v>
      </c>
      <c r="L306" s="50">
        <v>31.7</v>
      </c>
      <c r="M306" s="4"/>
      <c r="N306" s="51">
        <v>-1.4</v>
      </c>
      <c r="O306" s="10">
        <v>6</v>
      </c>
      <c r="P306" s="51">
        <v>-0.24770642201834864</v>
      </c>
      <c r="Q306" s="51">
        <v>0.91</v>
      </c>
      <c r="R306" s="51">
        <v>4.4999999999999998E-2</v>
      </c>
      <c r="S306" s="11"/>
      <c r="T306" s="11">
        <v>0.88700000000000001</v>
      </c>
      <c r="U306" s="11">
        <v>0.51100000000000001</v>
      </c>
      <c r="V306" s="11">
        <f t="shared" si="98"/>
        <v>0.21499999999999997</v>
      </c>
      <c r="W306" s="10">
        <v>30</v>
      </c>
      <c r="X306" s="11" t="s">
        <v>216</v>
      </c>
      <c r="Y306" s="5">
        <f t="shared" si="99"/>
        <v>1.1999038102688142</v>
      </c>
      <c r="AB306" s="23">
        <v>-0.2615982728334113</v>
      </c>
      <c r="AF306" s="36"/>
      <c r="AG306" s="36"/>
    </row>
    <row r="307" spans="1:33" x14ac:dyDescent="0.2">
      <c r="A307" s="11"/>
      <c r="B307" s="20" t="s">
        <v>219</v>
      </c>
      <c r="C307" s="11" t="s">
        <v>212</v>
      </c>
      <c r="D307" s="11" t="s">
        <v>213</v>
      </c>
      <c r="E307" s="11" t="s">
        <v>214</v>
      </c>
      <c r="F307" s="11" t="s">
        <v>215</v>
      </c>
      <c r="G307" s="51">
        <v>0.71799999999999997</v>
      </c>
      <c r="H307" s="50">
        <v>160</v>
      </c>
      <c r="I307" s="11">
        <f t="shared" si="96"/>
        <v>-9.2814600780483425E-2</v>
      </c>
      <c r="J307" s="10">
        <f t="shared" si="97"/>
        <v>44.946808510638306</v>
      </c>
      <c r="K307" s="12">
        <v>0.33</v>
      </c>
      <c r="L307" s="50">
        <v>34</v>
      </c>
      <c r="M307" s="4"/>
      <c r="N307" s="51">
        <v>-1</v>
      </c>
      <c r="O307" s="10">
        <v>3.5</v>
      </c>
      <c r="P307" s="51">
        <v>-0.29729729729729731</v>
      </c>
      <c r="Q307" s="51">
        <v>0.91</v>
      </c>
      <c r="R307" s="51">
        <v>4.4999999999999998E-2</v>
      </c>
      <c r="S307" s="11"/>
      <c r="T307" s="11">
        <v>0.88700000000000001</v>
      </c>
      <c r="U307" s="11">
        <v>0.51100000000000001</v>
      </c>
      <c r="V307" s="11">
        <f t="shared" si="98"/>
        <v>0.20699999999999996</v>
      </c>
      <c r="W307" s="10">
        <v>30</v>
      </c>
      <c r="X307" s="11" t="s">
        <v>216</v>
      </c>
      <c r="Y307" s="5">
        <f t="shared" si="99"/>
        <v>1.1999038102688142</v>
      </c>
      <c r="AB307" s="23">
        <v>-0.2468473425012857</v>
      </c>
      <c r="AF307" s="36"/>
      <c r="AG307" s="36"/>
    </row>
    <row r="308" spans="1:33" x14ac:dyDescent="0.2">
      <c r="A308" s="11"/>
      <c r="B308" s="20" t="s">
        <v>220</v>
      </c>
      <c r="C308" s="11" t="s">
        <v>212</v>
      </c>
      <c r="D308" s="11" t="s">
        <v>213</v>
      </c>
      <c r="E308" s="11" t="s">
        <v>214</v>
      </c>
      <c r="F308" s="11" t="s">
        <v>215</v>
      </c>
      <c r="G308" s="51">
        <v>0.72899999999999998</v>
      </c>
      <c r="H308" s="50">
        <v>84</v>
      </c>
      <c r="I308" s="11">
        <f t="shared" si="96"/>
        <v>-9.4407432127215363E-2</v>
      </c>
      <c r="J308" s="10">
        <f t="shared" si="97"/>
        <v>42.021276595744688</v>
      </c>
      <c r="K308" s="12">
        <v>0.3</v>
      </c>
      <c r="L308" s="50">
        <v>35.200000000000003</v>
      </c>
      <c r="M308" s="4"/>
      <c r="N308" s="51"/>
      <c r="O308" s="10"/>
      <c r="P308" s="51">
        <v>-0.27272727272727271</v>
      </c>
      <c r="Q308" s="51">
        <v>0.91</v>
      </c>
      <c r="R308" s="51">
        <v>4.4999999999999998E-2</v>
      </c>
      <c r="S308" s="11"/>
      <c r="T308" s="11">
        <v>0.88700000000000001</v>
      </c>
      <c r="U308" s="11">
        <v>0.51100000000000001</v>
      </c>
      <c r="V308" s="11">
        <f t="shared" si="98"/>
        <v>0.21799999999999997</v>
      </c>
      <c r="W308" s="10">
        <v>30</v>
      </c>
      <c r="X308" s="11" t="s">
        <v>221</v>
      </c>
      <c r="Y308" s="5">
        <f t="shared" si="99"/>
        <v>1.1999038102688142</v>
      </c>
      <c r="AB308" s="23">
        <v>-0.25108359608301956</v>
      </c>
      <c r="AF308" s="36"/>
      <c r="AG308" s="36"/>
    </row>
    <row r="309" spans="1:33" x14ac:dyDescent="0.2">
      <c r="A309" s="11"/>
      <c r="B309" s="20" t="s">
        <v>222</v>
      </c>
      <c r="C309" s="11" t="s">
        <v>212</v>
      </c>
      <c r="D309" s="11" t="s">
        <v>213</v>
      </c>
      <c r="E309" s="11" t="s">
        <v>214</v>
      </c>
      <c r="F309" s="11" t="s">
        <v>215</v>
      </c>
      <c r="G309" s="51">
        <v>0.72699999999999998</v>
      </c>
      <c r="H309" s="50">
        <v>80</v>
      </c>
      <c r="I309" s="11">
        <f t="shared" si="96"/>
        <v>-9.7360950585362649E-2</v>
      </c>
      <c r="J309" s="10">
        <f t="shared" si="97"/>
        <v>42.553191489361708</v>
      </c>
      <c r="K309" s="12">
        <v>0.36</v>
      </c>
      <c r="L309" s="50">
        <v>34.299999999999997</v>
      </c>
      <c r="M309" s="4"/>
      <c r="N309" s="51"/>
      <c r="O309" s="10"/>
      <c r="P309" s="51">
        <v>-0.32142857142857145</v>
      </c>
      <c r="Q309" s="51">
        <v>0.91</v>
      </c>
      <c r="R309" s="51">
        <v>4.4999999999999998E-2</v>
      </c>
      <c r="S309" s="11"/>
      <c r="T309" s="11">
        <v>0.88700000000000001</v>
      </c>
      <c r="U309" s="11">
        <v>0.51100000000000001</v>
      </c>
      <c r="V309" s="11">
        <f t="shared" si="98"/>
        <v>0.21599999999999997</v>
      </c>
      <c r="W309" s="10">
        <v>30</v>
      </c>
      <c r="X309" s="11" t="s">
        <v>221</v>
      </c>
      <c r="Y309" s="5">
        <f t="shared" si="99"/>
        <v>1.1999038102688142</v>
      </c>
      <c r="AB309" s="23">
        <v>-0.25893869836532618</v>
      </c>
      <c r="AF309" s="36"/>
      <c r="AG309" s="36"/>
    </row>
    <row r="310" spans="1:33" x14ac:dyDescent="0.2">
      <c r="A310" s="11"/>
      <c r="B310" s="20" t="s">
        <v>223</v>
      </c>
      <c r="C310" s="11" t="s">
        <v>212</v>
      </c>
      <c r="D310" s="11" t="s">
        <v>213</v>
      </c>
      <c r="E310" s="11" t="s">
        <v>214</v>
      </c>
      <c r="F310" s="11" t="s">
        <v>215</v>
      </c>
      <c r="G310" s="51">
        <v>0.72599999999999998</v>
      </c>
      <c r="H310" s="50">
        <v>80</v>
      </c>
      <c r="I310" s="11">
        <f t="shared" si="96"/>
        <v>-9.836095058536265E-2</v>
      </c>
      <c r="J310" s="10">
        <f t="shared" si="97"/>
        <v>42.819148936170222</v>
      </c>
      <c r="K310" s="12"/>
      <c r="L310" s="50"/>
      <c r="M310" s="4"/>
      <c r="N310" s="51"/>
      <c r="O310" s="10"/>
      <c r="P310" s="50"/>
      <c r="Q310" s="51">
        <v>0.91</v>
      </c>
      <c r="R310" s="51">
        <v>4.4999999999999998E-2</v>
      </c>
      <c r="S310" s="11"/>
      <c r="T310" s="11">
        <v>0.88700000000000001</v>
      </c>
      <c r="U310" s="11">
        <v>0.51100000000000001</v>
      </c>
      <c r="V310" s="11">
        <f t="shared" si="98"/>
        <v>0.21499999999999997</v>
      </c>
      <c r="W310" s="10">
        <v>30</v>
      </c>
      <c r="X310" s="11" t="s">
        <v>224</v>
      </c>
      <c r="Y310" s="5"/>
      <c r="AB310" s="23">
        <v>-0.2615982728334113</v>
      </c>
      <c r="AF310" s="36"/>
      <c r="AG310" s="36"/>
    </row>
    <row r="311" spans="1:33" x14ac:dyDescent="0.2">
      <c r="A311" s="11"/>
      <c r="B311" s="20" t="s">
        <v>225</v>
      </c>
      <c r="C311" s="11" t="s">
        <v>212</v>
      </c>
      <c r="D311" s="11" t="s">
        <v>213</v>
      </c>
      <c r="E311" s="11" t="s">
        <v>214</v>
      </c>
      <c r="F311" s="11" t="s">
        <v>215</v>
      </c>
      <c r="G311" s="51">
        <v>0.65700000000000003</v>
      </c>
      <c r="H311" s="50">
        <v>40</v>
      </c>
      <c r="I311" s="11">
        <f t="shared" si="96"/>
        <v>-0.18090730039024172</v>
      </c>
      <c r="J311" s="10">
        <f t="shared" si="97"/>
        <v>61.170212765957444</v>
      </c>
      <c r="K311" s="12">
        <v>0.7</v>
      </c>
      <c r="L311" s="50">
        <v>39.700000000000003</v>
      </c>
      <c r="M311" s="4"/>
      <c r="N311" s="51">
        <v>-1.6</v>
      </c>
      <c r="O311" s="10">
        <v>2</v>
      </c>
      <c r="P311" s="51">
        <v>-0.56756756756756743</v>
      </c>
      <c r="Q311" s="51">
        <v>0.91</v>
      </c>
      <c r="R311" s="51">
        <v>4.4999999999999998E-2</v>
      </c>
      <c r="S311" s="11"/>
      <c r="T311" s="11">
        <v>0.88700000000000001</v>
      </c>
      <c r="U311" s="11">
        <v>0.51100000000000001</v>
      </c>
      <c r="V311" s="11">
        <f t="shared" si="98"/>
        <v>0.14600000000000002</v>
      </c>
      <c r="W311" s="10">
        <v>30</v>
      </c>
      <c r="X311" s="11" t="s">
        <v>216</v>
      </c>
      <c r="Y311" s="5">
        <f t="shared" si="99"/>
        <v>1.1999038102688142</v>
      </c>
      <c r="AB311" s="23">
        <v>-0.48113643720808968</v>
      </c>
      <c r="AF311" s="36"/>
      <c r="AG311" s="36"/>
    </row>
    <row r="312" spans="1:33" x14ac:dyDescent="0.2">
      <c r="A312" s="11"/>
      <c r="B312" s="20" t="s">
        <v>226</v>
      </c>
      <c r="C312" s="11" t="s">
        <v>212</v>
      </c>
      <c r="D312" s="11" t="s">
        <v>213</v>
      </c>
      <c r="E312" s="11" t="s">
        <v>214</v>
      </c>
      <c r="F312" s="11" t="s">
        <v>215</v>
      </c>
      <c r="G312" s="51">
        <v>0.65200000000000002</v>
      </c>
      <c r="H312" s="50">
        <v>80</v>
      </c>
      <c r="I312" s="11">
        <f t="shared" si="96"/>
        <v>-0.1723609505853626</v>
      </c>
      <c r="J312" s="10">
        <f t="shared" si="97"/>
        <v>62.5</v>
      </c>
      <c r="K312" s="12">
        <v>0.6</v>
      </c>
      <c r="L312" s="50">
        <v>37.4</v>
      </c>
      <c r="M312" s="4"/>
      <c r="N312" s="51">
        <v>-2</v>
      </c>
      <c r="O312" s="10">
        <v>4</v>
      </c>
      <c r="P312" s="51">
        <v>-0.5</v>
      </c>
      <c r="Q312" s="51">
        <v>0.91</v>
      </c>
      <c r="R312" s="51">
        <v>4.4999999999999998E-2</v>
      </c>
      <c r="S312" s="11"/>
      <c r="T312" s="11">
        <v>0.88700000000000001</v>
      </c>
      <c r="U312" s="11">
        <v>0.51100000000000001</v>
      </c>
      <c r="V312" s="11">
        <f t="shared" si="98"/>
        <v>0.14100000000000001</v>
      </c>
      <c r="W312" s="10">
        <v>30</v>
      </c>
      <c r="X312" s="11" t="s">
        <v>216</v>
      </c>
      <c r="Y312" s="5">
        <f t="shared" si="99"/>
        <v>1.1999038102688142</v>
      </c>
      <c r="AB312" s="23">
        <v>-0.45840678347170905</v>
      </c>
      <c r="AF312" s="36"/>
      <c r="AG312" s="36"/>
    </row>
    <row r="313" spans="1:33" x14ac:dyDescent="0.2">
      <c r="A313" s="11"/>
      <c r="B313" s="20" t="s">
        <v>227</v>
      </c>
      <c r="C313" s="11" t="s">
        <v>212</v>
      </c>
      <c r="D313" s="11" t="s">
        <v>213</v>
      </c>
      <c r="E313" s="11" t="s">
        <v>214</v>
      </c>
      <c r="F313" s="11" t="s">
        <v>215</v>
      </c>
      <c r="G313" s="51">
        <v>0.65100000000000002</v>
      </c>
      <c r="H313" s="50">
        <v>160</v>
      </c>
      <c r="I313" s="11">
        <f t="shared" si="96"/>
        <v>-0.15981460078048337</v>
      </c>
      <c r="J313" s="10">
        <f t="shared" si="97"/>
        <v>62.765957446808507</v>
      </c>
      <c r="K313" s="12">
        <v>0.66</v>
      </c>
      <c r="L313" s="50">
        <v>39.700000000000003</v>
      </c>
      <c r="M313" s="4"/>
      <c r="N313" s="51">
        <v>-2.2999999999999998</v>
      </c>
      <c r="O313" s="10">
        <v>3</v>
      </c>
      <c r="P313" s="51">
        <v>-0.54098360655737698</v>
      </c>
      <c r="Q313" s="51">
        <v>0.91</v>
      </c>
      <c r="R313" s="51">
        <v>4.4999999999999998E-2</v>
      </c>
      <c r="S313" s="11"/>
      <c r="T313" s="11">
        <v>0.88700000000000001</v>
      </c>
      <c r="U313" s="11">
        <v>0.51100000000000001</v>
      </c>
      <c r="V313" s="11">
        <f t="shared" si="98"/>
        <v>0.14000000000000001</v>
      </c>
      <c r="W313" s="10">
        <v>30</v>
      </c>
      <c r="X313" s="11" t="s">
        <v>216</v>
      </c>
      <c r="Y313" s="5">
        <f t="shared" si="99"/>
        <v>1.1999038102688142</v>
      </c>
      <c r="AB313" s="23">
        <v>-0.42503883186298769</v>
      </c>
      <c r="AF313" s="36"/>
      <c r="AG313" s="36"/>
    </row>
    <row r="314" spans="1:33" x14ac:dyDescent="0.2">
      <c r="A314" s="11"/>
      <c r="B314" s="20" t="s">
        <v>228</v>
      </c>
      <c r="C314" s="11" t="s">
        <v>212</v>
      </c>
      <c r="D314" s="11" t="s">
        <v>213</v>
      </c>
      <c r="E314" s="11" t="s">
        <v>214</v>
      </c>
      <c r="F314" s="11" t="s">
        <v>215</v>
      </c>
      <c r="G314" s="51">
        <v>0.65600000000000003</v>
      </c>
      <c r="H314" s="50">
        <v>80</v>
      </c>
      <c r="I314" s="11">
        <f t="shared" si="96"/>
        <v>-0.1683609505853626</v>
      </c>
      <c r="J314" s="10">
        <f t="shared" si="97"/>
        <v>61.436170212765951</v>
      </c>
      <c r="K314" s="12">
        <v>0.56999999999999995</v>
      </c>
      <c r="L314" s="50">
        <v>38</v>
      </c>
      <c r="M314" s="4"/>
      <c r="N314" s="51">
        <v>-2.1</v>
      </c>
      <c r="O314" s="10">
        <v>5</v>
      </c>
      <c r="P314" s="51">
        <v>-0.47899159663865548</v>
      </c>
      <c r="Q314" s="51">
        <v>0.91</v>
      </c>
      <c r="R314" s="51">
        <v>4.4999999999999998E-2</v>
      </c>
      <c r="S314" s="11"/>
      <c r="T314" s="11">
        <v>0.88700000000000001</v>
      </c>
      <c r="U314" s="11">
        <v>0.51100000000000001</v>
      </c>
      <c r="V314" s="11">
        <f t="shared" si="98"/>
        <v>0.14500000000000002</v>
      </c>
      <c r="W314" s="10">
        <v>30</v>
      </c>
      <c r="X314" s="11" t="s">
        <v>216</v>
      </c>
      <c r="Y314" s="5">
        <f t="shared" si="99"/>
        <v>1.1999038102688142</v>
      </c>
      <c r="AB314" s="23">
        <v>-0.4477684855993686</v>
      </c>
      <c r="AF314" s="36"/>
      <c r="AG314" s="36"/>
    </row>
    <row r="315" spans="1:33" x14ac:dyDescent="0.2">
      <c r="A315" s="11"/>
      <c r="B315" s="20"/>
      <c r="C315" s="11"/>
      <c r="D315" s="11"/>
      <c r="E315" s="11"/>
      <c r="F315" s="11"/>
      <c r="G315" s="51"/>
      <c r="H315" s="51"/>
      <c r="I315" s="11"/>
      <c r="J315" s="11"/>
      <c r="K315" s="11"/>
      <c r="L315" s="51"/>
      <c r="M315" s="4"/>
      <c r="N315" s="51" t="s">
        <v>265</v>
      </c>
      <c r="O315" s="10"/>
      <c r="P315" s="50"/>
      <c r="Q315" s="51"/>
      <c r="R315" s="51"/>
      <c r="S315" s="11"/>
      <c r="T315" s="11"/>
      <c r="U315" s="11"/>
      <c r="V315" s="11"/>
      <c r="W315" s="11"/>
      <c r="X315" s="11"/>
      <c r="Y315" s="5"/>
      <c r="AB315" s="4" t="s">
        <v>265</v>
      </c>
      <c r="AG315" s="36"/>
    </row>
    <row r="316" spans="1:33" x14ac:dyDescent="0.2">
      <c r="A316" s="4" t="s">
        <v>187</v>
      </c>
      <c r="B316" s="7" t="s">
        <v>229</v>
      </c>
      <c r="C316" s="6" t="s">
        <v>191</v>
      </c>
      <c r="D316" s="6" t="s">
        <v>28</v>
      </c>
      <c r="E316" s="6" t="s">
        <v>29</v>
      </c>
      <c r="F316" s="6" t="s">
        <v>30</v>
      </c>
      <c r="G316" s="51">
        <v>0.83199999999999996</v>
      </c>
      <c r="H316" s="50">
        <v>200</v>
      </c>
      <c r="I316" s="11">
        <f t="shared" ref="I316:I322" si="100">G316-(Q316-R316*LOG(H316))</f>
        <v>-1.5412450368561537E-2</v>
      </c>
      <c r="J316" s="10">
        <f t="shared" si="97"/>
        <v>39.946380697050941</v>
      </c>
      <c r="K316" s="12">
        <v>0.17</v>
      </c>
      <c r="L316" s="53">
        <v>34.799999999999997</v>
      </c>
      <c r="M316" s="4"/>
      <c r="N316" s="55">
        <v>-1.2</v>
      </c>
      <c r="O316" s="10">
        <v>10</v>
      </c>
      <c r="P316" s="51">
        <v>-0.16088328075709779</v>
      </c>
      <c r="Q316" s="51">
        <v>1.0429999999999999</v>
      </c>
      <c r="R316" s="51">
        <v>8.5000000000000006E-2</v>
      </c>
      <c r="S316" s="11"/>
      <c r="T316" s="11">
        <v>0.98099999999999998</v>
      </c>
      <c r="U316" s="11">
        <v>0.60799999999999998</v>
      </c>
      <c r="V316" s="11">
        <f t="shared" ref="V316:V322" si="101">G316-U316</f>
        <v>0.22399999999999998</v>
      </c>
      <c r="W316" s="10"/>
      <c r="X316" s="4" t="s">
        <v>230</v>
      </c>
      <c r="Y316" s="5">
        <f t="shared" si="99"/>
        <v>0</v>
      </c>
      <c r="AB316" s="23">
        <v>-4.1320242274963906E-2</v>
      </c>
      <c r="AF316" s="36"/>
      <c r="AG316" s="36"/>
    </row>
    <row r="317" spans="1:33" x14ac:dyDescent="0.2">
      <c r="A317" s="4" t="s">
        <v>192</v>
      </c>
      <c r="B317" s="7" t="s">
        <v>231</v>
      </c>
      <c r="C317" s="6" t="s">
        <v>191</v>
      </c>
      <c r="D317" s="6" t="s">
        <v>28</v>
      </c>
      <c r="E317" s="6" t="s">
        <v>29</v>
      </c>
      <c r="F317" s="6" t="s">
        <v>30</v>
      </c>
      <c r="G317" s="51">
        <v>0.73699999999999999</v>
      </c>
      <c r="H317" s="50">
        <v>200</v>
      </c>
      <c r="I317" s="11">
        <f t="shared" si="100"/>
        <v>-0.11041245036856151</v>
      </c>
      <c r="J317" s="10">
        <f t="shared" si="97"/>
        <v>65.415549597855232</v>
      </c>
      <c r="K317" s="12">
        <v>0.65</v>
      </c>
      <c r="L317" s="53">
        <v>38</v>
      </c>
      <c r="M317" s="4"/>
      <c r="N317" s="55">
        <v>-1.8</v>
      </c>
      <c r="O317" s="10">
        <v>4</v>
      </c>
      <c r="P317" s="51">
        <v>-0.53424657534246578</v>
      </c>
      <c r="Q317" s="51">
        <v>1.0429999999999999</v>
      </c>
      <c r="R317" s="51">
        <v>8.5000000000000006E-2</v>
      </c>
      <c r="S317" s="11"/>
      <c r="T317" s="11">
        <v>0.98099999999999998</v>
      </c>
      <c r="U317" s="11">
        <v>0.60799999999999998</v>
      </c>
      <c r="V317" s="11">
        <f t="shared" si="101"/>
        <v>0.129</v>
      </c>
      <c r="W317" s="10"/>
      <c r="X317" s="4" t="s">
        <v>230</v>
      </c>
      <c r="Y317" s="5">
        <f t="shared" si="99"/>
        <v>0</v>
      </c>
      <c r="AB317" s="23">
        <v>-0.29601193128300674</v>
      </c>
      <c r="AF317" s="36"/>
      <c r="AG317" s="36"/>
    </row>
    <row r="318" spans="1:33" x14ac:dyDescent="0.2">
      <c r="A318" s="4"/>
      <c r="B318" s="7" t="s">
        <v>232</v>
      </c>
      <c r="C318" s="6" t="s">
        <v>191</v>
      </c>
      <c r="D318" s="6" t="s">
        <v>28</v>
      </c>
      <c r="E318" s="6" t="s">
        <v>29</v>
      </c>
      <c r="F318" s="6" t="s">
        <v>30</v>
      </c>
      <c r="G318" s="51">
        <v>0.64</v>
      </c>
      <c r="H318" s="50">
        <v>200</v>
      </c>
      <c r="I318" s="11">
        <f t="shared" si="100"/>
        <v>-0.20741245036856149</v>
      </c>
      <c r="J318" s="10">
        <f t="shared" si="97"/>
        <v>91.420911528150128</v>
      </c>
      <c r="K318" s="12">
        <v>0.92</v>
      </c>
      <c r="L318" s="53">
        <v>41.9</v>
      </c>
      <c r="M318" s="4"/>
      <c r="N318" s="55">
        <v>-2.7</v>
      </c>
      <c r="O318" s="10">
        <v>4</v>
      </c>
      <c r="P318" s="51">
        <v>-0.70408163265306134</v>
      </c>
      <c r="Q318" s="51">
        <v>1.0429999999999999</v>
      </c>
      <c r="R318" s="51">
        <v>8.5000000000000006E-2</v>
      </c>
      <c r="S318" s="11"/>
      <c r="T318" s="11">
        <v>0.98099999999999998</v>
      </c>
      <c r="U318" s="11">
        <v>0.60799999999999998</v>
      </c>
      <c r="V318" s="11">
        <f t="shared" si="101"/>
        <v>3.2000000000000028E-2</v>
      </c>
      <c r="W318" s="10"/>
      <c r="X318" s="4" t="s">
        <v>230</v>
      </c>
      <c r="Y318" s="5">
        <f t="shared" si="99"/>
        <v>0</v>
      </c>
      <c r="AB318" s="23">
        <v>-0.55606555058595575</v>
      </c>
      <c r="AF318" s="36"/>
      <c r="AG318" s="36"/>
    </row>
    <row r="319" spans="1:33" x14ac:dyDescent="0.2">
      <c r="A319" s="11"/>
      <c r="B319" s="7" t="s">
        <v>233</v>
      </c>
      <c r="C319" s="6" t="s">
        <v>191</v>
      </c>
      <c r="D319" s="6" t="s">
        <v>28</v>
      </c>
      <c r="E319" s="6" t="s">
        <v>29</v>
      </c>
      <c r="F319" s="6" t="s">
        <v>30</v>
      </c>
      <c r="G319" s="51">
        <v>0.71599999999999997</v>
      </c>
      <c r="H319" s="50">
        <v>1000</v>
      </c>
      <c r="I319" s="11">
        <f t="shared" si="100"/>
        <v>-7.1999999999999953E-2</v>
      </c>
      <c r="J319" s="10">
        <f t="shared" si="97"/>
        <v>71.045576407506701</v>
      </c>
      <c r="K319" s="12">
        <v>0.49</v>
      </c>
      <c r="L319" s="53">
        <v>36.6</v>
      </c>
      <c r="M319" s="4"/>
      <c r="N319" s="55">
        <v>-1.2</v>
      </c>
      <c r="O319" s="10">
        <v>4</v>
      </c>
      <c r="P319" s="51">
        <v>-0.42120343839541546</v>
      </c>
      <c r="Q319" s="51">
        <v>1.0429999999999999</v>
      </c>
      <c r="R319" s="51">
        <v>8.5000000000000006E-2</v>
      </c>
      <c r="S319" s="11"/>
      <c r="T319" s="11">
        <v>0.98099999999999998</v>
      </c>
      <c r="U319" s="11">
        <v>0.60799999999999998</v>
      </c>
      <c r="V319" s="11">
        <f t="shared" si="101"/>
        <v>0.10799999999999998</v>
      </c>
      <c r="W319" s="11"/>
      <c r="X319" s="4" t="s">
        <v>234</v>
      </c>
      <c r="Y319" s="5">
        <f>6*SIN(W319/57.3)/(3-SIN(W319/57.3))</f>
        <v>0</v>
      </c>
      <c r="AB319" s="23">
        <v>-0.19302949061662186</v>
      </c>
      <c r="AF319" s="36"/>
      <c r="AG319" s="36"/>
    </row>
    <row r="320" spans="1:33" x14ac:dyDescent="0.2">
      <c r="A320" s="11"/>
      <c r="B320" s="7" t="s">
        <v>235</v>
      </c>
      <c r="C320" s="6" t="s">
        <v>191</v>
      </c>
      <c r="D320" s="6" t="s">
        <v>28</v>
      </c>
      <c r="E320" s="6" t="s">
        <v>29</v>
      </c>
      <c r="F320" s="6" t="s">
        <v>30</v>
      </c>
      <c r="G320" s="51">
        <v>0.78200000000000003</v>
      </c>
      <c r="H320" s="50">
        <v>30</v>
      </c>
      <c r="I320" s="11">
        <f t="shared" si="100"/>
        <v>-0.13544469334882858</v>
      </c>
      <c r="J320" s="10">
        <f t="shared" si="97"/>
        <v>53.351206434316346</v>
      </c>
      <c r="K320" s="12">
        <v>0.55000000000000004</v>
      </c>
      <c r="L320" s="53">
        <v>36.799999999999997</v>
      </c>
      <c r="M320" s="4"/>
      <c r="N320" s="55">
        <v>-1.4</v>
      </c>
      <c r="O320" s="10">
        <v>3.2</v>
      </c>
      <c r="P320" s="51">
        <v>-0.46478873239436624</v>
      </c>
      <c r="Q320" s="51">
        <v>1.0429999999999999</v>
      </c>
      <c r="R320" s="51">
        <v>8.5000000000000006E-2</v>
      </c>
      <c r="S320" s="11"/>
      <c r="T320" s="11">
        <v>0.98099999999999998</v>
      </c>
      <c r="U320" s="11">
        <v>0.60799999999999998</v>
      </c>
      <c r="V320" s="11">
        <f t="shared" si="101"/>
        <v>0.17400000000000004</v>
      </c>
      <c r="W320" s="11"/>
      <c r="X320" s="4" t="s">
        <v>230</v>
      </c>
      <c r="Y320" s="5">
        <f>6*SIN(W320/57.3)/(3-SIN(W320/57.3))</f>
        <v>0</v>
      </c>
      <c r="AB320" s="23">
        <v>-0.36312250227567983</v>
      </c>
      <c r="AF320" s="36"/>
      <c r="AG320" s="36"/>
    </row>
    <row r="321" spans="1:36" x14ac:dyDescent="0.2">
      <c r="A321" s="11"/>
      <c r="B321" s="7" t="s">
        <v>236</v>
      </c>
      <c r="C321" s="6" t="s">
        <v>191</v>
      </c>
      <c r="D321" s="6" t="s">
        <v>28</v>
      </c>
      <c r="E321" s="6" t="s">
        <v>29</v>
      </c>
      <c r="F321" s="6" t="s">
        <v>30</v>
      </c>
      <c r="G321" s="51">
        <v>0.83699999999999997</v>
      </c>
      <c r="H321" s="50">
        <v>200</v>
      </c>
      <c r="I321" s="11">
        <f t="shared" si="100"/>
        <v>-1.0412450368561532E-2</v>
      </c>
      <c r="J321" s="10">
        <f t="shared" si="97"/>
        <v>38.605898123324401</v>
      </c>
      <c r="K321" s="12">
        <v>0.2</v>
      </c>
      <c r="L321" s="53">
        <v>32</v>
      </c>
      <c r="M321" s="4"/>
      <c r="N321" s="55">
        <v>-0.45</v>
      </c>
      <c r="O321" s="10">
        <v>4.3</v>
      </c>
      <c r="P321" s="51">
        <v>-0.1875</v>
      </c>
      <c r="Q321" s="51">
        <v>1.0429999999999999</v>
      </c>
      <c r="R321" s="51">
        <v>8.5000000000000006E-2</v>
      </c>
      <c r="S321" s="11"/>
      <c r="T321" s="11">
        <v>0.98099999999999998</v>
      </c>
      <c r="U321" s="11">
        <v>0.60799999999999998</v>
      </c>
      <c r="V321" s="11">
        <f t="shared" si="101"/>
        <v>0.22899999999999998</v>
      </c>
      <c r="W321" s="11"/>
      <c r="X321" s="4" t="s">
        <v>230</v>
      </c>
      <c r="Y321" s="5">
        <f>6*SIN(W321/57.3)/(3-SIN(W321/57.3))</f>
        <v>0</v>
      </c>
      <c r="AB321" s="23">
        <v>-2.7915416537698478E-2</v>
      </c>
      <c r="AF321" s="36"/>
      <c r="AG321" s="36"/>
    </row>
    <row r="322" spans="1:36" x14ac:dyDescent="0.2">
      <c r="A322" s="11"/>
      <c r="B322" s="7" t="s">
        <v>237</v>
      </c>
      <c r="C322" s="6" t="s">
        <v>191</v>
      </c>
      <c r="D322" s="6" t="s">
        <v>28</v>
      </c>
      <c r="E322" s="6" t="s">
        <v>29</v>
      </c>
      <c r="F322" s="6" t="s">
        <v>30</v>
      </c>
      <c r="G322" s="51">
        <v>0.746</v>
      </c>
      <c r="H322" s="50">
        <v>200</v>
      </c>
      <c r="I322" s="11">
        <f t="shared" si="100"/>
        <v>-0.1014124503685615</v>
      </c>
      <c r="J322" s="10">
        <f t="shared" si="97"/>
        <v>63.002680965147448</v>
      </c>
      <c r="K322" s="12">
        <v>0.5</v>
      </c>
      <c r="L322" s="53">
        <v>37</v>
      </c>
      <c r="M322" s="4"/>
      <c r="N322" s="55">
        <v>-1.5</v>
      </c>
      <c r="O322" s="10">
        <v>4</v>
      </c>
      <c r="P322" s="51">
        <v>-0.42857142857142855</v>
      </c>
      <c r="Q322" s="51">
        <v>1.0429999999999999</v>
      </c>
      <c r="R322" s="51">
        <v>8.5000000000000006E-2</v>
      </c>
      <c r="S322" s="11"/>
      <c r="T322" s="11">
        <v>0.98099999999999998</v>
      </c>
      <c r="U322" s="11">
        <v>0.60799999999999998</v>
      </c>
      <c r="V322" s="11">
        <f t="shared" si="101"/>
        <v>0.13800000000000001</v>
      </c>
      <c r="W322" s="11"/>
      <c r="X322" s="4" t="s">
        <v>230</v>
      </c>
      <c r="Y322" s="5">
        <f>6*SIN(W322/57.3)/(3-SIN(W322/57.3))</f>
        <v>0</v>
      </c>
      <c r="AB322" s="23">
        <v>-0.27188324495592897</v>
      </c>
      <c r="AF322" s="36"/>
      <c r="AG322" s="36"/>
    </row>
    <row r="323" spans="1:36" x14ac:dyDescent="0.2">
      <c r="A323" s="2"/>
      <c r="B323" s="2"/>
      <c r="C323" s="2"/>
      <c r="D323" s="2"/>
      <c r="E323" s="2"/>
      <c r="F323" s="2"/>
      <c r="G323" s="56"/>
      <c r="H323" s="56"/>
      <c r="I323" s="2"/>
      <c r="J323" s="2"/>
      <c r="K323" s="2"/>
      <c r="L323" s="56"/>
      <c r="N323" s="56"/>
      <c r="O323" s="1"/>
      <c r="P323" s="62"/>
      <c r="Q323" s="56"/>
      <c r="R323" s="56"/>
      <c r="S323" s="2"/>
      <c r="T323" s="2"/>
      <c r="U323" s="2"/>
      <c r="V323" s="2"/>
      <c r="W323" s="2"/>
      <c r="X323" s="2"/>
    </row>
    <row r="324" spans="1:36" x14ac:dyDescent="0.2">
      <c r="A324" s="28" t="s">
        <v>284</v>
      </c>
      <c r="B324" s="32" t="s">
        <v>285</v>
      </c>
      <c r="C324" s="28" t="s">
        <v>286</v>
      </c>
      <c r="D324" s="28"/>
      <c r="E324" s="33" t="s">
        <v>109</v>
      </c>
      <c r="F324" s="28" t="s">
        <v>92</v>
      </c>
      <c r="G324" s="60">
        <v>0.48099999999999998</v>
      </c>
      <c r="H324" s="57">
        <v>45</v>
      </c>
      <c r="I324" s="28">
        <f>G324-(Q324-R324*LOG(H324))</f>
        <v>-0.12448434950408771</v>
      </c>
      <c r="J324" s="28"/>
      <c r="K324" s="35">
        <v>0.95</v>
      </c>
      <c r="L324" s="57">
        <v>48.2</v>
      </c>
      <c r="M324" s="36">
        <v>1.9839469428881611</v>
      </c>
      <c r="N324" s="61"/>
      <c r="O324" s="34">
        <v>4</v>
      </c>
      <c r="P324" s="60">
        <v>-0.75</v>
      </c>
      <c r="Q324" s="60">
        <v>0.66500000000000004</v>
      </c>
      <c r="R324" s="60">
        <v>3.5999999999999997E-2</v>
      </c>
      <c r="S324" s="28"/>
      <c r="T324" s="28">
        <v>0.89800000000000002</v>
      </c>
      <c r="U324" s="28">
        <v>0.54400000000000004</v>
      </c>
      <c r="V324" s="28"/>
      <c r="W324" s="28"/>
      <c r="X324" s="28"/>
      <c r="Y324" s="31">
        <v>1.53</v>
      </c>
      <c r="Z324" s="27">
        <v>33</v>
      </c>
      <c r="AA324" s="30">
        <f>L324-Z324</f>
        <v>15.200000000000003</v>
      </c>
      <c r="AB324" s="36"/>
      <c r="AC324" s="36"/>
      <c r="AD324" s="37"/>
      <c r="AE324" s="36">
        <v>-9.6000000000000002E-2</v>
      </c>
      <c r="AF324" s="37">
        <v>5.3</v>
      </c>
      <c r="AG324" s="36"/>
    </row>
    <row r="325" spans="1:36" x14ac:dyDescent="0.2">
      <c r="A325" s="28"/>
      <c r="B325" s="32" t="s">
        <v>287</v>
      </c>
      <c r="C325" s="28" t="s">
        <v>286</v>
      </c>
      <c r="D325" s="28"/>
      <c r="E325" s="33" t="s">
        <v>109</v>
      </c>
      <c r="F325" s="28" t="s">
        <v>92</v>
      </c>
      <c r="G325" s="60">
        <v>0.49099999999999999</v>
      </c>
      <c r="H325" s="57">
        <v>396</v>
      </c>
      <c r="I325" s="28">
        <f>G325-(Q325-R325*LOG(H325))</f>
        <v>-8.0482973306681638E-2</v>
      </c>
      <c r="J325" s="28"/>
      <c r="K325" s="35">
        <v>0.18</v>
      </c>
      <c r="L325" s="57">
        <v>40.799999999999997</v>
      </c>
      <c r="M325" s="36">
        <v>1.6707398141341649</v>
      </c>
      <c r="N325" s="61"/>
      <c r="O325" s="34">
        <v>6.3</v>
      </c>
      <c r="P325" s="60">
        <v>-0.18</v>
      </c>
      <c r="Q325" s="60">
        <v>0.66500000000000004</v>
      </c>
      <c r="R325" s="60">
        <v>3.5999999999999997E-2</v>
      </c>
      <c r="S325" s="28"/>
      <c r="T325" s="28">
        <v>0.89800000000000002</v>
      </c>
      <c r="U325" s="28">
        <v>0.54400000000000004</v>
      </c>
      <c r="V325" s="28"/>
      <c r="W325" s="28"/>
      <c r="X325" s="28"/>
      <c r="Y325" s="31">
        <v>1.53</v>
      </c>
      <c r="Z325" s="27">
        <v>33</v>
      </c>
      <c r="AA325" s="30">
        <f>L325-Z325</f>
        <v>7.7999999999999972</v>
      </c>
      <c r="AB325" s="36"/>
      <c r="AC325" s="36"/>
      <c r="AD325" s="37"/>
      <c r="AE325" s="36">
        <v>-6.7000000000000004E-2</v>
      </c>
      <c r="AF325" s="37">
        <v>5.3</v>
      </c>
      <c r="AG325" s="36"/>
    </row>
    <row r="326" spans="1:36" x14ac:dyDescent="0.2">
      <c r="A326" s="38"/>
      <c r="B326" s="32" t="s">
        <v>288</v>
      </c>
      <c r="C326" s="28" t="s">
        <v>286</v>
      </c>
      <c r="D326" s="28"/>
      <c r="E326" s="33" t="s">
        <v>109</v>
      </c>
      <c r="F326" s="28" t="s">
        <v>92</v>
      </c>
      <c r="G326" s="60">
        <v>0.64300000000000002</v>
      </c>
      <c r="H326" s="57">
        <v>394</v>
      </c>
      <c r="I326" s="28">
        <f>G326-(Q326-R326*LOG(H326))</f>
        <v>7.1437863985720607E-2</v>
      </c>
      <c r="J326" s="28"/>
      <c r="K326" s="35">
        <v>0</v>
      </c>
      <c r="L326" s="57">
        <v>37.4</v>
      </c>
      <c r="M326" s="36">
        <v>1.5231205547628728</v>
      </c>
      <c r="N326" s="61"/>
      <c r="O326" s="34">
        <v>6</v>
      </c>
      <c r="P326" s="60">
        <v>5.1999999999999998E-2</v>
      </c>
      <c r="Q326" s="60">
        <v>0.66500000000000004</v>
      </c>
      <c r="R326" s="60">
        <v>3.5999999999999997E-2</v>
      </c>
      <c r="S326" s="28"/>
      <c r="T326" s="28">
        <v>0.89800000000000002</v>
      </c>
      <c r="U326" s="28">
        <v>0.54400000000000004</v>
      </c>
      <c r="V326" s="28"/>
      <c r="W326" s="28"/>
      <c r="X326" s="28"/>
      <c r="Y326" s="31">
        <v>1.53</v>
      </c>
      <c r="Z326" s="27">
        <v>33</v>
      </c>
      <c r="AA326" s="30">
        <f>L326-Z326</f>
        <v>4.3999999999999986</v>
      </c>
      <c r="AB326" s="36"/>
      <c r="AC326" s="36"/>
      <c r="AD326" s="37"/>
      <c r="AE326" s="36">
        <v>0</v>
      </c>
      <c r="AF326" s="37">
        <v>5.3</v>
      </c>
      <c r="AG326" s="36"/>
    </row>
    <row r="327" spans="1:36" x14ac:dyDescent="0.2">
      <c r="A327" s="28"/>
      <c r="B327" s="32" t="s">
        <v>289</v>
      </c>
      <c r="C327" s="28" t="s">
        <v>286</v>
      </c>
      <c r="D327" s="28"/>
      <c r="E327" s="33" t="s">
        <v>109</v>
      </c>
      <c r="F327" s="28" t="s">
        <v>92</v>
      </c>
      <c r="G327" s="60">
        <v>0.45300000000000001</v>
      </c>
      <c r="H327" s="57">
        <v>200</v>
      </c>
      <c r="I327" s="28">
        <f>G327-(Q327-R327*LOG(H327))</f>
        <v>-0.12916292015609671</v>
      </c>
      <c r="J327" s="28"/>
      <c r="K327" s="35">
        <v>0.5</v>
      </c>
      <c r="L327" s="57">
        <v>43.9</v>
      </c>
      <c r="M327" s="36">
        <v>1.8036999338055322</v>
      </c>
      <c r="N327" s="61"/>
      <c r="O327" s="34">
        <v>10.7</v>
      </c>
      <c r="P327" s="60">
        <v>-0.44</v>
      </c>
      <c r="Q327" s="60">
        <v>0.66500000000000004</v>
      </c>
      <c r="R327" s="60">
        <v>3.5999999999999997E-2</v>
      </c>
      <c r="S327" s="28"/>
      <c r="T327" s="28">
        <v>0.89800000000000002</v>
      </c>
      <c r="U327" s="28">
        <v>0.54400000000000004</v>
      </c>
      <c r="V327" s="28"/>
      <c r="W327" s="28"/>
      <c r="X327" s="28"/>
      <c r="Y327" s="31">
        <v>1.53</v>
      </c>
      <c r="Z327" s="27">
        <v>33</v>
      </c>
      <c r="AA327" s="30">
        <f>L327-Z327</f>
        <v>10.899999999999999</v>
      </c>
      <c r="AB327" s="36"/>
      <c r="AC327" s="36"/>
      <c r="AD327" s="37"/>
      <c r="AE327" s="36">
        <v>-0.10299999999999999</v>
      </c>
      <c r="AF327" s="37">
        <v>5.3</v>
      </c>
      <c r="AG327" s="36"/>
    </row>
    <row r="328" spans="1:36" x14ac:dyDescent="0.2">
      <c r="A328" s="28"/>
      <c r="B328" s="32"/>
      <c r="C328" s="28"/>
      <c r="D328" s="28"/>
      <c r="E328" s="33"/>
      <c r="F328" s="28"/>
      <c r="G328" s="60"/>
      <c r="H328" s="57"/>
      <c r="I328" s="28"/>
      <c r="J328" s="28"/>
      <c r="K328" s="35"/>
      <c r="L328" s="57"/>
      <c r="M328" s="27"/>
      <c r="N328" s="61"/>
      <c r="O328" s="34"/>
      <c r="P328" s="60"/>
      <c r="Q328" s="60"/>
      <c r="R328" s="60"/>
      <c r="S328" s="28"/>
      <c r="T328" s="28"/>
      <c r="U328" s="28"/>
      <c r="V328" s="28"/>
      <c r="W328" s="28"/>
      <c r="X328" s="28"/>
      <c r="Y328" s="31"/>
      <c r="Z328" s="27"/>
      <c r="AA328" s="30"/>
      <c r="AB328" s="36"/>
      <c r="AC328" s="36"/>
      <c r="AD328" s="37"/>
      <c r="AE328" s="36"/>
      <c r="AF328" s="37"/>
      <c r="AG328" s="36"/>
    </row>
    <row r="329" spans="1:36" x14ac:dyDescent="0.2">
      <c r="A329" s="28" t="s">
        <v>290</v>
      </c>
      <c r="C329" s="28"/>
      <c r="D329" s="28"/>
      <c r="E329" s="33"/>
      <c r="F329" s="28"/>
      <c r="J329" s="28"/>
      <c r="M329" s="27"/>
      <c r="O329" s="34"/>
      <c r="P329" s="60"/>
      <c r="Q329" s="60"/>
      <c r="R329" s="60"/>
      <c r="S329" s="28"/>
      <c r="T329" s="28"/>
      <c r="U329" s="28"/>
      <c r="V329" s="28"/>
      <c r="W329" s="28"/>
      <c r="X329" s="28"/>
      <c r="Y329" s="31"/>
      <c r="Z329" s="27"/>
      <c r="AA329" s="30"/>
      <c r="AB329"/>
      <c r="AC329"/>
      <c r="AD329" s="37"/>
      <c r="AE329" s="36"/>
      <c r="AF329" s="37"/>
      <c r="AG329" s="36"/>
    </row>
    <row r="330" spans="1:36" x14ac:dyDescent="0.2">
      <c r="A330" s="28" t="s">
        <v>291</v>
      </c>
      <c r="B330" s="32" t="s">
        <v>292</v>
      </c>
      <c r="C330" s="28"/>
      <c r="D330" s="28"/>
      <c r="E330" s="33"/>
      <c r="F330" s="28"/>
      <c r="G330" s="60">
        <v>0.70385721802122414</v>
      </c>
      <c r="H330" s="57">
        <v>200</v>
      </c>
      <c r="I330" s="28">
        <v>-0.22316091594271914</v>
      </c>
      <c r="J330" s="28"/>
      <c r="K330" s="35">
        <v>-0.25</v>
      </c>
      <c r="L330" s="57">
        <v>46.4</v>
      </c>
      <c r="M330" s="36">
        <v>1.91</v>
      </c>
      <c r="N330" s="61">
        <v>-0.45</v>
      </c>
      <c r="O330" s="34">
        <v>6.3</v>
      </c>
      <c r="P330" s="46">
        <v>-0.22900000000000001</v>
      </c>
      <c r="Q330" s="60">
        <v>1.5660000000000001</v>
      </c>
      <c r="R330" s="60">
        <v>0.29599999999999999</v>
      </c>
      <c r="S330" s="28"/>
      <c r="T330" s="28">
        <v>0.89800000000000002</v>
      </c>
      <c r="U330" s="28">
        <v>0.54400000000000004</v>
      </c>
      <c r="V330" s="28"/>
      <c r="W330" s="28"/>
      <c r="X330" s="28"/>
      <c r="Y330" s="31">
        <v>1.63</v>
      </c>
      <c r="Z330" s="27">
        <v>33</v>
      </c>
      <c r="AA330" s="30">
        <f>L330-Z330</f>
        <v>13.399999999999999</v>
      </c>
      <c r="AB330" s="36"/>
      <c r="AC330" s="36"/>
      <c r="AD330" s="37"/>
      <c r="AE330" s="36">
        <v>-4.3220897774546629E-2</v>
      </c>
      <c r="AF330" s="37">
        <v>2</v>
      </c>
      <c r="AG330" s="36">
        <f t="shared" ref="AG330:AG349" si="102">G330-N330/100*(1+G330)</f>
        <v>0.71152457550231962</v>
      </c>
      <c r="AI330" s="35">
        <v>0.45</v>
      </c>
      <c r="AJ330">
        <f>-AI330</f>
        <v>-0.45</v>
      </c>
    </row>
    <row r="331" spans="1:36" x14ac:dyDescent="0.2">
      <c r="A331" s="28"/>
      <c r="B331" s="32" t="s">
        <v>293</v>
      </c>
      <c r="C331" s="28"/>
      <c r="D331" s="28"/>
      <c r="E331" s="33"/>
      <c r="F331" s="28"/>
      <c r="G331" s="60">
        <v>0.56707741550811486</v>
      </c>
      <c r="H331" s="57">
        <v>50</v>
      </c>
      <c r="I331" s="28">
        <v>-0.4860274632084236</v>
      </c>
      <c r="J331" s="28"/>
      <c r="K331" s="35">
        <v>-0.76</v>
      </c>
      <c r="L331" s="57">
        <v>55.8</v>
      </c>
      <c r="M331" s="36">
        <v>2.2799999999999998</v>
      </c>
      <c r="N331" s="61">
        <v>-1.52</v>
      </c>
      <c r="O331" s="34">
        <v>6</v>
      </c>
      <c r="P331" s="46">
        <v>-0.60299999999999998</v>
      </c>
      <c r="Q331" s="60">
        <v>1.5660000000000001</v>
      </c>
      <c r="R331" s="60">
        <v>0.29599999999999999</v>
      </c>
      <c r="S331" s="28"/>
      <c r="T331" s="28">
        <v>0.89800000000000002</v>
      </c>
      <c r="U331" s="28">
        <v>0.54400000000000004</v>
      </c>
      <c r="V331" s="28"/>
      <c r="W331" s="28"/>
      <c r="X331" s="28"/>
      <c r="Y331" s="31">
        <v>1.63</v>
      </c>
      <c r="Z331" s="27">
        <v>33</v>
      </c>
      <c r="AA331" s="30">
        <f>L331-Z331</f>
        <v>22.799999999999997</v>
      </c>
      <c r="AB331" s="36"/>
      <c r="AC331" s="36"/>
      <c r="AD331" s="37"/>
      <c r="AE331" s="36">
        <v>-0.28875041403933577</v>
      </c>
      <c r="AF331" s="37">
        <v>2</v>
      </c>
      <c r="AG331" s="36">
        <f t="shared" si="102"/>
        <v>0.59089699222383818</v>
      </c>
      <c r="AI331" s="35">
        <v>1.52</v>
      </c>
      <c r="AJ331">
        <f t="shared" ref="AJ331:AJ349" si="103">-AI331</f>
        <v>-1.52</v>
      </c>
    </row>
    <row r="332" spans="1:36" x14ac:dyDescent="0.2">
      <c r="A332" s="28"/>
      <c r="B332" s="32" t="s">
        <v>294</v>
      </c>
      <c r="C332" s="28"/>
      <c r="D332" s="28"/>
      <c r="E332" s="33"/>
      <c r="F332" s="28"/>
      <c r="G332" s="60">
        <v>0.69824156582030628</v>
      </c>
      <c r="H332" s="57">
        <v>300</v>
      </c>
      <c r="I332" s="28">
        <v>-0.12453054278267373</v>
      </c>
      <c r="J332" s="28"/>
      <c r="K332" s="35">
        <v>-0.18</v>
      </c>
      <c r="L332" s="57">
        <v>45.2</v>
      </c>
      <c r="M332" s="36">
        <v>1.86</v>
      </c>
      <c r="N332" s="61">
        <v>1.9</v>
      </c>
      <c r="O332" s="34">
        <v>10.7</v>
      </c>
      <c r="P332" s="46">
        <v>-0.17</v>
      </c>
      <c r="Q332" s="60">
        <v>1.5660000000000001</v>
      </c>
      <c r="R332" s="60">
        <v>0.29599999999999999</v>
      </c>
      <c r="S332" s="28"/>
      <c r="T332" s="28">
        <v>0.89800000000000002</v>
      </c>
      <c r="U332" s="28">
        <v>0.54400000000000004</v>
      </c>
      <c r="V332" s="28"/>
      <c r="W332" s="28"/>
      <c r="X332" s="28"/>
      <c r="Y332" s="31">
        <v>1.63</v>
      </c>
      <c r="Z332" s="27">
        <v>33</v>
      </c>
      <c r="AA332" s="30">
        <f>L332-Z332</f>
        <v>12.200000000000003</v>
      </c>
      <c r="AB332" s="36"/>
      <c r="AC332" s="36"/>
      <c r="AD332" s="37"/>
      <c r="AE332" s="36">
        <v>-4.2413077131835397E-2</v>
      </c>
      <c r="AF332" s="37">
        <v>2</v>
      </c>
      <c r="AG332" s="36">
        <f t="shared" si="102"/>
        <v>0.66597497606972045</v>
      </c>
      <c r="AI332" s="35">
        <v>-1.9</v>
      </c>
      <c r="AJ332">
        <f t="shared" si="103"/>
        <v>1.9</v>
      </c>
    </row>
    <row r="333" spans="1:36" x14ac:dyDescent="0.2">
      <c r="A333" s="28"/>
      <c r="B333" s="32" t="s">
        <v>295</v>
      </c>
      <c r="C333" s="28"/>
      <c r="D333" s="28"/>
      <c r="E333" s="33"/>
      <c r="F333" s="28"/>
      <c r="G333" s="60">
        <v>0.70855654230686249</v>
      </c>
      <c r="H333" s="57">
        <v>100</v>
      </c>
      <c r="I333" s="28">
        <v>-0.25544345769313759</v>
      </c>
      <c r="J333" s="28"/>
      <c r="K333" s="35">
        <v>-0.32</v>
      </c>
      <c r="L333" s="57">
        <v>48.4</v>
      </c>
      <c r="M333" s="36">
        <v>1.99</v>
      </c>
      <c r="N333" s="61">
        <v>0.5</v>
      </c>
      <c r="O333" s="34"/>
      <c r="P333" s="46">
        <v>-0.32</v>
      </c>
      <c r="Q333" s="60">
        <v>1.5660000000000001</v>
      </c>
      <c r="R333" s="60">
        <v>0.29599999999999999</v>
      </c>
      <c r="S333" s="28"/>
      <c r="T333" s="28">
        <v>0.89800000000000002</v>
      </c>
      <c r="U333" s="28">
        <v>0.54400000000000004</v>
      </c>
      <c r="V333" s="28"/>
      <c r="W333" s="28"/>
      <c r="X333" s="28"/>
      <c r="Y333" s="31">
        <v>1.63</v>
      </c>
      <c r="Z333" s="27"/>
      <c r="AA333" s="30"/>
      <c r="AB333" s="36"/>
      <c r="AC333" s="36"/>
      <c r="AD333" s="37"/>
      <c r="AE333" s="36">
        <v>-0.13403747564731416</v>
      </c>
      <c r="AF333" s="37">
        <v>2</v>
      </c>
      <c r="AG333" s="36">
        <f t="shared" si="102"/>
        <v>0.70001375959532819</v>
      </c>
      <c r="AI333" s="35">
        <v>-0.5</v>
      </c>
      <c r="AJ333">
        <f t="shared" si="103"/>
        <v>0.5</v>
      </c>
    </row>
    <row r="334" spans="1:36" x14ac:dyDescent="0.2">
      <c r="A334" s="28"/>
      <c r="B334" s="32" t="s">
        <v>296</v>
      </c>
      <c r="C334" s="28"/>
      <c r="D334" s="28"/>
      <c r="E334" s="33"/>
      <c r="F334" s="28"/>
      <c r="G334" s="60">
        <v>0.7074230038835374</v>
      </c>
      <c r="H334" s="57">
        <v>100</v>
      </c>
      <c r="I334" s="28">
        <v>-0.19090976623002121</v>
      </c>
      <c r="J334" s="28"/>
      <c r="K334" s="35">
        <v>-0.2</v>
      </c>
      <c r="L334" s="57">
        <v>45.3</v>
      </c>
      <c r="M334" s="36">
        <v>1.86</v>
      </c>
      <c r="N334" s="61">
        <v>1.5</v>
      </c>
      <c r="O334" s="34"/>
      <c r="P334" s="46">
        <v>-0.189</v>
      </c>
      <c r="Q334" s="60">
        <v>1.5660000000000001</v>
      </c>
      <c r="R334" s="60">
        <v>0.29599999999999999</v>
      </c>
      <c r="S334" s="28"/>
      <c r="T334" s="28"/>
      <c r="U334" s="28"/>
      <c r="V334" s="28"/>
      <c r="W334" s="28"/>
      <c r="X334" s="28"/>
      <c r="Y334" s="31">
        <v>1.63</v>
      </c>
      <c r="Z334" s="27"/>
      <c r="AA334" s="30"/>
      <c r="AB334" s="36"/>
      <c r="AC334" s="36"/>
      <c r="AD334" s="37"/>
      <c r="AE334" s="36">
        <v>-0.16780428577329165</v>
      </c>
      <c r="AF334" s="37">
        <v>2</v>
      </c>
      <c r="AG334" s="36">
        <f t="shared" si="102"/>
        <v>0.68181165882528438</v>
      </c>
      <c r="AI334" s="35">
        <v>-1.5</v>
      </c>
      <c r="AJ334">
        <f t="shared" si="103"/>
        <v>1.5</v>
      </c>
    </row>
    <row r="335" spans="1:36" x14ac:dyDescent="0.2">
      <c r="A335" s="28"/>
      <c r="B335" s="32" t="s">
        <v>297</v>
      </c>
      <c r="C335" s="28"/>
      <c r="D335" s="28"/>
      <c r="E335" s="33"/>
      <c r="F335" s="28"/>
      <c r="G335" s="60">
        <v>0.71359754475377479</v>
      </c>
      <c r="H335" s="57">
        <v>100</v>
      </c>
      <c r="I335" s="28">
        <v>-0.25040245524622529</v>
      </c>
      <c r="J335" s="28"/>
      <c r="K335" s="35">
        <v>-0.45</v>
      </c>
      <c r="L335" s="57">
        <v>51.7</v>
      </c>
      <c r="M335" s="36">
        <v>2.13</v>
      </c>
      <c r="N335" s="61">
        <v>0</v>
      </c>
      <c r="O335" s="34"/>
      <c r="P335" s="46">
        <v>-0.38900000000000001</v>
      </c>
      <c r="Q335" s="60">
        <v>1.5660000000000001</v>
      </c>
      <c r="R335" s="60">
        <v>0.29599999999999999</v>
      </c>
      <c r="S335" s="28"/>
      <c r="T335" s="28"/>
      <c r="U335" s="28"/>
      <c r="V335" s="28"/>
      <c r="W335" s="28"/>
      <c r="X335" s="28"/>
      <c r="Y335" s="31">
        <v>1.63</v>
      </c>
      <c r="Z335" s="27"/>
      <c r="AA335" s="30"/>
      <c r="AB335" s="36"/>
      <c r="AC335" s="36"/>
      <c r="AD335" s="37"/>
      <c r="AE335" s="36">
        <v>-0.10127226262431632</v>
      </c>
      <c r="AF335" s="37">
        <v>2</v>
      </c>
      <c r="AG335" s="36">
        <f t="shared" si="102"/>
        <v>0.71359754475377479</v>
      </c>
      <c r="AI335" s="35">
        <v>0</v>
      </c>
      <c r="AJ335">
        <f t="shared" si="103"/>
        <v>0</v>
      </c>
    </row>
    <row r="336" spans="1:36" x14ac:dyDescent="0.2">
      <c r="A336" s="28"/>
      <c r="B336" s="32" t="s">
        <v>298</v>
      </c>
      <c r="C336" s="28"/>
      <c r="D336" s="28"/>
      <c r="E336" s="33"/>
      <c r="F336" s="28"/>
      <c r="G336" s="60">
        <v>0.70494609452736312</v>
      </c>
      <c r="H336" s="57">
        <v>300</v>
      </c>
      <c r="I336" s="28">
        <v>-0.16994902675609846</v>
      </c>
      <c r="J336" s="28"/>
      <c r="K336" s="35">
        <v>-0.19500000000000001</v>
      </c>
      <c r="L336" s="57">
        <v>47</v>
      </c>
      <c r="M336" s="36">
        <v>1.94</v>
      </c>
      <c r="N336" s="61">
        <v>0</v>
      </c>
      <c r="O336" s="34"/>
      <c r="P336" s="46">
        <v>-0.183</v>
      </c>
      <c r="Q336" s="60">
        <v>1.5660000000000001</v>
      </c>
      <c r="R336" s="60">
        <v>0.29599999999999999</v>
      </c>
      <c r="S336" s="28"/>
      <c r="T336" s="28"/>
      <c r="U336" s="28"/>
      <c r="V336" s="28"/>
      <c r="W336" s="28"/>
      <c r="X336" s="28"/>
      <c r="Y336" s="31">
        <v>1.63</v>
      </c>
      <c r="Z336" s="27"/>
      <c r="AA336" s="30"/>
      <c r="AB336" s="36"/>
      <c r="AC336" s="36"/>
      <c r="AD336" s="37"/>
      <c r="AE336" s="36">
        <v>5.9113412030311618E-3</v>
      </c>
      <c r="AF336" s="37">
        <v>2</v>
      </c>
      <c r="AG336" s="36">
        <f t="shared" si="102"/>
        <v>0.70494609452736312</v>
      </c>
      <c r="AI336" s="35">
        <v>0</v>
      </c>
      <c r="AJ336">
        <f t="shared" si="103"/>
        <v>0</v>
      </c>
    </row>
    <row r="337" spans="1:36" x14ac:dyDescent="0.2">
      <c r="A337" s="28"/>
      <c r="B337" s="32" t="s">
        <v>299</v>
      </c>
      <c r="C337" s="28"/>
      <c r="D337" s="28"/>
      <c r="E337" s="33"/>
      <c r="F337" s="28"/>
      <c r="G337" s="60">
        <v>0.73698329138748164</v>
      </c>
      <c r="H337" s="57">
        <v>300</v>
      </c>
      <c r="I337" s="28">
        <v>-4.880695117944156E-2</v>
      </c>
      <c r="J337" s="28"/>
      <c r="K337" s="35">
        <v>-8.5999999999999993E-2</v>
      </c>
      <c r="L337" s="57">
        <v>42.3</v>
      </c>
      <c r="M337" s="36">
        <v>1.74</v>
      </c>
      <c r="N337" s="61">
        <v>3</v>
      </c>
      <c r="O337" s="34"/>
      <c r="P337" s="46">
        <v>-8.3000000000000004E-2</v>
      </c>
      <c r="Q337" s="60">
        <v>1.5660000000000001</v>
      </c>
      <c r="R337" s="60">
        <v>0.29599999999999999</v>
      </c>
      <c r="S337" s="28"/>
      <c r="T337" s="28"/>
      <c r="U337" s="28"/>
      <c r="V337" s="28"/>
      <c r="W337" s="28"/>
      <c r="X337" s="28"/>
      <c r="Y337" s="31">
        <v>1.63</v>
      </c>
      <c r="Z337" s="27"/>
      <c r="AA337" s="30"/>
      <c r="AB337" s="36"/>
      <c r="AC337" s="36"/>
      <c r="AD337" s="37"/>
      <c r="AE337" s="36">
        <v>-3.6380105914901484E-2</v>
      </c>
      <c r="AF337" s="37">
        <v>2</v>
      </c>
      <c r="AG337" s="36">
        <f t="shared" si="102"/>
        <v>0.68487379264585724</v>
      </c>
      <c r="AI337" s="35">
        <v>-3</v>
      </c>
      <c r="AJ337">
        <f t="shared" si="103"/>
        <v>3</v>
      </c>
    </row>
    <row r="338" spans="1:36" x14ac:dyDescent="0.2">
      <c r="A338" s="28"/>
      <c r="B338" s="32" t="s">
        <v>300</v>
      </c>
      <c r="C338" s="28"/>
      <c r="D338" s="28"/>
      <c r="E338" s="33"/>
      <c r="F338" s="28"/>
      <c r="G338" s="60">
        <v>0.68887644278606963</v>
      </c>
      <c r="H338" s="57">
        <v>150</v>
      </c>
      <c r="I338" s="28">
        <v>-0.15733331464700739</v>
      </c>
      <c r="J338" s="28"/>
      <c r="K338" s="35">
        <v>-0.185</v>
      </c>
      <c r="L338" s="57">
        <v>43.8</v>
      </c>
      <c r="M338" s="36">
        <v>1.8</v>
      </c>
      <c r="N338" s="61">
        <v>1.75</v>
      </c>
      <c r="O338" s="34"/>
      <c r="P338" s="46">
        <v>-0.184</v>
      </c>
      <c r="Q338" s="60">
        <v>1.5660000000000001</v>
      </c>
      <c r="R338" s="60">
        <v>0.29599999999999999</v>
      </c>
      <c r="S338" s="28"/>
      <c r="T338" s="28"/>
      <c r="U338" s="28"/>
      <c r="V338" s="28"/>
      <c r="W338" s="28"/>
      <c r="X338" s="28"/>
      <c r="Y338" s="31">
        <v>1.63</v>
      </c>
      <c r="Z338" s="27"/>
      <c r="AA338" s="30"/>
      <c r="AB338" s="36"/>
      <c r="AC338" s="36"/>
      <c r="AD338" s="37"/>
      <c r="AE338" s="36">
        <v>-0.144765639715282</v>
      </c>
      <c r="AF338" s="37">
        <v>2</v>
      </c>
      <c r="AG338" s="36">
        <f t="shared" si="102"/>
        <v>0.65932110503731345</v>
      </c>
      <c r="AI338" s="35">
        <v>-1.75</v>
      </c>
      <c r="AJ338">
        <f t="shared" si="103"/>
        <v>1.75</v>
      </c>
    </row>
    <row r="339" spans="1:36" x14ac:dyDescent="0.2">
      <c r="A339" s="28"/>
      <c r="B339" s="32" t="s">
        <v>301</v>
      </c>
      <c r="C339" s="28"/>
      <c r="D339" s="28"/>
      <c r="E339" s="33"/>
      <c r="F339" s="28"/>
      <c r="G339" s="60">
        <v>0.71768209838208863</v>
      </c>
      <c r="H339" s="57">
        <v>800</v>
      </c>
      <c r="I339" s="28">
        <v>2.099673453170392E-2</v>
      </c>
      <c r="J339" s="28"/>
      <c r="K339" s="35">
        <v>0</v>
      </c>
      <c r="L339" s="57">
        <v>41.9</v>
      </c>
      <c r="M339" s="36">
        <v>1.72</v>
      </c>
      <c r="N339" s="61">
        <v>5.0999999999999996</v>
      </c>
      <c r="O339" s="34"/>
      <c r="P339" s="46">
        <v>0</v>
      </c>
      <c r="Q339" s="60">
        <v>1.5660000000000001</v>
      </c>
      <c r="R339" s="60">
        <v>0.29599999999999999</v>
      </c>
      <c r="S339" s="28"/>
      <c r="T339" s="28">
        <v>0.89800000000000002</v>
      </c>
      <c r="U339" s="28">
        <v>0.54400000000000004</v>
      </c>
      <c r="V339" s="28"/>
      <c r="W339" s="28"/>
      <c r="X339" s="28"/>
      <c r="Y339" s="31">
        <v>1.63</v>
      </c>
      <c r="Z339" s="27"/>
      <c r="AA339" s="30"/>
      <c r="AB339" s="36"/>
      <c r="AC339" s="36"/>
      <c r="AD339" s="37"/>
      <c r="AE339" s="36">
        <v>3.2888687895468172E-2</v>
      </c>
      <c r="AF339" s="37">
        <v>2</v>
      </c>
      <c r="AG339" s="36">
        <f t="shared" si="102"/>
        <v>0.63008031136460207</v>
      </c>
      <c r="AI339" s="35">
        <v>-5.0999999999999996</v>
      </c>
      <c r="AJ339">
        <f t="shared" si="103"/>
        <v>5.0999999999999996</v>
      </c>
    </row>
    <row r="340" spans="1:36" x14ac:dyDescent="0.2">
      <c r="A340" s="28"/>
      <c r="B340" s="32" t="s">
        <v>302</v>
      </c>
      <c r="C340" s="28"/>
      <c r="D340" s="28"/>
      <c r="E340" s="33"/>
      <c r="F340" s="28"/>
      <c r="G340" s="60">
        <v>0.70731554011853914</v>
      </c>
      <c r="H340" s="57">
        <v>50</v>
      </c>
      <c r="I340" s="28">
        <v>-0.34578933859799932</v>
      </c>
      <c r="J340" s="28"/>
      <c r="K340" s="35">
        <v>-0.37</v>
      </c>
      <c r="L340" s="57">
        <v>44.4</v>
      </c>
      <c r="M340" s="36">
        <v>1.82</v>
      </c>
      <c r="N340" s="61">
        <v>-0.8</v>
      </c>
      <c r="O340" s="34"/>
      <c r="P340" s="46">
        <v>-0.32900000000000001</v>
      </c>
      <c r="Q340" s="60">
        <v>1.5660000000000001</v>
      </c>
      <c r="R340" s="60">
        <v>0.29599999999999999</v>
      </c>
      <c r="S340" s="28"/>
      <c r="T340" s="28">
        <v>0.89800000000000002</v>
      </c>
      <c r="U340" s="28">
        <v>0.54400000000000004</v>
      </c>
      <c r="V340" s="28"/>
      <c r="W340" s="28"/>
      <c r="X340" s="28"/>
      <c r="Y340" s="31">
        <v>1.63</v>
      </c>
      <c r="Z340" s="27"/>
      <c r="AA340" s="30"/>
      <c r="AB340" s="36"/>
      <c r="AC340" s="36"/>
      <c r="AD340" s="37"/>
      <c r="AE340" s="36">
        <v>-0.22217999704264424</v>
      </c>
      <c r="AF340" s="37">
        <v>2</v>
      </c>
      <c r="AG340" s="36">
        <f t="shared" si="102"/>
        <v>0.72097406443948742</v>
      </c>
      <c r="AI340" s="35">
        <v>0.8</v>
      </c>
      <c r="AJ340">
        <f t="shared" si="103"/>
        <v>-0.8</v>
      </c>
    </row>
    <row r="341" spans="1:36" x14ac:dyDescent="0.2">
      <c r="A341" s="28"/>
      <c r="B341" s="32" t="s">
        <v>303</v>
      </c>
      <c r="C341" s="28"/>
      <c r="D341" s="28"/>
      <c r="E341" s="33"/>
      <c r="F341" s="28"/>
      <c r="G341" s="60">
        <v>0.70333090663236719</v>
      </c>
      <c r="H341" s="57">
        <v>50</v>
      </c>
      <c r="I341" s="28">
        <v>-0.40189698476465296</v>
      </c>
      <c r="J341" s="28"/>
      <c r="K341" s="35">
        <v>-0.43</v>
      </c>
      <c r="L341" s="57">
        <v>49.3</v>
      </c>
      <c r="M341" s="36">
        <v>2.0299999999999998</v>
      </c>
      <c r="N341" s="61">
        <v>-1.05</v>
      </c>
      <c r="O341" s="34"/>
      <c r="P341" s="46">
        <v>-0.38</v>
      </c>
      <c r="Q341" s="60">
        <v>1.5660000000000001</v>
      </c>
      <c r="R341" s="60">
        <v>0.29599999999999999</v>
      </c>
      <c r="S341" s="28"/>
      <c r="T341" s="28">
        <v>0.89800000000000002</v>
      </c>
      <c r="U341" s="28">
        <v>0.54400000000000004</v>
      </c>
      <c r="V341" s="28"/>
      <c r="W341" s="28"/>
      <c r="X341" s="28"/>
      <c r="Y341" s="31">
        <v>1.63</v>
      </c>
      <c r="Z341" s="27"/>
      <c r="AA341" s="30"/>
      <c r="AB341" s="36"/>
      <c r="AC341" s="36"/>
      <c r="AD341" s="37"/>
      <c r="AE341" s="36">
        <v>-0.19674553951032003</v>
      </c>
      <c r="AF341" s="37">
        <v>2</v>
      </c>
      <c r="AG341" s="36">
        <f t="shared" si="102"/>
        <v>0.72121588115200708</v>
      </c>
      <c r="AI341" s="35">
        <v>1.05</v>
      </c>
      <c r="AJ341">
        <f t="shared" si="103"/>
        <v>-1.05</v>
      </c>
    </row>
    <row r="342" spans="1:36" x14ac:dyDescent="0.2">
      <c r="A342" s="28"/>
      <c r="B342" s="32" t="s">
        <v>304</v>
      </c>
      <c r="C342" s="28"/>
      <c r="D342" s="28"/>
      <c r="E342" s="33"/>
      <c r="F342" s="28"/>
      <c r="G342" s="60">
        <v>0.69049426725903507</v>
      </c>
      <c r="H342" s="57">
        <v>50</v>
      </c>
      <c r="I342" s="28">
        <v>-0.3256287454214466</v>
      </c>
      <c r="J342" s="28"/>
      <c r="K342" s="35">
        <v>-0.34499999999999997</v>
      </c>
      <c r="L342" s="57">
        <v>47.9</v>
      </c>
      <c r="M342" s="36">
        <v>1.97</v>
      </c>
      <c r="N342" s="61">
        <v>-0.5</v>
      </c>
      <c r="O342" s="34"/>
      <c r="P342" s="46">
        <v>-0.32200000000000001</v>
      </c>
      <c r="Q342" s="60">
        <v>1.5660000000000001</v>
      </c>
      <c r="R342" s="60">
        <v>0.29599999999999999</v>
      </c>
      <c r="S342" s="28"/>
      <c r="T342" s="28">
        <v>0.89800000000000002</v>
      </c>
      <c r="U342" s="28">
        <v>0.54400000000000004</v>
      </c>
      <c r="V342" s="28"/>
      <c r="W342" s="28"/>
      <c r="X342" s="28"/>
      <c r="Y342" s="31">
        <v>1.63</v>
      </c>
      <c r="Z342" s="27"/>
      <c r="AA342" s="30"/>
      <c r="AB342" s="36"/>
      <c r="AC342" s="36"/>
      <c r="AD342" s="37"/>
      <c r="AE342" s="36">
        <v>-0.22673006723691913</v>
      </c>
      <c r="AF342" s="37">
        <v>2</v>
      </c>
      <c r="AG342" s="36">
        <f t="shared" si="102"/>
        <v>0.6989467385953303</v>
      </c>
      <c r="AI342" s="35">
        <v>0.5</v>
      </c>
      <c r="AJ342">
        <f t="shared" si="103"/>
        <v>-0.5</v>
      </c>
    </row>
    <row r="343" spans="1:36" x14ac:dyDescent="0.2">
      <c r="A343" s="28"/>
      <c r="B343" s="32" t="s">
        <v>305</v>
      </c>
      <c r="C343" s="28"/>
      <c r="D343" s="28"/>
      <c r="E343" s="33"/>
      <c r="F343" s="28"/>
      <c r="G343" s="60">
        <v>0.7207850396336648</v>
      </c>
      <c r="H343" s="57">
        <v>100</v>
      </c>
      <c r="I343" s="28">
        <v>-0.29533797304681686</v>
      </c>
      <c r="J343" s="28"/>
      <c r="K343" s="35">
        <v>-0.4</v>
      </c>
      <c r="L343" s="57">
        <v>44.9</v>
      </c>
      <c r="M343" s="36">
        <v>1.85</v>
      </c>
      <c r="N343" s="61">
        <v>-1.25</v>
      </c>
      <c r="O343" s="34"/>
      <c r="P343" s="46">
        <v>-0.36799999999999999</v>
      </c>
      <c r="Q343" s="60">
        <v>1.5660000000000001</v>
      </c>
      <c r="R343" s="60">
        <v>0.29599999999999999</v>
      </c>
      <c r="S343" s="28"/>
      <c r="T343" s="28">
        <v>0.89800000000000002</v>
      </c>
      <c r="U343" s="28">
        <v>0.54400000000000004</v>
      </c>
      <c r="V343" s="28"/>
      <c r="W343" s="28"/>
      <c r="X343" s="28"/>
      <c r="Y343" s="31">
        <v>1.63</v>
      </c>
      <c r="Z343" s="27"/>
      <c r="AA343" s="30"/>
      <c r="AB343" s="36"/>
      <c r="AC343" s="36"/>
      <c r="AD343" s="37"/>
      <c r="AE343" s="36">
        <v>-0.10844381671856351</v>
      </c>
      <c r="AF343" s="37">
        <v>2</v>
      </c>
      <c r="AG343" s="36">
        <f t="shared" si="102"/>
        <v>0.74229485262908557</v>
      </c>
      <c r="AI343" s="35">
        <v>1.25</v>
      </c>
      <c r="AJ343">
        <f t="shared" si="103"/>
        <v>-1.25</v>
      </c>
    </row>
    <row r="344" spans="1:36" x14ac:dyDescent="0.2">
      <c r="A344" s="28" t="s">
        <v>306</v>
      </c>
      <c r="B344" s="32" t="s">
        <v>307</v>
      </c>
      <c r="C344" s="28"/>
      <c r="D344" s="28"/>
      <c r="E344" s="33"/>
      <c r="F344" s="28"/>
      <c r="G344" s="60">
        <v>0.88032791737113958</v>
      </c>
      <c r="H344" s="57">
        <v>100</v>
      </c>
      <c r="I344" s="28">
        <v>-0.15767208262886023</v>
      </c>
      <c r="J344" s="28"/>
      <c r="K344" s="35">
        <v>-0.17599999999999999</v>
      </c>
      <c r="L344" s="57">
        <v>48.7</v>
      </c>
      <c r="M344" s="36">
        <v>2</v>
      </c>
      <c r="N344" s="61">
        <v>1.3</v>
      </c>
      <c r="O344" s="34"/>
      <c r="P344" s="46">
        <v>-0.16900000000000001</v>
      </c>
      <c r="Q344" s="60">
        <v>1.63</v>
      </c>
      <c r="R344" s="60">
        <v>0.29599999999999999</v>
      </c>
      <c r="S344" s="28"/>
      <c r="T344" s="28">
        <v>0.89800000000000002</v>
      </c>
      <c r="U344" s="28">
        <v>0.54400000000000004</v>
      </c>
      <c r="V344" s="28"/>
      <c r="W344" s="28"/>
      <c r="X344" s="28"/>
      <c r="Y344" s="31">
        <v>1.63</v>
      </c>
      <c r="Z344" s="27"/>
      <c r="AA344" s="30"/>
      <c r="AB344" s="36"/>
      <c r="AC344" s="36"/>
      <c r="AD344" s="37"/>
      <c r="AE344" s="36">
        <v>-4.0888454157665177E-2</v>
      </c>
      <c r="AF344" s="37">
        <v>2</v>
      </c>
      <c r="AG344" s="36">
        <f t="shared" si="102"/>
        <v>0.85588365444531478</v>
      </c>
      <c r="AI344" s="35">
        <v>-1.3</v>
      </c>
      <c r="AJ344">
        <f t="shared" si="103"/>
        <v>1.3</v>
      </c>
    </row>
    <row r="345" spans="1:36" x14ac:dyDescent="0.2">
      <c r="A345" s="28"/>
      <c r="B345" s="32" t="s">
        <v>308</v>
      </c>
      <c r="C345" s="28"/>
      <c r="D345" s="28"/>
      <c r="E345" s="33"/>
      <c r="F345" s="28"/>
      <c r="G345" s="60">
        <v>0.6567778392744148</v>
      </c>
      <c r="H345" s="57">
        <v>500</v>
      </c>
      <c r="I345" s="28">
        <v>-0.17432703944212358</v>
      </c>
      <c r="J345" s="28"/>
      <c r="K345" s="35">
        <v>-0.26300000000000001</v>
      </c>
      <c r="L345" s="57">
        <v>47.1</v>
      </c>
      <c r="M345" s="36">
        <v>1.94</v>
      </c>
      <c r="N345" s="61">
        <v>2.7</v>
      </c>
      <c r="O345" s="34"/>
      <c r="P345" s="46">
        <v>-0.24199999999999999</v>
      </c>
      <c r="Q345" s="60">
        <v>1.63</v>
      </c>
      <c r="R345" s="60">
        <v>0.29599999999999999</v>
      </c>
      <c r="S345" s="28"/>
      <c r="T345" s="28">
        <v>0.89800000000000002</v>
      </c>
      <c r="U345" s="28">
        <v>0.54400000000000004</v>
      </c>
      <c r="V345" s="28"/>
      <c r="W345" s="28"/>
      <c r="X345" s="28"/>
      <c r="Y345" s="31">
        <v>1.63</v>
      </c>
      <c r="Z345" s="27"/>
      <c r="AA345" s="30"/>
      <c r="AB345" s="36"/>
      <c r="AC345" s="36"/>
      <c r="AD345" s="37"/>
      <c r="AE345" s="36">
        <v>-8.5322685823884803E-2</v>
      </c>
      <c r="AF345" s="37">
        <v>2</v>
      </c>
      <c r="AG345" s="36">
        <f t="shared" si="102"/>
        <v>0.61204483761400563</v>
      </c>
      <c r="AI345" s="35">
        <v>-2.7</v>
      </c>
      <c r="AJ345">
        <f t="shared" si="103"/>
        <v>2.7</v>
      </c>
    </row>
    <row r="346" spans="1:36" x14ac:dyDescent="0.2">
      <c r="A346" s="28"/>
      <c r="B346" s="32" t="s">
        <v>309</v>
      </c>
      <c r="C346" s="28"/>
      <c r="D346" s="28"/>
      <c r="E346" s="33"/>
      <c r="F346" s="28"/>
      <c r="G346" s="60">
        <v>0.98950331486048282</v>
      </c>
      <c r="H346" s="57">
        <v>100</v>
      </c>
      <c r="I346" s="28">
        <v>-4.8496685139516993E-2</v>
      </c>
      <c r="J346" s="28"/>
      <c r="K346" s="35">
        <v>-0.05</v>
      </c>
      <c r="L346" s="57">
        <v>43.5</v>
      </c>
      <c r="M346" s="36">
        <v>1.79</v>
      </c>
      <c r="N346" s="61">
        <v>1.6</v>
      </c>
      <c r="O346" s="34"/>
      <c r="P346" s="46">
        <v>-5.0999999999999997E-2</v>
      </c>
      <c r="Q346" s="60">
        <v>1.63</v>
      </c>
      <c r="R346" s="60">
        <v>0.29599999999999999</v>
      </c>
      <c r="S346" s="28"/>
      <c r="T346" s="28">
        <v>0.89800000000000002</v>
      </c>
      <c r="U346" s="28">
        <v>0.54400000000000004</v>
      </c>
      <c r="V346" s="28"/>
      <c r="W346" s="28"/>
      <c r="X346" s="28"/>
      <c r="Y346" s="31">
        <v>1.63</v>
      </c>
      <c r="Z346" s="27"/>
      <c r="AA346" s="30"/>
      <c r="AB346" s="36"/>
      <c r="AC346" s="36"/>
      <c r="AD346" s="37"/>
      <c r="AE346" s="36">
        <v>3.6394683606066014E-2</v>
      </c>
      <c r="AF346" s="37">
        <v>2</v>
      </c>
      <c r="AG346" s="36">
        <f t="shared" si="102"/>
        <v>0.95767126182271511</v>
      </c>
      <c r="AI346" s="35">
        <v>-1.6</v>
      </c>
      <c r="AJ346">
        <f t="shared" si="103"/>
        <v>1.6</v>
      </c>
    </row>
    <row r="347" spans="1:36" x14ac:dyDescent="0.2">
      <c r="A347" s="28"/>
      <c r="B347" s="32" t="s">
        <v>310</v>
      </c>
      <c r="C347" s="28"/>
      <c r="D347" s="28"/>
      <c r="E347" s="33"/>
      <c r="F347" s="28"/>
      <c r="G347" s="60">
        <v>0.87419348686633147</v>
      </c>
      <c r="H347" s="57">
        <v>300</v>
      </c>
      <c r="I347" s="28">
        <v>-2.2578621736648374E-2</v>
      </c>
      <c r="J347" s="28"/>
      <c r="K347" s="35">
        <v>-8.5999999999999993E-2</v>
      </c>
      <c r="L347" s="57">
        <v>43.5</v>
      </c>
      <c r="M347" s="36">
        <v>1.79</v>
      </c>
      <c r="N347" s="61">
        <v>5.4</v>
      </c>
      <c r="O347" s="34"/>
      <c r="P347" s="46">
        <v>-8.4000000000000005E-2</v>
      </c>
      <c r="Q347" s="60">
        <v>1.63</v>
      </c>
      <c r="R347" s="60">
        <v>0.29599999999999999</v>
      </c>
      <c r="S347" s="28"/>
      <c r="T347" s="28">
        <v>0.89800000000000002</v>
      </c>
      <c r="U347" s="28">
        <v>0.54400000000000004</v>
      </c>
      <c r="V347" s="28"/>
      <c r="W347" s="28"/>
      <c r="X347" s="28"/>
      <c r="Y347" s="31">
        <v>1.63</v>
      </c>
      <c r="Z347" s="27"/>
      <c r="AA347" s="30"/>
      <c r="AB347" s="36"/>
      <c r="AC347" s="36"/>
      <c r="AD347" s="37"/>
      <c r="AE347" s="36">
        <v>-7.0616482440796213E-3</v>
      </c>
      <c r="AF347" s="37">
        <v>2</v>
      </c>
      <c r="AG347" s="36">
        <f t="shared" si="102"/>
        <v>0.77298703857554951</v>
      </c>
      <c r="AI347" s="35">
        <v>-5.4</v>
      </c>
      <c r="AJ347">
        <f t="shared" si="103"/>
        <v>5.4</v>
      </c>
    </row>
    <row r="348" spans="1:36" x14ac:dyDescent="0.2">
      <c r="A348" s="28"/>
      <c r="B348" s="32" t="s">
        <v>311</v>
      </c>
      <c r="C348" s="28"/>
      <c r="D348" s="28"/>
      <c r="E348" s="33"/>
      <c r="F348" s="28"/>
      <c r="G348" s="60">
        <v>0.84899999999999998</v>
      </c>
      <c r="H348" s="57">
        <v>500</v>
      </c>
      <c r="I348" s="28">
        <v>1.7895121283461601E-2</v>
      </c>
      <c r="J348" s="28"/>
      <c r="K348" s="35">
        <v>-6.0999999999999999E-2</v>
      </c>
      <c r="L348" s="57">
        <v>42.3</v>
      </c>
      <c r="M348" s="36">
        <v>1.74</v>
      </c>
      <c r="N348" s="61">
        <v>6</v>
      </c>
      <c r="O348" s="34"/>
      <c r="P348" s="46">
        <v>-0.06</v>
      </c>
      <c r="Q348" s="60">
        <v>1.63</v>
      </c>
      <c r="R348" s="60">
        <v>0.29599999999999999</v>
      </c>
      <c r="S348" s="28"/>
      <c r="T348" s="28">
        <v>0.89800000000000002</v>
      </c>
      <c r="U348" s="28">
        <v>0.54400000000000004</v>
      </c>
      <c r="V348" s="28"/>
      <c r="W348" s="28"/>
      <c r="X348" s="28"/>
      <c r="Y348" s="31">
        <v>1.63</v>
      </c>
      <c r="Z348" s="27"/>
      <c r="AA348" s="30"/>
      <c r="AB348" s="36"/>
      <c r="AC348" s="36"/>
      <c r="AD348" s="37"/>
      <c r="AE348" s="36">
        <v>1.8473331325683073E-2</v>
      </c>
      <c r="AF348" s="37">
        <v>2</v>
      </c>
      <c r="AG348" s="36">
        <f t="shared" si="102"/>
        <v>0.73805999999999994</v>
      </c>
      <c r="AI348" s="35">
        <v>-6</v>
      </c>
      <c r="AJ348">
        <f t="shared" si="103"/>
        <v>6</v>
      </c>
    </row>
    <row r="349" spans="1:36" x14ac:dyDescent="0.2">
      <c r="A349" s="28"/>
      <c r="B349" s="32" t="s">
        <v>312</v>
      </c>
      <c r="C349" s="28"/>
      <c r="D349" s="28"/>
      <c r="E349" s="33"/>
      <c r="F349" s="28"/>
      <c r="G349" s="60">
        <v>0.83899999999999997</v>
      </c>
      <c r="H349" s="57">
        <v>50</v>
      </c>
      <c r="I349" s="28">
        <v>-0.28810487871653834</v>
      </c>
      <c r="J349" s="28"/>
      <c r="K349" s="35">
        <v>-0.50600000000000001</v>
      </c>
      <c r="L349" s="57">
        <v>53</v>
      </c>
      <c r="M349" s="36">
        <v>2.1800000000000002</v>
      </c>
      <c r="N349" s="61">
        <v>-0.62</v>
      </c>
      <c r="O349" s="34"/>
      <c r="P349" s="46">
        <v>-0.433</v>
      </c>
      <c r="Q349" s="60">
        <v>1.63</v>
      </c>
      <c r="R349" s="60">
        <v>0.29599999999999999</v>
      </c>
      <c r="S349" s="28"/>
      <c r="T349" s="28">
        <v>0.89800000000000002</v>
      </c>
      <c r="U349" s="28">
        <v>0.54400000000000004</v>
      </c>
      <c r="V349" s="28"/>
      <c r="W349" s="28"/>
      <c r="X349" s="28"/>
      <c r="Y349" s="31">
        <v>1.63</v>
      </c>
      <c r="Z349" s="27"/>
      <c r="AA349" s="30"/>
      <c r="AB349" s="36"/>
      <c r="AC349" s="36"/>
      <c r="AD349" s="37"/>
      <c r="AE349" s="36">
        <v>-0.10996408762509857</v>
      </c>
      <c r="AF349" s="37">
        <v>2</v>
      </c>
      <c r="AG349" s="36">
        <f t="shared" si="102"/>
        <v>0.85040179999999999</v>
      </c>
      <c r="AI349" s="35">
        <v>0.62</v>
      </c>
      <c r="AJ349">
        <f t="shared" si="103"/>
        <v>-0.62</v>
      </c>
    </row>
    <row r="350" spans="1:36" x14ac:dyDescent="0.2">
      <c r="A350" s="2"/>
      <c r="B350" s="2"/>
      <c r="C350" s="2"/>
      <c r="D350" s="2"/>
      <c r="E350" s="2"/>
      <c r="F350" s="2"/>
      <c r="G350" s="56"/>
      <c r="H350" s="64" t="s">
        <v>313</v>
      </c>
      <c r="I350" s="2"/>
      <c r="J350" s="2"/>
      <c r="K350" s="2"/>
      <c r="L350" s="56"/>
      <c r="N350" s="56"/>
      <c r="O350" s="2"/>
      <c r="P350" s="56"/>
      <c r="Q350" s="56"/>
      <c r="R350" s="56"/>
      <c r="S350" s="2"/>
      <c r="T350" s="2"/>
      <c r="U350" s="2"/>
      <c r="V350" s="2"/>
      <c r="W350" s="2"/>
      <c r="X350" s="2"/>
      <c r="Z350" s="27"/>
      <c r="AA350" s="27"/>
      <c r="AB350"/>
      <c r="AC350"/>
      <c r="AD350"/>
    </row>
    <row r="351" spans="1:36" x14ac:dyDescent="0.2">
      <c r="A351" s="28" t="s">
        <v>314</v>
      </c>
      <c r="B351" s="29" t="s">
        <v>315</v>
      </c>
      <c r="C351" s="28"/>
      <c r="D351" s="28"/>
      <c r="E351" s="28"/>
      <c r="F351" s="28"/>
      <c r="G351" s="60">
        <v>0.5625</v>
      </c>
      <c r="H351" s="57">
        <v>680.19882697947207</v>
      </c>
      <c r="I351" s="28"/>
      <c r="J351" s="28"/>
      <c r="K351" s="28"/>
      <c r="L351" s="59">
        <v>39.273842578031207</v>
      </c>
      <c r="M351" s="40">
        <v>1.6046511627906976</v>
      </c>
      <c r="N351" s="60"/>
      <c r="O351" s="28"/>
      <c r="P351" s="63">
        <v>-0.41081703107019563</v>
      </c>
      <c r="Q351" s="60"/>
      <c r="R351" s="60"/>
      <c r="S351" s="28"/>
      <c r="T351" s="28"/>
      <c r="U351" s="28"/>
      <c r="V351" s="28"/>
      <c r="W351" s="28"/>
      <c r="X351" s="28"/>
      <c r="Y351" s="31"/>
      <c r="Z351" s="27"/>
      <c r="AA351" s="27"/>
      <c r="AB351" s="39"/>
      <c r="AC351" s="40"/>
      <c r="AD351" s="27"/>
      <c r="AE351" s="39">
        <v>-0.17394851405143563</v>
      </c>
      <c r="AF351" s="29">
        <v>2.8</v>
      </c>
      <c r="AH351" s="27"/>
      <c r="AI351" s="27"/>
      <c r="AJ351" s="27"/>
    </row>
    <row r="352" spans="1:36" x14ac:dyDescent="0.2">
      <c r="A352" s="28"/>
      <c r="B352" s="29" t="s">
        <v>316</v>
      </c>
      <c r="C352" s="28"/>
      <c r="D352" s="28"/>
      <c r="E352" s="28"/>
      <c r="F352" s="28"/>
      <c r="G352" s="60">
        <v>0.67504187604690125</v>
      </c>
      <c r="H352" s="57">
        <v>590.64018264840172</v>
      </c>
      <c r="I352" s="28"/>
      <c r="J352" s="28"/>
      <c r="K352" s="28"/>
      <c r="L352" s="59">
        <v>34.9564567068428</v>
      </c>
      <c r="M352" s="40">
        <v>1.4164222873900292</v>
      </c>
      <c r="N352" s="60"/>
      <c r="O352" s="28"/>
      <c r="P352" s="63">
        <v>-0.20236244948709978</v>
      </c>
      <c r="Q352" s="60"/>
      <c r="R352" s="60"/>
      <c r="S352" s="28"/>
      <c r="T352" s="28"/>
      <c r="U352" s="28"/>
      <c r="V352" s="28"/>
      <c r="W352" s="28"/>
      <c r="X352" s="28"/>
      <c r="Y352" s="31"/>
      <c r="Z352" s="27"/>
      <c r="AA352" s="27"/>
      <c r="AB352" s="39"/>
      <c r="AC352" s="40"/>
      <c r="AD352" s="27"/>
      <c r="AE352" s="39">
        <v>-7.8879132297479893E-2</v>
      </c>
      <c r="AF352" s="29">
        <v>2.8</v>
      </c>
      <c r="AH352" s="27"/>
      <c r="AI352" s="27"/>
      <c r="AJ352" s="27"/>
    </row>
    <row r="353" spans="1:36" x14ac:dyDescent="0.2">
      <c r="A353" s="28"/>
      <c r="B353" s="29" t="s">
        <v>317</v>
      </c>
      <c r="C353" s="28"/>
      <c r="D353" s="28"/>
      <c r="E353" s="28"/>
      <c r="F353" s="28"/>
      <c r="G353" s="60">
        <v>0.54798761609907121</v>
      </c>
      <c r="H353" s="57">
        <v>669.80000000000007</v>
      </c>
      <c r="I353" s="28"/>
      <c r="J353" s="28"/>
      <c r="K353" s="28"/>
      <c r="L353" s="59">
        <v>40.552593403704087</v>
      </c>
      <c r="M353" s="40">
        <v>1.6600496277915631</v>
      </c>
      <c r="N353" s="60"/>
      <c r="O353" s="28"/>
      <c r="P353" s="63">
        <v>-0.50485167729415026</v>
      </c>
      <c r="Q353" s="60"/>
      <c r="R353" s="60"/>
      <c r="S353" s="28"/>
      <c r="T353" s="28"/>
      <c r="U353" s="28"/>
      <c r="V353" s="28"/>
      <c r="W353" s="28"/>
      <c r="X353" s="28"/>
      <c r="Y353" s="31"/>
      <c r="Z353" s="27"/>
      <c r="AA353" s="27"/>
      <c r="AB353" s="39"/>
      <c r="AC353" s="40"/>
      <c r="AD353" s="27"/>
      <c r="AE353" s="39">
        <v>-0.18474644157427311</v>
      </c>
      <c r="AF353" s="29">
        <v>2.8</v>
      </c>
      <c r="AH353" s="27"/>
      <c r="AI353" s="27"/>
      <c r="AJ353" s="27"/>
    </row>
    <row r="354" spans="1:36" x14ac:dyDescent="0.2">
      <c r="A354" s="28"/>
      <c r="B354" s="29" t="s">
        <v>318</v>
      </c>
      <c r="C354" s="28"/>
      <c r="D354" s="28"/>
      <c r="E354" s="28"/>
      <c r="F354" s="28"/>
      <c r="G354" s="60">
        <v>0.6977928692699491</v>
      </c>
      <c r="H354" s="57">
        <v>587.79095022624426</v>
      </c>
      <c r="I354" s="28"/>
      <c r="J354" s="28"/>
      <c r="K354" s="28"/>
      <c r="L354" s="59">
        <v>34.417388710441571</v>
      </c>
      <c r="M354" s="40">
        <v>1.392857142857143</v>
      </c>
      <c r="N354" s="60"/>
      <c r="O354" s="28"/>
      <c r="P354" s="63">
        <v>-0.19101123595505617</v>
      </c>
      <c r="Q354" s="60"/>
      <c r="R354" s="60"/>
      <c r="S354" s="28"/>
      <c r="T354" s="28"/>
      <c r="U354" s="28"/>
      <c r="V354" s="28"/>
      <c r="W354" s="28"/>
      <c r="X354" s="28"/>
      <c r="Y354" s="31"/>
      <c r="Z354" s="27"/>
      <c r="AA354" s="27"/>
      <c r="AB354" s="39"/>
      <c r="AC354" s="40"/>
      <c r="AD354" s="27"/>
      <c r="AE354" s="39">
        <v>-6.2209161251225331E-2</v>
      </c>
      <c r="AF354" s="29">
        <v>2.8</v>
      </c>
      <c r="AH354" s="27"/>
      <c r="AI354" s="27"/>
      <c r="AJ354" s="27"/>
    </row>
    <row r="355" spans="1:36" x14ac:dyDescent="0.2">
      <c r="A355" s="28"/>
      <c r="B355" s="29" t="s">
        <v>319</v>
      </c>
      <c r="C355" s="28"/>
      <c r="D355" s="28"/>
      <c r="E355" s="28"/>
      <c r="F355" s="28"/>
      <c r="G355" s="60">
        <v>0.76366843033509701</v>
      </c>
      <c r="H355" s="57">
        <v>584.99282511210765</v>
      </c>
      <c r="I355" s="28"/>
      <c r="J355" s="28"/>
      <c r="K355" s="28"/>
      <c r="L355" s="59">
        <v>33.289674193738662</v>
      </c>
      <c r="M355" s="40">
        <v>1.3435582822085887</v>
      </c>
      <c r="N355" s="60"/>
      <c r="O355" s="28"/>
      <c r="P355" s="63">
        <v>-5.1114023591087812E-2</v>
      </c>
      <c r="Q355" s="60"/>
      <c r="R355" s="60"/>
      <c r="S355" s="28"/>
      <c r="T355" s="28"/>
      <c r="U355" s="28"/>
      <c r="V355" s="28"/>
      <c r="W355" s="28"/>
      <c r="X355" s="28"/>
      <c r="Y355" s="31"/>
      <c r="Z355" s="27"/>
      <c r="AA355" s="27"/>
      <c r="AB355" s="39"/>
      <c r="AC355" s="40"/>
      <c r="AD355" s="27"/>
      <c r="AE355" s="39">
        <v>-1.5211762545897844E-2</v>
      </c>
      <c r="AF355" s="29">
        <v>2.8</v>
      </c>
      <c r="AH355" s="27"/>
      <c r="AI355" s="27"/>
      <c r="AJ355" s="27"/>
    </row>
    <row r="356" spans="1:36" x14ac:dyDescent="0.2">
      <c r="A356" s="28"/>
      <c r="B356" s="29" t="s">
        <v>320</v>
      </c>
      <c r="C356" s="28"/>
      <c r="D356" s="28"/>
      <c r="E356" s="28"/>
      <c r="F356" s="28"/>
      <c r="G356" s="60">
        <v>0.6260162601626017</v>
      </c>
      <c r="H356" s="57">
        <v>604.91694510739865</v>
      </c>
      <c r="I356" s="28"/>
      <c r="J356" s="28"/>
      <c r="K356" s="28"/>
      <c r="L356" s="59">
        <v>36.483737061367243</v>
      </c>
      <c r="M356" s="40">
        <v>1.4831460674157304</v>
      </c>
      <c r="N356" s="60"/>
      <c r="O356" s="28"/>
      <c r="P356" s="63">
        <v>-0.27190057593210065</v>
      </c>
      <c r="Q356" s="60"/>
      <c r="R356" s="60"/>
      <c r="S356" s="28"/>
      <c r="T356" s="28"/>
      <c r="U356" s="28"/>
      <c r="V356" s="28"/>
      <c r="W356" s="28"/>
      <c r="X356" s="28"/>
      <c r="Y356" s="31"/>
      <c r="Z356" s="27"/>
      <c r="AA356" s="27"/>
      <c r="AB356" s="39"/>
      <c r="AC356" s="40"/>
      <c r="AD356" s="27"/>
      <c r="AE356" s="39">
        <v>-0.12085810711918454</v>
      </c>
      <c r="AF356" s="29">
        <v>2.8</v>
      </c>
      <c r="AH356" s="27"/>
      <c r="AI356" s="27"/>
      <c r="AJ356" s="27"/>
    </row>
    <row r="357" spans="1:36" x14ac:dyDescent="0.2">
      <c r="A357" s="28"/>
      <c r="B357" s="29" t="s">
        <v>321</v>
      </c>
      <c r="C357" s="28"/>
      <c r="D357" s="28"/>
      <c r="E357" s="28"/>
      <c r="F357" s="28"/>
      <c r="G357" s="60">
        <v>0.54798761609907121</v>
      </c>
      <c r="H357" s="57">
        <v>669.80000000000007</v>
      </c>
      <c r="I357" s="28"/>
      <c r="J357" s="28"/>
      <c r="K357" s="28"/>
      <c r="L357" s="59">
        <v>39.845421813456376</v>
      </c>
      <c r="M357" s="40">
        <v>1.6294416243654828</v>
      </c>
      <c r="N357" s="60"/>
      <c r="O357" s="28"/>
      <c r="P357" s="63">
        <v>-0.50346740638002774</v>
      </c>
      <c r="Q357" s="60"/>
      <c r="R357" s="60"/>
      <c r="S357" s="28"/>
      <c r="T357" s="28"/>
      <c r="U357" s="28"/>
      <c r="V357" s="28"/>
      <c r="W357" s="28"/>
      <c r="X357" s="28"/>
      <c r="Y357" s="31"/>
      <c r="Z357" s="27"/>
      <c r="AA357" s="27"/>
      <c r="AB357" s="39"/>
      <c r="AC357" s="40"/>
      <c r="AD357" s="27"/>
      <c r="AE357" s="39">
        <v>-0.18755886421419865</v>
      </c>
      <c r="AF357" s="29">
        <v>2.8</v>
      </c>
      <c r="AH357" s="27"/>
      <c r="AI357" s="27"/>
      <c r="AJ357" s="27"/>
    </row>
    <row r="358" spans="1:36" x14ac:dyDescent="0.2">
      <c r="A358" s="28"/>
      <c r="B358" s="29" t="s">
        <v>322</v>
      </c>
      <c r="C358" s="28"/>
      <c r="D358" s="28"/>
      <c r="E358" s="28"/>
      <c r="F358" s="28"/>
      <c r="G358" s="60">
        <v>0.60513643659711081</v>
      </c>
      <c r="H358" s="57">
        <v>634.91458333333321</v>
      </c>
      <c r="I358" s="28"/>
      <c r="J358" s="28"/>
      <c r="K358" s="28"/>
      <c r="L358" s="59">
        <v>37.61767966642924</v>
      </c>
      <c r="M358" s="40">
        <v>1.5326086956521738</v>
      </c>
      <c r="N358" s="60"/>
      <c r="O358" s="28"/>
      <c r="P358" s="63">
        <v>-0.36611062335381911</v>
      </c>
      <c r="Q358" s="60"/>
      <c r="R358" s="60"/>
      <c r="S358" s="28"/>
      <c r="T358" s="28"/>
      <c r="U358" s="28"/>
      <c r="V358" s="28"/>
      <c r="W358" s="28"/>
      <c r="X358" s="28"/>
      <c r="Y358" s="31"/>
      <c r="Z358" s="27"/>
      <c r="AA358" s="27"/>
      <c r="AB358" s="39"/>
      <c r="AC358" s="40"/>
      <c r="AD358" s="27"/>
      <c r="AE358" s="39">
        <v>-0.13484805178604076</v>
      </c>
      <c r="AF358" s="29">
        <v>2.8</v>
      </c>
      <c r="AH358" s="27"/>
      <c r="AI358" s="27"/>
      <c r="AJ358" s="27"/>
    </row>
    <row r="359" spans="1:36" x14ac:dyDescent="0.2">
      <c r="A359" s="28"/>
      <c r="B359" s="29" t="s">
        <v>323</v>
      </c>
      <c r="C359" s="28"/>
      <c r="D359" s="28"/>
      <c r="E359" s="28"/>
      <c r="F359" s="28"/>
      <c r="G359" s="60">
        <v>0.7543859649122806</v>
      </c>
      <c r="H359" s="57">
        <v>387.25899705014746</v>
      </c>
      <c r="I359" s="28"/>
      <c r="J359" s="28"/>
      <c r="K359" s="28"/>
      <c r="L359" s="59">
        <v>33.231460473049545</v>
      </c>
      <c r="M359" s="40">
        <v>1.3410138248847923</v>
      </c>
      <c r="N359" s="60"/>
      <c r="O359" s="28"/>
      <c r="P359" s="63">
        <v>-6.6492829204693613E-2</v>
      </c>
      <c r="Q359" s="60"/>
      <c r="R359" s="60"/>
      <c r="S359" s="28"/>
      <c r="T359" s="28"/>
      <c r="U359" s="28"/>
      <c r="V359" s="28"/>
      <c r="W359" s="28"/>
      <c r="X359" s="28"/>
      <c r="Y359" s="31"/>
      <c r="Z359" s="27"/>
      <c r="AA359" s="27"/>
      <c r="AB359" s="39"/>
      <c r="AC359" s="40"/>
      <c r="AD359" s="27"/>
      <c r="AE359" s="39">
        <v>-2.8013268592411045E-2</v>
      </c>
      <c r="AF359" s="29">
        <v>2.8</v>
      </c>
      <c r="AH359" s="27"/>
      <c r="AI359" s="27"/>
      <c r="AJ359" s="27"/>
    </row>
    <row r="360" spans="1:36" x14ac:dyDescent="0.2">
      <c r="A360" s="28"/>
      <c r="B360" s="29" t="s">
        <v>324</v>
      </c>
      <c r="C360" s="28"/>
      <c r="D360" s="28"/>
      <c r="E360" s="28"/>
      <c r="F360" s="28"/>
      <c r="G360" s="60">
        <v>0.7543859649122806</v>
      </c>
      <c r="H360" s="57">
        <v>396.48025754231048</v>
      </c>
      <c r="I360" s="28"/>
      <c r="J360" s="28"/>
      <c r="K360" s="28"/>
      <c r="L360" s="59">
        <v>33.141657579126615</v>
      </c>
      <c r="M360" s="40">
        <v>1.3370887787291574</v>
      </c>
      <c r="N360" s="60"/>
      <c r="O360" s="28"/>
      <c r="P360" s="63">
        <v>-7.221860767729342E-2</v>
      </c>
      <c r="Q360" s="60"/>
      <c r="R360" s="60"/>
      <c r="S360" s="28"/>
      <c r="T360" s="28"/>
      <c r="U360" s="28"/>
      <c r="V360" s="28"/>
      <c r="W360" s="28"/>
      <c r="X360" s="28"/>
      <c r="Y360" s="31"/>
      <c r="Z360" s="27"/>
      <c r="AA360" s="27"/>
      <c r="AB360" s="39"/>
      <c r="AC360" s="40"/>
      <c r="AD360" s="27"/>
      <c r="AE360" s="39">
        <v>-2.2265232278500302E-2</v>
      </c>
      <c r="AF360" s="29">
        <v>2.8</v>
      </c>
      <c r="AH360" s="27"/>
      <c r="AI360" s="27"/>
      <c r="AJ360" s="27"/>
    </row>
    <row r="361" spans="1:36" x14ac:dyDescent="0.2">
      <c r="A361" s="28"/>
      <c r="B361" s="29" t="s">
        <v>325</v>
      </c>
      <c r="C361" s="28"/>
      <c r="D361" s="28"/>
      <c r="E361" s="28"/>
      <c r="F361" s="28"/>
      <c r="G361" s="60">
        <v>0.6638935108153079</v>
      </c>
      <c r="H361" s="57">
        <v>389.07499999999999</v>
      </c>
      <c r="I361" s="28"/>
      <c r="J361" s="28"/>
      <c r="K361" s="28"/>
      <c r="L361" s="59">
        <v>35.531597240706887</v>
      </c>
      <c r="M361" s="40">
        <v>1.4415584415584415</v>
      </c>
      <c r="N361" s="60"/>
      <c r="O361" s="28"/>
      <c r="P361" s="63">
        <v>-0.23587223587223585</v>
      </c>
      <c r="Q361" s="60"/>
      <c r="R361" s="60"/>
      <c r="S361" s="28"/>
      <c r="T361" s="28"/>
      <c r="U361" s="28"/>
      <c r="V361" s="28"/>
      <c r="W361" s="28"/>
      <c r="X361" s="28"/>
      <c r="Y361" s="31"/>
      <c r="Z361" s="27"/>
      <c r="AA361" s="27"/>
      <c r="AB361" s="39"/>
      <c r="AC361" s="40"/>
      <c r="AD361" s="27"/>
      <c r="AE361" s="39">
        <v>-9.0254336851867234E-2</v>
      </c>
      <c r="AF361" s="29">
        <v>2.8</v>
      </c>
      <c r="AH361" s="27"/>
      <c r="AI361" s="27"/>
      <c r="AJ361" s="27"/>
    </row>
    <row r="362" spans="1:36" x14ac:dyDescent="0.2">
      <c r="A362" s="28"/>
      <c r="B362" s="29" t="s">
        <v>326</v>
      </c>
      <c r="C362" s="28"/>
      <c r="D362" s="28"/>
      <c r="E362" s="28"/>
      <c r="F362" s="28"/>
      <c r="G362" s="60">
        <v>0.65289256198347112</v>
      </c>
      <c r="H362" s="57">
        <v>390.9237237237237</v>
      </c>
      <c r="I362" s="28"/>
      <c r="J362" s="28"/>
      <c r="K362" s="28"/>
      <c r="L362" s="59">
        <v>35.685334712652057</v>
      </c>
      <c r="M362" s="40">
        <v>1.4482758620689655</v>
      </c>
      <c r="N362" s="60"/>
      <c r="O362" s="28"/>
      <c r="P362" s="63">
        <v>-0.22564734895191124</v>
      </c>
      <c r="Q362" s="60"/>
      <c r="R362" s="60"/>
      <c r="S362" s="28"/>
      <c r="T362" s="28"/>
      <c r="U362" s="28"/>
      <c r="V362" s="28"/>
      <c r="W362" s="28"/>
      <c r="X362" s="28"/>
      <c r="Y362" s="31"/>
      <c r="Z362" s="27"/>
      <c r="AA362" s="27"/>
      <c r="AB362" s="39"/>
      <c r="AC362" s="40"/>
      <c r="AD362" s="27"/>
      <c r="AE362" s="39">
        <v>-9.7998712644613239E-2</v>
      </c>
      <c r="AF362" s="29">
        <v>2.8</v>
      </c>
      <c r="AH362" s="27"/>
      <c r="AI362" s="27"/>
      <c r="AJ362" s="27"/>
    </row>
    <row r="363" spans="1:36" x14ac:dyDescent="0.2">
      <c r="A363" s="28"/>
      <c r="B363" s="29" t="s">
        <v>327</v>
      </c>
      <c r="C363" s="28"/>
      <c r="D363" s="28"/>
      <c r="E363" s="28"/>
      <c r="F363" s="28"/>
      <c r="G363" s="60">
        <v>0.58982511923688397</v>
      </c>
      <c r="H363" s="57">
        <v>405.92785829307559</v>
      </c>
      <c r="I363" s="28"/>
      <c r="J363" s="28"/>
      <c r="K363" s="28"/>
      <c r="L363" s="59">
        <v>38.312665421442468</v>
      </c>
      <c r="M363" s="40">
        <v>1.5628742514970058</v>
      </c>
      <c r="N363" s="60"/>
      <c r="O363" s="28"/>
      <c r="P363" s="63">
        <v>-0.4410008529997157</v>
      </c>
      <c r="Q363" s="60"/>
      <c r="R363" s="60"/>
      <c r="S363" s="28"/>
      <c r="T363" s="28"/>
      <c r="U363" s="28"/>
      <c r="V363" s="28"/>
      <c r="W363" s="28"/>
      <c r="X363" s="28"/>
      <c r="Y363" s="31"/>
      <c r="Z363" s="27"/>
      <c r="AA363" s="27"/>
      <c r="AB363" s="39"/>
      <c r="AC363" s="40"/>
      <c r="AD363" s="27"/>
      <c r="AE363" s="39">
        <v>-0.15398687928983334</v>
      </c>
      <c r="AF363" s="29">
        <v>2.8</v>
      </c>
      <c r="AH363" s="27"/>
      <c r="AI363" s="27"/>
      <c r="AJ363" s="27"/>
    </row>
    <row r="364" spans="1:36" x14ac:dyDescent="0.2">
      <c r="A364" s="28"/>
      <c r="B364" s="29" t="s">
        <v>328</v>
      </c>
      <c r="C364" s="28"/>
      <c r="D364" s="28"/>
      <c r="E364" s="28"/>
      <c r="F364" s="28"/>
      <c r="G364" s="60">
        <v>0.597444089456869</v>
      </c>
      <c r="H364" s="57">
        <v>404.86025641025634</v>
      </c>
      <c r="I364" s="28"/>
      <c r="J364" s="28"/>
      <c r="K364" s="28"/>
      <c r="L364" s="59">
        <v>37.844936092405895</v>
      </c>
      <c r="M364" s="40">
        <v>1.5425101214574894</v>
      </c>
      <c r="N364" s="60"/>
      <c r="O364" s="28"/>
      <c r="P364" s="63">
        <v>-0.47969756370764494</v>
      </c>
      <c r="Q364" s="60"/>
      <c r="R364" s="60"/>
      <c r="S364" s="28"/>
      <c r="T364" s="28"/>
      <c r="U364" s="28"/>
      <c r="V364" s="28"/>
      <c r="W364" s="28"/>
      <c r="X364" s="28"/>
      <c r="Y364" s="31"/>
      <c r="Z364" s="27"/>
      <c r="AA364" s="27"/>
      <c r="AB364" s="39"/>
      <c r="AC364" s="40"/>
      <c r="AD364" s="27"/>
      <c r="AE364" s="39">
        <v>-0.14493124339339158</v>
      </c>
      <c r="AF364" s="29">
        <v>2.8</v>
      </c>
      <c r="AH364" s="27"/>
      <c r="AI364" s="27"/>
      <c r="AJ364" s="27"/>
    </row>
    <row r="365" spans="1:36" x14ac:dyDescent="0.2">
      <c r="A365" s="28"/>
      <c r="B365" s="29" t="s">
        <v>329</v>
      </c>
      <c r="C365" s="28"/>
      <c r="D365" s="28"/>
      <c r="E365" s="28"/>
      <c r="F365" s="28"/>
      <c r="G365" s="60">
        <v>0.53139356814701377</v>
      </c>
      <c r="H365" s="57">
        <v>445.78499525166188</v>
      </c>
      <c r="I365" s="28"/>
      <c r="J365" s="28"/>
      <c r="K365" s="28"/>
      <c r="L365" s="59">
        <v>41.377477302295539</v>
      </c>
      <c r="M365" s="40">
        <v>1.6956521739130432</v>
      </c>
      <c r="N365" s="60"/>
      <c r="O365" s="28"/>
      <c r="P365" s="63">
        <v>-0.58259468170829976</v>
      </c>
      <c r="Q365" s="60"/>
      <c r="R365" s="60"/>
      <c r="S365" s="28"/>
      <c r="T365" s="28"/>
      <c r="U365" s="28"/>
      <c r="V365" s="28"/>
      <c r="W365" s="28"/>
      <c r="X365" s="28"/>
      <c r="Y365" s="31"/>
      <c r="Z365" s="27"/>
      <c r="AA365" s="27"/>
      <c r="AB365" s="39"/>
      <c r="AC365" s="40"/>
      <c r="AD365" s="27"/>
      <c r="AE365" s="39">
        <v>-0.21372065260953388</v>
      </c>
      <c r="AF365" s="29">
        <v>2.8</v>
      </c>
      <c r="AH365" s="27"/>
      <c r="AI365" s="27"/>
      <c r="AJ365" s="27"/>
    </row>
    <row r="366" spans="1:36" x14ac:dyDescent="0.2">
      <c r="A366" s="28"/>
      <c r="B366" s="29" t="s">
        <v>330</v>
      </c>
      <c r="C366" s="28"/>
      <c r="D366" s="28"/>
      <c r="E366" s="28"/>
      <c r="F366" s="28"/>
      <c r="G366" s="60">
        <v>0.6181229773462783</v>
      </c>
      <c r="H366" s="57">
        <v>397.66511627906976</v>
      </c>
      <c r="I366" s="28"/>
      <c r="J366" s="28"/>
      <c r="K366" s="28"/>
      <c r="L366" s="59">
        <v>37.294449047900628</v>
      </c>
      <c r="M366" s="40">
        <v>1.5185185185185186</v>
      </c>
      <c r="N366" s="60"/>
      <c r="O366" s="28"/>
      <c r="P366" s="63">
        <v>-0.36147757255936669</v>
      </c>
      <c r="Q366" s="60"/>
      <c r="R366" s="60"/>
      <c r="S366" s="28"/>
      <c r="T366" s="28"/>
      <c r="U366" s="28"/>
      <c r="V366" s="28"/>
      <c r="W366" s="28"/>
      <c r="X366" s="28"/>
      <c r="Y366" s="31"/>
      <c r="Z366" s="27"/>
      <c r="AA366" s="27"/>
      <c r="AB366" s="39"/>
      <c r="AC366" s="40"/>
      <c r="AD366" s="27"/>
      <c r="AE366" s="39">
        <v>-0.13066580363864688</v>
      </c>
      <c r="AF366" s="29">
        <v>2.8</v>
      </c>
      <c r="AH366" s="27"/>
      <c r="AI366" s="27"/>
      <c r="AJ366" s="27"/>
    </row>
    <row r="367" spans="1:36" x14ac:dyDescent="0.2">
      <c r="A367" s="28"/>
      <c r="B367" s="29" t="s">
        <v>331</v>
      </c>
      <c r="C367" s="28"/>
      <c r="D367" s="28"/>
      <c r="E367" s="28"/>
      <c r="F367" s="28"/>
      <c r="G367" s="60">
        <v>0.52671755725190839</v>
      </c>
      <c r="H367" s="57">
        <v>447.28595988538672</v>
      </c>
      <c r="I367" s="28"/>
      <c r="J367" s="28"/>
      <c r="K367" s="28"/>
      <c r="L367" s="59">
        <v>41.703193305601062</v>
      </c>
      <c r="M367" s="40">
        <v>1.7096774193548387</v>
      </c>
      <c r="N367" s="60"/>
      <c r="O367" s="28"/>
      <c r="P367" s="63">
        <v>-0.64521193092621654</v>
      </c>
      <c r="Q367" s="60"/>
      <c r="R367" s="60"/>
      <c r="S367" s="28"/>
      <c r="T367" s="28"/>
      <c r="U367" s="28"/>
      <c r="V367" s="28"/>
      <c r="W367" s="28"/>
      <c r="X367" s="28"/>
      <c r="Y367" s="31"/>
      <c r="Z367" s="27"/>
      <c r="AA367" s="27"/>
      <c r="AB367" s="39"/>
      <c r="AC367" s="40"/>
      <c r="AD367" s="27"/>
      <c r="AE367" s="39">
        <v>-0.20832007351274717</v>
      </c>
      <c r="AF367" s="29">
        <v>2.8</v>
      </c>
      <c r="AH367" s="27"/>
      <c r="AI367" s="27"/>
      <c r="AJ367" s="27"/>
    </row>
    <row r="368" spans="1:36" x14ac:dyDescent="0.2">
      <c r="A368" s="28"/>
      <c r="B368" s="29" t="s">
        <v>332</v>
      </c>
      <c r="C368" s="28"/>
      <c r="D368" s="28"/>
      <c r="E368" s="28"/>
      <c r="F368" s="28"/>
      <c r="G368" s="60">
        <v>0.61290322580645162</v>
      </c>
      <c r="H368" s="57">
        <v>400.69056603773578</v>
      </c>
      <c r="I368" s="28"/>
      <c r="J368" s="28"/>
      <c r="K368" s="28"/>
      <c r="L368" s="59">
        <v>37.083456364473122</v>
      </c>
      <c r="M368" s="40">
        <v>1.5093167701863353</v>
      </c>
      <c r="N368" s="60"/>
      <c r="O368" s="28"/>
      <c r="P368" s="63">
        <v>-0.37762237762237766</v>
      </c>
      <c r="Q368" s="60"/>
      <c r="R368" s="60"/>
      <c r="S368" s="28"/>
      <c r="T368" s="28"/>
      <c r="U368" s="28"/>
      <c r="V368" s="28"/>
      <c r="W368" s="28"/>
      <c r="X368" s="28"/>
      <c r="Y368" s="31"/>
      <c r="Z368" s="27"/>
      <c r="AA368" s="27"/>
      <c r="AB368" s="39"/>
      <c r="AC368" s="40"/>
      <c r="AD368" s="27"/>
      <c r="AE368" s="39">
        <v>-0.13449062490284347</v>
      </c>
      <c r="AF368" s="29">
        <v>2.8</v>
      </c>
      <c r="AH368" s="27"/>
      <c r="AI368" s="27"/>
      <c r="AJ368" s="27"/>
    </row>
    <row r="369" spans="1:36" x14ac:dyDescent="0.2">
      <c r="A369" s="28"/>
      <c r="B369" s="29" t="s">
        <v>333</v>
      </c>
      <c r="C369" s="28"/>
      <c r="D369" s="28"/>
      <c r="E369" s="28"/>
      <c r="F369" s="28"/>
      <c r="G369" s="60">
        <v>0.57977883096366511</v>
      </c>
      <c r="H369" s="57">
        <v>427.07654320987649</v>
      </c>
      <c r="I369" s="28"/>
      <c r="J369" s="28"/>
      <c r="K369" s="28"/>
      <c r="L369" s="59">
        <v>39.273842578031207</v>
      </c>
      <c r="M369" s="40">
        <v>1.6046511627906976</v>
      </c>
      <c r="N369" s="60"/>
      <c r="O369" s="28"/>
      <c r="P369" s="63">
        <v>-0.48813843148199826</v>
      </c>
      <c r="Q369" s="60"/>
      <c r="R369" s="60"/>
      <c r="S369" s="28"/>
      <c r="T369" s="28"/>
      <c r="U369" s="28"/>
      <c r="V369" s="28"/>
      <c r="W369" s="28"/>
      <c r="X369" s="28"/>
      <c r="Y369" s="31"/>
      <c r="Z369" s="27"/>
      <c r="AA369" s="27"/>
      <c r="AB369" s="39"/>
      <c r="AC369" s="40"/>
      <c r="AD369" s="27"/>
      <c r="AE369" s="39">
        <v>-0.16516322708320863</v>
      </c>
      <c r="AF369" s="29">
        <v>2.8</v>
      </c>
      <c r="AH369" s="27"/>
      <c r="AI369" s="27"/>
      <c r="AJ369" s="27"/>
    </row>
    <row r="370" spans="1:36" x14ac:dyDescent="0.2">
      <c r="A370" s="28"/>
      <c r="B370" s="29" t="s">
        <v>334</v>
      </c>
      <c r="C370" s="28"/>
      <c r="D370" s="28"/>
      <c r="E370" s="28"/>
      <c r="F370" s="28"/>
      <c r="G370" s="60">
        <v>0.56985871271585553</v>
      </c>
      <c r="H370" s="57">
        <v>426.43482849604214</v>
      </c>
      <c r="I370" s="28"/>
      <c r="J370" s="28"/>
      <c r="K370" s="28"/>
      <c r="L370" s="59">
        <v>39.022802565232844</v>
      </c>
      <c r="M370" s="40">
        <v>1.5937499999999998</v>
      </c>
      <c r="N370" s="60"/>
      <c r="O370" s="28"/>
      <c r="P370" s="63">
        <v>-0.47616376892877177</v>
      </c>
      <c r="Q370" s="60"/>
      <c r="R370" s="60"/>
      <c r="S370" s="28"/>
      <c r="T370" s="28"/>
      <c r="U370" s="28"/>
      <c r="V370" s="28"/>
      <c r="W370" s="28"/>
      <c r="X370" s="28"/>
      <c r="Y370" s="31"/>
      <c r="Z370" s="27"/>
      <c r="AA370" s="27"/>
      <c r="AB370" s="39"/>
      <c r="AC370" s="40"/>
      <c r="AD370" s="27"/>
      <c r="AE370" s="39">
        <v>-0.17543089449204774</v>
      </c>
      <c r="AF370" s="29">
        <v>2.8</v>
      </c>
      <c r="AH370" s="27"/>
      <c r="AI370" s="27"/>
      <c r="AJ370" s="27"/>
    </row>
    <row r="371" spans="1:36" x14ac:dyDescent="0.2">
      <c r="A371" s="28"/>
      <c r="B371" s="29" t="s">
        <v>335</v>
      </c>
      <c r="C371" s="28"/>
      <c r="D371" s="28"/>
      <c r="E371" s="28"/>
      <c r="F371" s="28"/>
      <c r="G371" s="60">
        <v>0.60256410256410253</v>
      </c>
      <c r="H371" s="57">
        <v>402.75555555555553</v>
      </c>
      <c r="I371" s="28"/>
      <c r="J371" s="28"/>
      <c r="K371" s="28"/>
      <c r="L371" s="59">
        <v>37.433710609725807</v>
      </c>
      <c r="M371" s="40">
        <v>1.5245901639344261</v>
      </c>
      <c r="N371" s="60"/>
      <c r="O371" s="28"/>
      <c r="P371" s="63">
        <v>-0.41676234213547647</v>
      </c>
      <c r="Q371" s="60"/>
      <c r="R371" s="60"/>
      <c r="S371" s="28"/>
      <c r="T371" s="28"/>
      <c r="U371" s="28"/>
      <c r="V371" s="28"/>
      <c r="W371" s="28"/>
      <c r="X371" s="28"/>
      <c r="Y371" s="31"/>
      <c r="Z371" s="27"/>
      <c r="AA371" s="27"/>
      <c r="AB371" s="39"/>
      <c r="AC371" s="40"/>
      <c r="AD371" s="27"/>
      <c r="AE371" s="39">
        <v>-0.1415767504726243</v>
      </c>
      <c r="AF371" s="29">
        <v>2.8</v>
      </c>
      <c r="AH371" s="27"/>
      <c r="AI371" s="27"/>
      <c r="AJ371" s="27"/>
    </row>
    <row r="372" spans="1:36" x14ac:dyDescent="0.2">
      <c r="A372" s="28"/>
      <c r="B372" s="28"/>
      <c r="C372" s="28"/>
      <c r="D372" s="28"/>
      <c r="E372" s="28"/>
      <c r="F372" s="28"/>
      <c r="G372" s="60"/>
      <c r="H372" s="60"/>
      <c r="I372" s="28"/>
      <c r="J372" s="28"/>
      <c r="K372" s="28"/>
      <c r="L372" s="60"/>
      <c r="M372" s="27"/>
      <c r="N372" s="60"/>
      <c r="O372" s="28"/>
      <c r="P372" s="60"/>
      <c r="Q372" s="60"/>
      <c r="R372" s="60"/>
      <c r="S372" s="28"/>
      <c r="T372" s="28"/>
      <c r="U372" s="28"/>
      <c r="V372" s="28"/>
      <c r="W372" s="28"/>
      <c r="X372" s="28"/>
      <c r="Y372" s="31"/>
      <c r="Z372" s="27"/>
      <c r="AA372" s="27"/>
      <c r="AB372" s="27"/>
      <c r="AC372" s="27"/>
      <c r="AD372" s="27"/>
      <c r="AE372" s="27"/>
      <c r="AH372" s="27"/>
      <c r="AI372" s="27"/>
      <c r="AJ372" s="27"/>
    </row>
    <row r="373" spans="1:36" x14ac:dyDescent="0.2">
      <c r="A373" s="28" t="s">
        <v>336</v>
      </c>
      <c r="B373" t="s">
        <v>279</v>
      </c>
      <c r="C373" s="28"/>
      <c r="D373" s="28"/>
      <c r="E373" s="28"/>
      <c r="F373" s="28"/>
      <c r="G373" s="60"/>
      <c r="H373" s="60"/>
      <c r="I373" s="28"/>
      <c r="J373" s="28"/>
      <c r="K373" s="28"/>
      <c r="L373" s="60"/>
      <c r="M373" s="40">
        <v>1.3664132692346942</v>
      </c>
      <c r="N373" s="60"/>
      <c r="O373" s="28"/>
      <c r="P373" s="63">
        <v>6.1035560221736937E-2</v>
      </c>
      <c r="Q373" s="60">
        <v>0.46500000000000002</v>
      </c>
      <c r="R373" s="60">
        <v>0.05</v>
      </c>
      <c r="S373" s="28"/>
      <c r="T373" s="28"/>
      <c r="U373" s="28"/>
      <c r="V373" s="28"/>
      <c r="W373" s="28"/>
      <c r="X373" s="28"/>
      <c r="Y373" s="31">
        <v>1.44</v>
      </c>
      <c r="Z373" s="27"/>
      <c r="AA373" s="27"/>
      <c r="AB373" s="39"/>
      <c r="AC373" s="40"/>
      <c r="AD373" s="27"/>
      <c r="AE373" s="39">
        <v>1.7173805004555232E-2</v>
      </c>
      <c r="AH373" s="27"/>
      <c r="AI373" s="27"/>
      <c r="AJ373" s="27"/>
    </row>
    <row r="374" spans="1:36" x14ac:dyDescent="0.2">
      <c r="A374" s="2"/>
      <c r="B374" t="s">
        <v>280</v>
      </c>
      <c r="C374" s="2"/>
      <c r="D374" s="2"/>
      <c r="E374" s="2"/>
      <c r="F374" s="2"/>
      <c r="G374" s="56"/>
      <c r="H374" s="56"/>
      <c r="I374" s="2"/>
      <c r="J374" s="2"/>
      <c r="K374" s="2"/>
      <c r="L374" s="56"/>
      <c r="M374" s="40">
        <v>1.7568002763726402</v>
      </c>
      <c r="N374" s="56"/>
      <c r="O374" s="2"/>
      <c r="P374" s="63">
        <v>-0.50877671326914042</v>
      </c>
      <c r="Q374" s="60">
        <v>0.46500000000000002</v>
      </c>
      <c r="R374" s="60">
        <v>0.05</v>
      </c>
      <c r="S374" s="2"/>
      <c r="T374" s="2"/>
      <c r="U374" s="2"/>
      <c r="V374" s="2"/>
      <c r="W374" s="2"/>
      <c r="X374" s="2"/>
      <c r="Y374" s="31">
        <v>1.44</v>
      </c>
      <c r="Z374" s="27"/>
      <c r="AA374" s="27"/>
      <c r="AB374" s="39"/>
      <c r="AC374" s="40"/>
      <c r="AD374"/>
      <c r="AE374" s="39">
        <v>-3.1618101422509703E-2</v>
      </c>
    </row>
    <row r="375" spans="1:36" x14ac:dyDescent="0.2">
      <c r="A375" s="2"/>
      <c r="B375" t="s">
        <v>281</v>
      </c>
      <c r="C375" s="2"/>
      <c r="D375" s="2"/>
      <c r="E375" s="2"/>
      <c r="F375" s="2"/>
      <c r="G375" s="56"/>
      <c r="H375" s="56"/>
      <c r="I375" s="2"/>
      <c r="J375" s="2"/>
      <c r="K375" s="2"/>
      <c r="L375" s="56"/>
      <c r="M375" s="40">
        <v>1.5994087447283827</v>
      </c>
      <c r="N375" s="56"/>
      <c r="O375" s="2"/>
      <c r="P375" s="63">
        <v>-0.21216137891435227</v>
      </c>
      <c r="Q375" s="60">
        <v>0.46500000000000002</v>
      </c>
      <c r="R375" s="60">
        <v>0.05</v>
      </c>
      <c r="S375" s="2"/>
      <c r="T375" s="2"/>
      <c r="U375" s="2"/>
      <c r="V375" s="2"/>
      <c r="W375" s="2"/>
      <c r="X375" s="2"/>
      <c r="Y375" s="31">
        <v>1.44</v>
      </c>
      <c r="Z375" s="27"/>
      <c r="AA375" s="27"/>
      <c r="AB375" s="39"/>
      <c r="AC375" s="40"/>
      <c r="AD375"/>
      <c r="AE375" s="39">
        <v>-2.7802096516560126E-2</v>
      </c>
    </row>
    <row r="376" spans="1:36" x14ac:dyDescent="0.2">
      <c r="A376" s="2"/>
      <c r="B376" s="2"/>
      <c r="C376" s="2"/>
      <c r="D376" s="2"/>
      <c r="E376" s="2"/>
      <c r="F376" s="2"/>
      <c r="G376" s="56"/>
      <c r="H376" s="56"/>
      <c r="I376" s="2"/>
      <c r="J376" s="2"/>
      <c r="K376" s="2"/>
      <c r="L376" s="56"/>
      <c r="N376" s="56"/>
      <c r="O376" s="2"/>
      <c r="P376" s="56"/>
      <c r="Q376" s="56"/>
      <c r="R376" s="56"/>
      <c r="S376" s="2"/>
      <c r="T376" s="2"/>
      <c r="U376" s="2"/>
      <c r="V376" s="2"/>
      <c r="W376" s="2"/>
      <c r="X376" s="2"/>
    </row>
    <row r="377" spans="1:36" x14ac:dyDescent="0.2">
      <c r="A377" s="2"/>
      <c r="B377" s="2"/>
      <c r="C377" s="2"/>
      <c r="D377" s="2"/>
      <c r="E377" s="2"/>
      <c r="F377" s="2"/>
      <c r="G377" s="56"/>
      <c r="H377" s="56"/>
      <c r="I377" s="2"/>
      <c r="J377" s="2"/>
      <c r="K377" s="2"/>
      <c r="L377" s="56"/>
      <c r="N377" s="56"/>
      <c r="O377" s="2"/>
      <c r="P377" s="56"/>
      <c r="Q377" s="56"/>
      <c r="R377" s="56"/>
      <c r="S377" s="2"/>
      <c r="T377" s="2"/>
      <c r="U377" s="2"/>
      <c r="V377" s="2"/>
      <c r="W377" s="2"/>
      <c r="X377" s="2"/>
    </row>
    <row r="378" spans="1:36" x14ac:dyDescent="0.2">
      <c r="A378" s="2"/>
      <c r="B378" s="2"/>
      <c r="C378" s="2"/>
      <c r="D378" s="2"/>
      <c r="E378" s="2"/>
      <c r="F378" s="2"/>
      <c r="G378" s="56"/>
      <c r="H378" s="56"/>
      <c r="I378" s="2"/>
      <c r="J378" s="2"/>
      <c r="K378" s="2"/>
      <c r="L378" s="56"/>
      <c r="N378" s="56"/>
      <c r="O378" s="2"/>
      <c r="P378" s="56"/>
      <c r="Q378" s="56"/>
      <c r="R378" s="56"/>
      <c r="S378" s="2"/>
      <c r="T378" s="2"/>
      <c r="U378" s="2"/>
      <c r="V378" s="2"/>
      <c r="W378" s="2"/>
      <c r="X378" s="2"/>
    </row>
    <row r="379" spans="1:36" x14ac:dyDescent="0.2">
      <c r="A379" s="2"/>
      <c r="B379" s="2"/>
      <c r="C379" s="2"/>
      <c r="D379" s="2"/>
      <c r="E379" s="2"/>
      <c r="F379" s="2"/>
      <c r="G379" s="56"/>
      <c r="H379" s="56"/>
      <c r="I379" s="2"/>
      <c r="J379" s="2"/>
      <c r="K379" s="2"/>
      <c r="L379" s="56"/>
      <c r="N379" s="56"/>
      <c r="O379" s="2"/>
      <c r="P379" s="56"/>
      <c r="Q379" s="56"/>
      <c r="R379" s="56"/>
      <c r="S379" s="2"/>
      <c r="T379" s="2"/>
      <c r="U379" s="2"/>
      <c r="V379" s="2"/>
      <c r="W379" s="2"/>
      <c r="X379" s="2"/>
    </row>
    <row r="380" spans="1:36" x14ac:dyDescent="0.2">
      <c r="A380" s="2"/>
      <c r="B380" s="2"/>
      <c r="C380" s="2"/>
      <c r="D380" s="2"/>
      <c r="E380" s="2"/>
      <c r="F380" s="2"/>
      <c r="G380" s="56"/>
      <c r="H380" s="56"/>
      <c r="I380" s="2"/>
      <c r="J380" s="2"/>
      <c r="K380" s="2"/>
      <c r="L380" s="56"/>
      <c r="N380" s="56"/>
      <c r="O380" s="2"/>
      <c r="P380" s="56"/>
      <c r="Q380" s="56"/>
      <c r="R380" s="56"/>
      <c r="S380" s="2"/>
      <c r="T380" s="2"/>
      <c r="U380" s="2"/>
      <c r="V380" s="2"/>
      <c r="W380" s="2"/>
      <c r="X380" s="2"/>
    </row>
    <row r="381" spans="1:36" x14ac:dyDescent="0.2">
      <c r="A381" s="2"/>
      <c r="B381" s="2"/>
      <c r="C381" s="2"/>
      <c r="D381" s="2"/>
      <c r="E381" s="2"/>
      <c r="F381" s="2"/>
      <c r="G381" s="56"/>
      <c r="H381" s="56"/>
      <c r="I381" s="2"/>
      <c r="J381" s="2"/>
      <c r="K381" s="2"/>
      <c r="L381" s="56"/>
      <c r="N381" s="56"/>
      <c r="O381" s="2"/>
      <c r="P381" s="56"/>
      <c r="Q381" s="56"/>
      <c r="R381" s="56"/>
      <c r="S381" s="2"/>
      <c r="T381" s="2"/>
      <c r="U381" s="2"/>
      <c r="V381" s="2"/>
      <c r="W381" s="2"/>
      <c r="X381" s="2"/>
    </row>
    <row r="382" spans="1:36" x14ac:dyDescent="0.2">
      <c r="A382" s="2"/>
      <c r="B382" s="2"/>
      <c r="C382" s="2"/>
      <c r="D382" s="2"/>
      <c r="E382" s="2"/>
      <c r="F382" s="2"/>
      <c r="G382" s="56"/>
      <c r="H382" s="56"/>
      <c r="I382" s="2"/>
      <c r="J382" s="2"/>
      <c r="K382" s="2"/>
      <c r="L382" s="56"/>
      <c r="N382" s="56"/>
      <c r="O382" s="2"/>
      <c r="P382" s="56"/>
      <c r="Q382" s="56"/>
      <c r="R382" s="56"/>
      <c r="S382" s="2"/>
      <c r="T382" s="2"/>
      <c r="U382" s="2"/>
      <c r="V382" s="2"/>
      <c r="W382" s="2"/>
      <c r="X382" s="2"/>
    </row>
    <row r="383" spans="1:36" x14ac:dyDescent="0.2">
      <c r="A383" s="2"/>
      <c r="B383" s="2"/>
      <c r="C383" s="2"/>
      <c r="D383" s="2"/>
      <c r="E383" s="2"/>
      <c r="F383" s="2"/>
      <c r="G383" s="56"/>
      <c r="H383" s="56"/>
      <c r="I383" s="2"/>
      <c r="J383" s="2"/>
      <c r="K383" s="2"/>
      <c r="L383" s="56"/>
      <c r="N383" s="56"/>
      <c r="O383" s="2"/>
      <c r="P383" s="56"/>
      <c r="Q383" s="56"/>
      <c r="R383" s="56"/>
      <c r="S383" s="2"/>
      <c r="T383" s="2"/>
      <c r="U383" s="2"/>
      <c r="V383" s="2"/>
      <c r="W383" s="2"/>
      <c r="X383" s="2"/>
    </row>
    <row r="384" spans="1:36" x14ac:dyDescent="0.2">
      <c r="A384" s="2"/>
      <c r="B384" s="2"/>
      <c r="C384" s="2"/>
      <c r="D384" s="2"/>
      <c r="E384" s="2"/>
      <c r="F384" s="2"/>
      <c r="G384" s="56"/>
      <c r="H384" s="56"/>
      <c r="I384" s="2"/>
      <c r="J384" s="2"/>
      <c r="K384" s="2"/>
      <c r="L384" s="56"/>
      <c r="N384" s="56"/>
      <c r="O384" s="2"/>
      <c r="P384" s="56"/>
      <c r="Q384" s="56"/>
      <c r="R384" s="56"/>
      <c r="S384" s="2"/>
      <c r="T384" s="2"/>
      <c r="U384" s="2"/>
      <c r="V384" s="2"/>
      <c r="W384" s="2"/>
      <c r="X384" s="2"/>
    </row>
    <row r="385" spans="1:24" x14ac:dyDescent="0.2">
      <c r="A385" s="2"/>
      <c r="B385" s="2"/>
      <c r="C385" s="2"/>
      <c r="D385" s="2"/>
      <c r="E385" s="2"/>
      <c r="F385" s="2"/>
      <c r="G385" s="56"/>
      <c r="H385" s="56"/>
      <c r="I385" s="2"/>
      <c r="J385" s="2"/>
      <c r="K385" s="2"/>
      <c r="L385" s="56"/>
      <c r="N385" s="56"/>
      <c r="O385" s="2"/>
      <c r="P385" s="56"/>
      <c r="Q385" s="56"/>
      <c r="R385" s="56"/>
      <c r="S385" s="2"/>
      <c r="T385" s="2"/>
      <c r="U385" s="2"/>
      <c r="V385" s="2"/>
      <c r="W385" s="2"/>
      <c r="X385" s="2"/>
    </row>
    <row r="386" spans="1:24" x14ac:dyDescent="0.2">
      <c r="A386" s="2"/>
      <c r="B386" s="2"/>
      <c r="C386" s="2"/>
      <c r="D386" s="2"/>
      <c r="E386" s="2"/>
      <c r="F386" s="2"/>
      <c r="G386" s="56"/>
      <c r="H386" s="56"/>
      <c r="I386" s="2"/>
      <c r="J386" s="2"/>
      <c r="K386" s="2"/>
      <c r="L386" s="56"/>
      <c r="N386" s="56"/>
      <c r="O386" s="2"/>
      <c r="P386" s="56"/>
      <c r="Q386" s="56"/>
      <c r="R386" s="56"/>
      <c r="S386" s="2"/>
      <c r="T386" s="2"/>
      <c r="U386" s="2"/>
      <c r="V386" s="2"/>
      <c r="W386" s="2"/>
      <c r="X386" s="2"/>
    </row>
    <row r="387" spans="1:24" x14ac:dyDescent="0.2">
      <c r="A387" s="2"/>
      <c r="B387" s="2"/>
      <c r="C387" s="2"/>
      <c r="D387" s="2"/>
      <c r="E387" s="2"/>
      <c r="F387" s="2"/>
      <c r="G387" s="56"/>
      <c r="H387" s="56"/>
      <c r="I387" s="2"/>
      <c r="J387" s="2"/>
      <c r="K387" s="2"/>
      <c r="L387" s="56"/>
      <c r="N387" s="56"/>
      <c r="O387" s="2"/>
      <c r="P387" s="56"/>
      <c r="Q387" s="56"/>
      <c r="R387" s="56"/>
      <c r="S387" s="2"/>
      <c r="T387" s="2"/>
      <c r="U387" s="2"/>
      <c r="V387" s="2"/>
      <c r="W387" s="2"/>
      <c r="X387" s="2"/>
    </row>
    <row r="388" spans="1:24" x14ac:dyDescent="0.2">
      <c r="A388" s="2"/>
      <c r="B388" s="2"/>
      <c r="C388" s="2"/>
      <c r="D388" s="2"/>
      <c r="E388" s="2"/>
      <c r="F388" s="2"/>
      <c r="G388" s="56"/>
      <c r="H388" s="56"/>
      <c r="I388" s="2"/>
      <c r="J388" s="2"/>
      <c r="K388" s="2"/>
      <c r="L388" s="56"/>
      <c r="N388" s="56"/>
      <c r="O388" s="2"/>
      <c r="P388" s="56"/>
      <c r="Q388" s="56"/>
      <c r="R388" s="56"/>
      <c r="S388" s="2"/>
      <c r="T388" s="2"/>
      <c r="U388" s="2"/>
      <c r="V388" s="2"/>
      <c r="W388" s="2"/>
      <c r="X388" s="2"/>
    </row>
    <row r="389" spans="1:24" x14ac:dyDescent="0.2">
      <c r="A389" s="2"/>
      <c r="B389" s="2"/>
      <c r="C389" s="2"/>
      <c r="D389" s="2"/>
      <c r="E389" s="2"/>
      <c r="F389" s="2"/>
      <c r="G389" s="56"/>
      <c r="H389" s="56"/>
      <c r="I389" s="2"/>
      <c r="J389" s="2"/>
      <c r="K389" s="2"/>
      <c r="L389" s="56"/>
      <c r="N389" s="56"/>
      <c r="O389" s="2"/>
      <c r="P389" s="56"/>
      <c r="Q389" s="56"/>
      <c r="R389" s="56"/>
      <c r="S389" s="2"/>
      <c r="T389" s="2"/>
      <c r="U389" s="2"/>
      <c r="V389" s="2"/>
      <c r="W389" s="2"/>
      <c r="X389" s="2"/>
    </row>
    <row r="390" spans="1:24" x14ac:dyDescent="0.2">
      <c r="A390" s="2"/>
      <c r="B390" s="2"/>
      <c r="C390" s="2"/>
      <c r="D390" s="2"/>
      <c r="E390" s="2"/>
      <c r="F390" s="2"/>
      <c r="G390" s="56"/>
      <c r="H390" s="56"/>
      <c r="I390" s="2"/>
      <c r="J390" s="2"/>
      <c r="K390" s="2"/>
      <c r="L390" s="56"/>
      <c r="N390" s="56"/>
      <c r="O390" s="2"/>
      <c r="P390" s="56"/>
      <c r="Q390" s="56"/>
      <c r="R390" s="56"/>
      <c r="S390" s="2"/>
      <c r="T390" s="2"/>
      <c r="U390" s="2"/>
      <c r="V390" s="2"/>
      <c r="W390" s="2"/>
      <c r="X390" s="2"/>
    </row>
    <row r="391" spans="1:24" x14ac:dyDescent="0.2">
      <c r="A391" s="2"/>
      <c r="B391" s="2"/>
      <c r="C391" s="2"/>
      <c r="D391" s="2"/>
      <c r="E391" s="2"/>
      <c r="F391" s="2"/>
      <c r="G391" s="56"/>
      <c r="H391" s="56"/>
      <c r="I391" s="2"/>
      <c r="J391" s="2"/>
      <c r="K391" s="2"/>
      <c r="L391" s="56"/>
      <c r="N391" s="56"/>
      <c r="O391" s="2"/>
      <c r="P391" s="56"/>
      <c r="Q391" s="56"/>
      <c r="R391" s="56"/>
      <c r="S391" s="2"/>
      <c r="T391" s="2"/>
      <c r="U391" s="2"/>
      <c r="V391" s="2"/>
      <c r="W391" s="2"/>
      <c r="X391" s="2"/>
    </row>
    <row r="392" spans="1:24" x14ac:dyDescent="0.2">
      <c r="A392" s="2"/>
      <c r="B392" s="2"/>
      <c r="C392" s="2"/>
      <c r="D392" s="2"/>
      <c r="E392" s="2"/>
      <c r="F392" s="2"/>
      <c r="G392" s="56"/>
      <c r="H392" s="56"/>
      <c r="I392" s="2"/>
      <c r="J392" s="2"/>
      <c r="K392" s="2"/>
      <c r="L392" s="56"/>
      <c r="N392" s="56"/>
      <c r="O392" s="2"/>
      <c r="P392" s="56"/>
      <c r="Q392" s="56"/>
      <c r="R392" s="56"/>
      <c r="S392" s="2"/>
      <c r="T392" s="2"/>
      <c r="U392" s="2"/>
      <c r="V392" s="2"/>
      <c r="W392" s="2"/>
      <c r="X392" s="2"/>
    </row>
    <row r="393" spans="1:24" x14ac:dyDescent="0.2">
      <c r="A393" s="2"/>
      <c r="B393" s="2"/>
      <c r="C393" s="2"/>
      <c r="D393" s="2"/>
      <c r="E393" s="2"/>
      <c r="F393" s="2"/>
      <c r="G393" s="56"/>
      <c r="H393" s="56"/>
      <c r="I393" s="2"/>
      <c r="J393" s="2"/>
      <c r="K393" s="2"/>
      <c r="L393" s="56"/>
      <c r="N393" s="56"/>
      <c r="O393" s="2"/>
      <c r="P393" s="56"/>
      <c r="Q393" s="56"/>
      <c r="R393" s="56"/>
      <c r="S393" s="2"/>
      <c r="T393" s="2"/>
      <c r="U393" s="2"/>
      <c r="V393" s="2"/>
      <c r="W393" s="2"/>
      <c r="X393" s="2"/>
    </row>
    <row r="394" spans="1:24" x14ac:dyDescent="0.2">
      <c r="A394" s="2"/>
      <c r="B394" s="2"/>
      <c r="C394" s="2"/>
      <c r="D394" s="2"/>
      <c r="E394" s="2"/>
      <c r="F394" s="2"/>
      <c r="G394" s="56"/>
      <c r="H394" s="56"/>
      <c r="I394" s="2"/>
      <c r="J394" s="2"/>
      <c r="K394" s="2"/>
      <c r="L394" s="56"/>
      <c r="N394" s="56"/>
      <c r="O394" s="2"/>
      <c r="P394" s="56"/>
      <c r="Q394" s="56"/>
      <c r="R394" s="56"/>
      <c r="S394" s="2"/>
      <c r="T394" s="2"/>
      <c r="U394" s="2"/>
      <c r="V394" s="2"/>
      <c r="W394" s="2"/>
      <c r="X394" s="2"/>
    </row>
    <row r="395" spans="1:24" x14ac:dyDescent="0.2">
      <c r="A395" s="2"/>
      <c r="B395" s="2"/>
      <c r="C395" s="2"/>
      <c r="D395" s="2"/>
      <c r="E395" s="2"/>
      <c r="F395" s="2"/>
      <c r="G395" s="56"/>
      <c r="H395" s="56"/>
      <c r="I395" s="2"/>
      <c r="J395" s="2"/>
      <c r="K395" s="2"/>
      <c r="L395" s="56"/>
      <c r="N395" s="56"/>
      <c r="O395" s="2"/>
      <c r="P395" s="56"/>
      <c r="Q395" s="56"/>
      <c r="R395" s="56"/>
      <c r="S395" s="2"/>
      <c r="T395" s="2"/>
      <c r="U395" s="2"/>
      <c r="V395" s="2"/>
      <c r="W395" s="2"/>
      <c r="X395" s="2"/>
    </row>
    <row r="396" spans="1:24" x14ac:dyDescent="0.2">
      <c r="A396" s="2"/>
      <c r="B396" s="2"/>
      <c r="C396" s="2"/>
      <c r="D396" s="2"/>
      <c r="E396" s="2"/>
      <c r="F396" s="2"/>
      <c r="G396" s="56"/>
      <c r="H396" s="56"/>
      <c r="I396" s="2"/>
      <c r="J396" s="2"/>
      <c r="K396" s="2"/>
      <c r="L396" s="56"/>
      <c r="N396" s="56"/>
      <c r="O396" s="2"/>
      <c r="P396" s="56"/>
      <c r="Q396" s="56"/>
      <c r="R396" s="56"/>
      <c r="S396" s="2"/>
      <c r="T396" s="2"/>
      <c r="U396" s="2"/>
      <c r="V396" s="2"/>
      <c r="W396" s="2"/>
      <c r="X396" s="2"/>
    </row>
    <row r="397" spans="1:24" x14ac:dyDescent="0.2">
      <c r="A397" s="2"/>
      <c r="B397" s="2"/>
      <c r="C397" s="2"/>
      <c r="D397" s="2"/>
      <c r="E397" s="2"/>
      <c r="F397" s="2"/>
      <c r="G397" s="56"/>
      <c r="H397" s="56"/>
      <c r="I397" s="2"/>
      <c r="J397" s="2"/>
      <c r="K397" s="2"/>
      <c r="L397" s="56"/>
      <c r="N397" s="56"/>
      <c r="O397" s="2"/>
      <c r="P397" s="56"/>
      <c r="Q397" s="56"/>
      <c r="R397" s="56"/>
      <c r="S397" s="2"/>
      <c r="T397" s="2"/>
      <c r="U397" s="2"/>
      <c r="V397" s="2"/>
      <c r="W397" s="2"/>
      <c r="X397" s="2"/>
    </row>
    <row r="398" spans="1:24" x14ac:dyDescent="0.2">
      <c r="A398" s="2"/>
      <c r="B398" s="2"/>
      <c r="C398" s="2"/>
      <c r="D398" s="2"/>
      <c r="E398" s="2"/>
      <c r="F398" s="2"/>
      <c r="G398" s="56"/>
      <c r="H398" s="56"/>
      <c r="I398" s="2"/>
      <c r="J398" s="2"/>
      <c r="K398" s="2"/>
      <c r="L398" s="56"/>
      <c r="N398" s="56"/>
      <c r="O398" s="2"/>
      <c r="P398" s="56"/>
      <c r="Q398" s="56"/>
      <c r="R398" s="56"/>
      <c r="S398" s="2"/>
      <c r="T398" s="2"/>
      <c r="U398" s="2"/>
      <c r="V398" s="2"/>
      <c r="W398" s="2"/>
      <c r="X398" s="2"/>
    </row>
    <row r="399" spans="1:24" x14ac:dyDescent="0.2">
      <c r="A399" s="2"/>
      <c r="B399" s="2"/>
      <c r="C399" s="2"/>
      <c r="D399" s="2"/>
      <c r="E399" s="2"/>
      <c r="F399" s="2"/>
      <c r="G399" s="56"/>
      <c r="H399" s="56"/>
      <c r="I399" s="2"/>
      <c r="J399" s="2"/>
      <c r="K399" s="2"/>
      <c r="L399" s="56"/>
      <c r="N399" s="56"/>
      <c r="O399" s="2"/>
      <c r="P399" s="56"/>
      <c r="Q399" s="56"/>
      <c r="R399" s="56"/>
      <c r="S399" s="2"/>
      <c r="T399" s="2"/>
      <c r="U399" s="2"/>
      <c r="V399" s="2"/>
      <c r="W399" s="2"/>
      <c r="X399" s="2"/>
    </row>
    <row r="400" spans="1:24" x14ac:dyDescent="0.2">
      <c r="A400" s="2"/>
      <c r="B400" s="2"/>
      <c r="C400" s="2"/>
      <c r="D400" s="2"/>
      <c r="E400" s="2"/>
      <c r="F400" s="2"/>
      <c r="G400" s="56"/>
      <c r="H400" s="56"/>
      <c r="I400" s="2"/>
      <c r="J400" s="2"/>
      <c r="K400" s="2"/>
      <c r="L400" s="56"/>
      <c r="N400" s="56"/>
      <c r="O400" s="2"/>
      <c r="P400" s="56"/>
      <c r="Q400" s="56"/>
      <c r="R400" s="56"/>
      <c r="S400" s="2"/>
      <c r="T400" s="2"/>
      <c r="U400" s="2"/>
      <c r="V400" s="2"/>
      <c r="W400" s="2"/>
      <c r="X400" s="2"/>
    </row>
    <row r="401" spans="1:24" x14ac:dyDescent="0.2">
      <c r="A401" s="2"/>
      <c r="B401" s="2"/>
      <c r="C401" s="2"/>
      <c r="D401" s="2"/>
      <c r="E401" s="2"/>
      <c r="F401" s="2"/>
      <c r="G401" s="56"/>
      <c r="H401" s="56"/>
      <c r="I401" s="2"/>
      <c r="J401" s="2"/>
      <c r="K401" s="2"/>
      <c r="L401" s="56"/>
      <c r="N401" s="56"/>
      <c r="O401" s="2"/>
      <c r="P401" s="56"/>
      <c r="Q401" s="56"/>
      <c r="R401" s="56"/>
      <c r="S401" s="2"/>
      <c r="T401" s="2"/>
      <c r="U401" s="2"/>
      <c r="V401" s="2"/>
      <c r="W401" s="2"/>
      <c r="X401" s="2"/>
    </row>
    <row r="402" spans="1:24" x14ac:dyDescent="0.2">
      <c r="A402" s="2"/>
      <c r="B402" s="2"/>
      <c r="C402" s="2"/>
      <c r="D402" s="2"/>
      <c r="E402" s="2"/>
      <c r="F402" s="2"/>
      <c r="G402" s="56"/>
      <c r="H402" s="56"/>
      <c r="I402" s="2"/>
      <c r="J402" s="2"/>
      <c r="K402" s="2"/>
      <c r="L402" s="56"/>
      <c r="N402" s="56"/>
      <c r="O402" s="2"/>
      <c r="P402" s="56"/>
      <c r="Q402" s="56"/>
      <c r="R402" s="56"/>
      <c r="S402" s="2"/>
      <c r="T402" s="2"/>
      <c r="U402" s="2"/>
      <c r="V402" s="2"/>
      <c r="W402" s="2"/>
      <c r="X402" s="2"/>
    </row>
    <row r="403" spans="1:24" x14ac:dyDescent="0.2">
      <c r="A403" s="2"/>
      <c r="B403" s="2"/>
      <c r="C403" s="2"/>
      <c r="D403" s="2"/>
      <c r="E403" s="2"/>
      <c r="F403" s="2"/>
      <c r="G403" s="56"/>
      <c r="H403" s="56"/>
      <c r="I403" s="2"/>
      <c r="J403" s="2"/>
      <c r="K403" s="2"/>
      <c r="L403" s="56"/>
      <c r="N403" s="56"/>
      <c r="O403" s="2"/>
      <c r="P403" s="56"/>
      <c r="Q403" s="56"/>
      <c r="R403" s="56"/>
      <c r="S403" s="2"/>
      <c r="T403" s="2"/>
      <c r="U403" s="2"/>
      <c r="V403" s="2"/>
      <c r="W403" s="2"/>
      <c r="X403" s="2"/>
    </row>
    <row r="404" spans="1:24" x14ac:dyDescent="0.2">
      <c r="A404" s="2"/>
      <c r="B404" s="2"/>
      <c r="C404" s="2"/>
      <c r="D404" s="2"/>
      <c r="E404" s="2"/>
      <c r="F404" s="2"/>
      <c r="G404" s="56"/>
      <c r="H404" s="56"/>
      <c r="I404" s="2"/>
      <c r="J404" s="2"/>
      <c r="K404" s="2"/>
      <c r="L404" s="56"/>
      <c r="N404" s="56"/>
      <c r="O404" s="2"/>
      <c r="P404" s="56"/>
      <c r="Q404" s="56"/>
      <c r="R404" s="56"/>
      <c r="S404" s="2"/>
      <c r="T404" s="2"/>
      <c r="U404" s="2"/>
      <c r="V404" s="2"/>
      <c r="W404" s="2"/>
      <c r="X404" s="2"/>
    </row>
    <row r="405" spans="1:24" x14ac:dyDescent="0.2">
      <c r="A405" s="2"/>
      <c r="B405" s="2"/>
      <c r="C405" s="2"/>
      <c r="D405" s="2"/>
      <c r="E405" s="2"/>
      <c r="F405" s="2"/>
      <c r="G405" s="56"/>
      <c r="H405" s="56"/>
      <c r="I405" s="2"/>
      <c r="J405" s="2"/>
      <c r="K405" s="2"/>
      <c r="L405" s="56"/>
      <c r="N405" s="56"/>
      <c r="O405" s="2"/>
      <c r="P405" s="56"/>
      <c r="Q405" s="56"/>
      <c r="R405" s="56"/>
      <c r="S405" s="2"/>
      <c r="T405" s="2"/>
      <c r="U405" s="2"/>
      <c r="V405" s="2"/>
      <c r="W405" s="2"/>
      <c r="X405" s="2"/>
    </row>
    <row r="406" spans="1:24" x14ac:dyDescent="0.2">
      <c r="A406" s="2"/>
      <c r="B406" s="2"/>
      <c r="C406" s="2"/>
      <c r="D406" s="2"/>
      <c r="E406" s="2"/>
      <c r="F406" s="2"/>
      <c r="G406" s="56"/>
      <c r="H406" s="56"/>
      <c r="I406" s="2"/>
      <c r="J406" s="2"/>
      <c r="K406" s="2"/>
      <c r="L406" s="56"/>
      <c r="N406" s="56"/>
      <c r="O406" s="2"/>
      <c r="P406" s="56"/>
      <c r="Q406" s="56"/>
      <c r="R406" s="56"/>
      <c r="S406" s="2"/>
      <c r="T406" s="2"/>
      <c r="U406" s="2"/>
      <c r="V406" s="2"/>
      <c r="W406" s="2"/>
      <c r="X406" s="2"/>
    </row>
    <row r="407" spans="1:24" x14ac:dyDescent="0.2">
      <c r="A407" s="2"/>
      <c r="B407" s="2"/>
      <c r="C407" s="2"/>
      <c r="D407" s="2"/>
      <c r="E407" s="2"/>
      <c r="F407" s="2"/>
      <c r="G407" s="56"/>
      <c r="H407" s="56"/>
      <c r="I407" s="2"/>
      <c r="J407" s="2"/>
      <c r="K407" s="2"/>
      <c r="L407" s="56"/>
      <c r="N407" s="56"/>
      <c r="O407" s="2"/>
      <c r="P407" s="56"/>
      <c r="Q407" s="56"/>
      <c r="R407" s="56"/>
      <c r="S407" s="2"/>
      <c r="T407" s="2"/>
      <c r="U407" s="2"/>
      <c r="V407" s="2"/>
      <c r="W407" s="2"/>
      <c r="X407" s="2"/>
    </row>
    <row r="408" spans="1:24" x14ac:dyDescent="0.2">
      <c r="A408" s="2"/>
      <c r="B408" s="2"/>
      <c r="C408" s="2"/>
      <c r="D408" s="2"/>
      <c r="E408" s="2"/>
      <c r="F408" s="2"/>
      <c r="G408" s="56"/>
      <c r="H408" s="56"/>
      <c r="I408" s="2"/>
      <c r="J408" s="2"/>
      <c r="K408" s="2"/>
      <c r="L408" s="56"/>
      <c r="N408" s="56"/>
      <c r="O408" s="2"/>
      <c r="P408" s="56"/>
      <c r="Q408" s="56"/>
      <c r="R408" s="56"/>
      <c r="S408" s="2"/>
      <c r="T408" s="2"/>
      <c r="U408" s="2"/>
      <c r="V408" s="2"/>
      <c r="W408" s="2"/>
      <c r="X408" s="2"/>
    </row>
    <row r="409" spans="1:24" x14ac:dyDescent="0.2">
      <c r="A409" s="2"/>
      <c r="B409" s="2"/>
      <c r="C409" s="2"/>
      <c r="D409" s="2"/>
      <c r="E409" s="2"/>
      <c r="F409" s="2"/>
      <c r="G409" s="56"/>
      <c r="H409" s="56"/>
      <c r="I409" s="2"/>
      <c r="J409" s="2"/>
      <c r="K409" s="2"/>
      <c r="L409" s="56"/>
      <c r="N409" s="56"/>
      <c r="O409" s="2"/>
      <c r="P409" s="56"/>
      <c r="Q409" s="56"/>
      <c r="R409" s="56"/>
      <c r="S409" s="2"/>
      <c r="T409" s="2"/>
      <c r="U409" s="2"/>
      <c r="V409" s="2"/>
      <c r="W409" s="2"/>
      <c r="X409" s="2"/>
    </row>
    <row r="410" spans="1:24" x14ac:dyDescent="0.2">
      <c r="A410" s="2"/>
      <c r="B410" s="2"/>
      <c r="C410" s="2"/>
      <c r="D410" s="2"/>
      <c r="E410" s="2"/>
      <c r="F410" s="2"/>
      <c r="G410" s="56"/>
      <c r="H410" s="56"/>
      <c r="I410" s="2"/>
      <c r="J410" s="2"/>
      <c r="K410" s="2"/>
      <c r="L410" s="56"/>
      <c r="N410" s="56"/>
      <c r="O410" s="2"/>
      <c r="P410" s="56"/>
      <c r="Q410" s="56"/>
      <c r="R410" s="56"/>
      <c r="S410" s="2"/>
      <c r="T410" s="2"/>
      <c r="U410" s="2"/>
      <c r="V410" s="2"/>
      <c r="W410" s="2"/>
      <c r="X410" s="2"/>
    </row>
    <row r="411" spans="1:24" x14ac:dyDescent="0.2">
      <c r="A411" s="2"/>
      <c r="B411" s="2"/>
      <c r="C411" s="2"/>
      <c r="D411" s="2"/>
      <c r="E411" s="2"/>
      <c r="F411" s="2"/>
      <c r="G411" s="56"/>
      <c r="H411" s="56"/>
      <c r="I411" s="2"/>
      <c r="J411" s="2"/>
      <c r="K411" s="2"/>
      <c r="L411" s="56"/>
      <c r="N411" s="56"/>
      <c r="O411" s="2"/>
      <c r="P411" s="56"/>
      <c r="Q411" s="56"/>
      <c r="R411" s="56"/>
      <c r="S411" s="2"/>
      <c r="T411" s="2"/>
      <c r="U411" s="2"/>
      <c r="V411" s="2"/>
      <c r="W411" s="2"/>
      <c r="X411" s="2"/>
    </row>
    <row r="412" spans="1:24" x14ac:dyDescent="0.2">
      <c r="A412" s="2"/>
      <c r="B412" s="2"/>
      <c r="C412" s="2"/>
      <c r="D412" s="2"/>
      <c r="E412" s="2"/>
      <c r="F412" s="2"/>
      <c r="G412" s="56"/>
      <c r="H412" s="56"/>
      <c r="I412" s="2"/>
      <c r="J412" s="2"/>
      <c r="K412" s="2"/>
      <c r="L412" s="56"/>
      <c r="N412" s="56"/>
      <c r="O412" s="2"/>
      <c r="P412" s="56"/>
      <c r="Q412" s="56"/>
      <c r="R412" s="56"/>
      <c r="S412" s="2"/>
      <c r="T412" s="2"/>
      <c r="U412" s="2"/>
      <c r="V412" s="2"/>
      <c r="W412" s="2"/>
      <c r="X412" s="2"/>
    </row>
    <row r="413" spans="1:24" x14ac:dyDescent="0.2">
      <c r="A413" s="2"/>
      <c r="B413" s="2"/>
      <c r="C413" s="2"/>
      <c r="D413" s="2"/>
      <c r="E413" s="2"/>
      <c r="F413" s="2"/>
      <c r="G413" s="56"/>
      <c r="H413" s="56"/>
      <c r="I413" s="2"/>
      <c r="J413" s="2"/>
      <c r="K413" s="2"/>
      <c r="L413" s="56"/>
      <c r="N413" s="56"/>
      <c r="O413" s="2"/>
      <c r="P413" s="56"/>
      <c r="Q413" s="56"/>
      <c r="R413" s="56"/>
      <c r="S413" s="2"/>
      <c r="T413" s="2"/>
      <c r="U413" s="2"/>
      <c r="V413" s="2"/>
      <c r="W413" s="2"/>
      <c r="X413" s="2"/>
    </row>
    <row r="414" spans="1:24" x14ac:dyDescent="0.2">
      <c r="A414" s="2"/>
      <c r="B414" s="2"/>
      <c r="C414" s="2"/>
      <c r="D414" s="2"/>
      <c r="E414" s="2"/>
      <c r="F414" s="2"/>
      <c r="G414" s="56"/>
      <c r="H414" s="56"/>
      <c r="I414" s="2"/>
      <c r="J414" s="2"/>
      <c r="K414" s="2"/>
      <c r="L414" s="56"/>
      <c r="N414" s="56"/>
      <c r="O414" s="2"/>
      <c r="P414" s="56"/>
      <c r="Q414" s="56"/>
      <c r="R414" s="56"/>
      <c r="S414" s="2"/>
      <c r="T414" s="2"/>
      <c r="U414" s="2"/>
      <c r="V414" s="2"/>
      <c r="W414" s="2"/>
      <c r="X414" s="2"/>
    </row>
    <row r="415" spans="1:24" x14ac:dyDescent="0.2">
      <c r="A415" s="2"/>
      <c r="B415" s="2"/>
      <c r="C415" s="2"/>
      <c r="D415" s="2"/>
      <c r="E415" s="2"/>
      <c r="F415" s="2"/>
      <c r="G415" s="56"/>
      <c r="H415" s="56"/>
      <c r="I415" s="2"/>
      <c r="J415" s="2"/>
      <c r="K415" s="2"/>
      <c r="L415" s="56"/>
      <c r="N415" s="56"/>
      <c r="O415" s="2"/>
      <c r="P415" s="56"/>
      <c r="Q415" s="56"/>
      <c r="R415" s="56"/>
      <c r="S415" s="2"/>
      <c r="T415" s="2"/>
      <c r="U415" s="2"/>
      <c r="V415" s="2"/>
      <c r="W415" s="2"/>
      <c r="X415" s="2"/>
    </row>
    <row r="416" spans="1:24" x14ac:dyDescent="0.2">
      <c r="A416" s="2"/>
      <c r="B416" s="2"/>
      <c r="C416" s="2"/>
      <c r="D416" s="2"/>
      <c r="E416" s="2"/>
      <c r="F416" s="2"/>
      <c r="G416" s="56"/>
      <c r="H416" s="56"/>
      <c r="I416" s="2"/>
      <c r="J416" s="2"/>
      <c r="K416" s="2"/>
      <c r="L416" s="56"/>
      <c r="N416" s="56"/>
      <c r="O416" s="2"/>
      <c r="P416" s="56"/>
      <c r="Q416" s="56"/>
      <c r="R416" s="56"/>
      <c r="S416" s="2"/>
      <c r="T416" s="2"/>
      <c r="U416" s="2"/>
      <c r="V416" s="2"/>
      <c r="W416" s="2"/>
      <c r="X416" s="2"/>
    </row>
    <row r="417" spans="1:24" x14ac:dyDescent="0.2">
      <c r="A417" s="2"/>
      <c r="B417" s="2"/>
      <c r="C417" s="2"/>
      <c r="D417" s="2"/>
      <c r="E417" s="2"/>
      <c r="F417" s="2"/>
      <c r="G417" s="56"/>
      <c r="H417" s="56"/>
      <c r="I417" s="2"/>
      <c r="J417" s="2"/>
      <c r="K417" s="2"/>
      <c r="L417" s="56"/>
      <c r="N417" s="56"/>
      <c r="O417" s="2"/>
      <c r="P417" s="56"/>
      <c r="Q417" s="56"/>
      <c r="R417" s="56"/>
      <c r="S417" s="2"/>
      <c r="T417" s="2"/>
      <c r="U417" s="2"/>
      <c r="V417" s="2"/>
      <c r="W417" s="2"/>
      <c r="X417" s="2"/>
    </row>
    <row r="418" spans="1:24" x14ac:dyDescent="0.2">
      <c r="A418" s="2"/>
      <c r="B418" s="2"/>
      <c r="C418" s="2"/>
      <c r="D418" s="2"/>
      <c r="E418" s="2"/>
      <c r="F418" s="2"/>
      <c r="G418" s="56"/>
      <c r="H418" s="56"/>
      <c r="I418" s="2"/>
      <c r="J418" s="2"/>
      <c r="K418" s="2"/>
      <c r="L418" s="56"/>
      <c r="N418" s="56"/>
      <c r="O418" s="2"/>
      <c r="P418" s="56"/>
      <c r="Q418" s="56"/>
      <c r="R418" s="56"/>
      <c r="S418" s="2"/>
      <c r="T418" s="2"/>
      <c r="U418" s="2"/>
      <c r="V418" s="2"/>
      <c r="W418" s="2"/>
      <c r="X418" s="2"/>
    </row>
    <row r="419" spans="1:24" x14ac:dyDescent="0.2">
      <c r="A419" s="2"/>
      <c r="B419" s="2"/>
      <c r="C419" s="2"/>
      <c r="D419" s="2"/>
      <c r="E419" s="2"/>
      <c r="F419" s="2"/>
      <c r="G419" s="56"/>
      <c r="H419" s="56"/>
      <c r="I419" s="2"/>
      <c r="J419" s="2"/>
      <c r="K419" s="2"/>
      <c r="L419" s="56"/>
      <c r="N419" s="56"/>
      <c r="O419" s="2"/>
      <c r="P419" s="56"/>
      <c r="Q419" s="56"/>
      <c r="R419" s="56"/>
      <c r="S419" s="2"/>
      <c r="T419" s="2"/>
      <c r="U419" s="2"/>
      <c r="V419" s="2"/>
      <c r="W419" s="2"/>
      <c r="X419" s="2"/>
    </row>
    <row r="420" spans="1:24" x14ac:dyDescent="0.2">
      <c r="A420" s="2"/>
      <c r="B420" s="2"/>
      <c r="C420" s="2"/>
      <c r="D420" s="2"/>
      <c r="E420" s="2"/>
      <c r="F420" s="2"/>
      <c r="G420" s="56"/>
      <c r="H420" s="56"/>
      <c r="I420" s="2"/>
      <c r="J420" s="2"/>
      <c r="K420" s="2"/>
      <c r="L420" s="56"/>
      <c r="N420" s="56"/>
      <c r="O420" s="2"/>
      <c r="P420" s="56"/>
      <c r="Q420" s="56"/>
      <c r="R420" s="56"/>
      <c r="S420" s="2"/>
      <c r="T420" s="2"/>
      <c r="U420" s="2"/>
      <c r="V420" s="2"/>
      <c r="W420" s="2"/>
      <c r="X420" s="2"/>
    </row>
    <row r="421" spans="1:24" x14ac:dyDescent="0.2">
      <c r="A421" s="2"/>
      <c r="B421" s="2"/>
      <c r="C421" s="2"/>
      <c r="D421" s="2"/>
      <c r="E421" s="2"/>
      <c r="F421" s="2"/>
      <c r="G421" s="56"/>
      <c r="H421" s="56"/>
      <c r="I421" s="2"/>
      <c r="J421" s="2"/>
      <c r="K421" s="2"/>
      <c r="L421" s="56"/>
      <c r="N421" s="56"/>
      <c r="O421" s="2"/>
      <c r="P421" s="56"/>
      <c r="Q421" s="56"/>
      <c r="R421" s="56"/>
      <c r="S421" s="2"/>
      <c r="T421" s="2"/>
      <c r="U421" s="2"/>
      <c r="V421" s="2"/>
      <c r="W421" s="2"/>
      <c r="X421" s="2"/>
    </row>
    <row r="422" spans="1:24" x14ac:dyDescent="0.2">
      <c r="A422" s="2"/>
      <c r="B422" s="2"/>
      <c r="C422" s="2"/>
      <c r="D422" s="2"/>
      <c r="E422" s="2"/>
      <c r="F422" s="2"/>
      <c r="G422" s="56"/>
      <c r="H422" s="56"/>
      <c r="I422" s="2"/>
      <c r="J422" s="2"/>
      <c r="K422" s="2"/>
      <c r="L422" s="56"/>
      <c r="N422" s="56"/>
      <c r="O422" s="2"/>
      <c r="P422" s="56"/>
      <c r="Q422" s="56"/>
      <c r="R422" s="56"/>
      <c r="S422" s="2"/>
      <c r="T422" s="2"/>
      <c r="U422" s="2"/>
      <c r="V422" s="2"/>
      <c r="W422" s="2"/>
      <c r="X422" s="2"/>
    </row>
    <row r="423" spans="1:24" x14ac:dyDescent="0.2">
      <c r="A423" s="2"/>
      <c r="B423" s="2"/>
      <c r="C423" s="2"/>
      <c r="D423" s="2"/>
      <c r="E423" s="2"/>
      <c r="F423" s="2"/>
      <c r="G423" s="56"/>
      <c r="H423" s="56"/>
      <c r="I423" s="2"/>
      <c r="J423" s="2"/>
      <c r="K423" s="2"/>
      <c r="L423" s="56"/>
      <c r="N423" s="56"/>
      <c r="O423" s="2"/>
      <c r="P423" s="56"/>
      <c r="Q423" s="56"/>
      <c r="R423" s="56"/>
      <c r="S423" s="2"/>
      <c r="T423" s="2"/>
      <c r="U423" s="2"/>
      <c r="V423" s="2"/>
      <c r="W423" s="2"/>
      <c r="X423" s="2"/>
    </row>
    <row r="424" spans="1:24" x14ac:dyDescent="0.2">
      <c r="A424" s="2"/>
      <c r="B424" s="2"/>
      <c r="C424" s="2"/>
      <c r="D424" s="2"/>
      <c r="E424" s="2"/>
      <c r="F424" s="2"/>
      <c r="G424" s="56"/>
      <c r="H424" s="56"/>
      <c r="I424" s="2"/>
      <c r="J424" s="2"/>
      <c r="K424" s="2"/>
      <c r="L424" s="56"/>
      <c r="N424" s="56"/>
      <c r="O424" s="2"/>
      <c r="P424" s="56"/>
      <c r="Q424" s="56"/>
      <c r="R424" s="56"/>
      <c r="S424" s="2"/>
      <c r="T424" s="2"/>
      <c r="U424" s="2"/>
      <c r="V424" s="2"/>
      <c r="W424" s="2"/>
      <c r="X424" s="2"/>
    </row>
    <row r="425" spans="1:24" x14ac:dyDescent="0.2">
      <c r="A425" s="2"/>
      <c r="B425" s="2"/>
      <c r="C425" s="2"/>
      <c r="D425" s="2"/>
      <c r="E425" s="2"/>
      <c r="F425" s="2"/>
      <c r="G425" s="56"/>
      <c r="H425" s="56"/>
      <c r="I425" s="2"/>
      <c r="J425" s="2"/>
      <c r="K425" s="2"/>
      <c r="L425" s="56"/>
      <c r="N425" s="56"/>
      <c r="O425" s="2"/>
      <c r="P425" s="56"/>
      <c r="Q425" s="56"/>
      <c r="R425" s="56"/>
      <c r="S425" s="2"/>
      <c r="T425" s="2"/>
      <c r="U425" s="2"/>
      <c r="V425" s="2"/>
      <c r="W425" s="2"/>
      <c r="X425" s="2"/>
    </row>
    <row r="426" spans="1:24" x14ac:dyDescent="0.2">
      <c r="A426" s="2"/>
      <c r="B426" s="2"/>
      <c r="C426" s="2"/>
      <c r="D426" s="2"/>
      <c r="E426" s="2"/>
      <c r="F426" s="2"/>
      <c r="G426" s="56"/>
      <c r="H426" s="56"/>
      <c r="I426" s="2"/>
      <c r="J426" s="2"/>
      <c r="K426" s="2"/>
      <c r="L426" s="56"/>
      <c r="N426" s="56"/>
      <c r="O426" s="2"/>
      <c r="P426" s="56"/>
      <c r="Q426" s="56"/>
      <c r="R426" s="56"/>
      <c r="S426" s="2"/>
      <c r="T426" s="2"/>
      <c r="U426" s="2"/>
      <c r="V426" s="2"/>
      <c r="W426" s="2"/>
      <c r="X426" s="2"/>
    </row>
    <row r="427" spans="1:24" x14ac:dyDescent="0.2">
      <c r="A427" s="2"/>
      <c r="B427" s="2"/>
      <c r="C427" s="2"/>
      <c r="D427" s="2"/>
      <c r="E427" s="2"/>
      <c r="F427" s="2"/>
      <c r="G427" s="56"/>
      <c r="H427" s="56"/>
      <c r="I427" s="2"/>
      <c r="J427" s="2"/>
      <c r="K427" s="2"/>
      <c r="L427" s="56"/>
      <c r="N427" s="56"/>
      <c r="O427" s="2"/>
      <c r="P427" s="56"/>
      <c r="Q427" s="56"/>
      <c r="R427" s="56"/>
      <c r="S427" s="2"/>
      <c r="T427" s="2"/>
      <c r="U427" s="2"/>
      <c r="V427" s="2"/>
      <c r="W427" s="2"/>
      <c r="X427" s="2"/>
    </row>
    <row r="428" spans="1:24" x14ac:dyDescent="0.2">
      <c r="A428" s="2"/>
      <c r="B428" s="2"/>
      <c r="C428" s="2"/>
      <c r="D428" s="2"/>
      <c r="E428" s="2"/>
      <c r="F428" s="2"/>
      <c r="G428" s="56"/>
      <c r="H428" s="56"/>
      <c r="I428" s="2"/>
      <c r="J428" s="2"/>
      <c r="K428" s="2"/>
      <c r="L428" s="56"/>
      <c r="N428" s="56"/>
      <c r="O428" s="2"/>
      <c r="P428" s="56"/>
      <c r="Q428" s="56"/>
      <c r="R428" s="56"/>
      <c r="S428" s="2"/>
      <c r="T428" s="2"/>
      <c r="U428" s="2"/>
      <c r="V428" s="2"/>
      <c r="W428" s="2"/>
      <c r="X428" s="2"/>
    </row>
    <row r="429" spans="1:24" x14ac:dyDescent="0.2">
      <c r="A429" s="2"/>
      <c r="B429" s="2"/>
      <c r="C429" s="2"/>
      <c r="D429" s="2"/>
      <c r="E429" s="2"/>
      <c r="F429" s="2"/>
      <c r="G429" s="56"/>
      <c r="H429" s="56"/>
      <c r="I429" s="2"/>
      <c r="J429" s="2"/>
      <c r="K429" s="2"/>
      <c r="L429" s="56"/>
      <c r="N429" s="56"/>
      <c r="O429" s="2"/>
      <c r="P429" s="56"/>
      <c r="Q429" s="56"/>
      <c r="R429" s="56"/>
      <c r="S429" s="2"/>
      <c r="T429" s="2"/>
      <c r="U429" s="2"/>
      <c r="V429" s="2"/>
      <c r="W429" s="2"/>
      <c r="X429" s="2"/>
    </row>
    <row r="430" spans="1:24" x14ac:dyDescent="0.2">
      <c r="A430" s="2"/>
      <c r="B430" s="2"/>
      <c r="C430" s="2"/>
      <c r="D430" s="2"/>
      <c r="E430" s="2"/>
      <c r="F430" s="2"/>
      <c r="G430" s="56"/>
      <c r="H430" s="56"/>
      <c r="I430" s="2"/>
      <c r="J430" s="2"/>
      <c r="K430" s="2"/>
      <c r="L430" s="56"/>
      <c r="N430" s="56"/>
      <c r="O430" s="2"/>
      <c r="P430" s="56"/>
      <c r="Q430" s="56"/>
      <c r="R430" s="56"/>
      <c r="S430" s="2"/>
      <c r="T430" s="2"/>
      <c r="U430" s="2"/>
      <c r="V430" s="2"/>
      <c r="W430" s="2"/>
      <c r="X430" s="2"/>
    </row>
    <row r="431" spans="1:24" x14ac:dyDescent="0.2">
      <c r="A431" s="2"/>
      <c r="B431" s="2"/>
      <c r="C431" s="2"/>
      <c r="D431" s="2"/>
      <c r="E431" s="2"/>
      <c r="F431" s="2"/>
      <c r="G431" s="56"/>
      <c r="H431" s="56"/>
      <c r="I431" s="2"/>
      <c r="J431" s="2"/>
      <c r="K431" s="2"/>
      <c r="L431" s="56"/>
      <c r="N431" s="56"/>
      <c r="O431" s="2"/>
      <c r="P431" s="56"/>
      <c r="Q431" s="56"/>
      <c r="R431" s="56"/>
      <c r="S431" s="2"/>
      <c r="T431" s="2"/>
      <c r="U431" s="2"/>
      <c r="V431" s="2"/>
      <c r="W431" s="2"/>
      <c r="X431" s="2"/>
    </row>
    <row r="432" spans="1:24" x14ac:dyDescent="0.2">
      <c r="A432" s="2"/>
      <c r="B432" s="2"/>
      <c r="C432" s="2"/>
      <c r="D432" s="2"/>
      <c r="E432" s="2"/>
      <c r="F432" s="2"/>
      <c r="G432" s="56"/>
      <c r="H432" s="56"/>
      <c r="I432" s="2"/>
      <c r="J432" s="2"/>
      <c r="K432" s="2"/>
      <c r="L432" s="56"/>
      <c r="N432" s="56"/>
      <c r="O432" s="2"/>
      <c r="P432" s="56"/>
      <c r="Q432" s="56"/>
      <c r="R432" s="56"/>
      <c r="S432" s="2"/>
      <c r="T432" s="2"/>
      <c r="U432" s="2"/>
      <c r="V432" s="2"/>
      <c r="W432" s="2"/>
      <c r="X432" s="2"/>
    </row>
    <row r="433" spans="1:24" x14ac:dyDescent="0.2">
      <c r="A433" s="2"/>
      <c r="B433" s="2"/>
      <c r="C433" s="2"/>
      <c r="D433" s="2"/>
      <c r="E433" s="2"/>
      <c r="F433" s="2"/>
      <c r="G433" s="56"/>
      <c r="H433" s="56"/>
      <c r="I433" s="2"/>
      <c r="J433" s="2"/>
      <c r="K433" s="2"/>
      <c r="L433" s="56"/>
      <c r="N433" s="56"/>
      <c r="O433" s="2"/>
      <c r="P433" s="56"/>
      <c r="Q433" s="56"/>
      <c r="R433" s="56"/>
      <c r="S433" s="2"/>
      <c r="T433" s="2"/>
      <c r="U433" s="2"/>
      <c r="V433" s="2"/>
      <c r="W433" s="2"/>
      <c r="X433" s="2"/>
    </row>
    <row r="434" spans="1:24" x14ac:dyDescent="0.2">
      <c r="A434" s="2"/>
      <c r="B434" s="2"/>
      <c r="C434" s="2"/>
      <c r="D434" s="2"/>
      <c r="E434" s="2"/>
      <c r="F434" s="2"/>
      <c r="G434" s="56"/>
      <c r="H434" s="56"/>
      <c r="I434" s="2"/>
      <c r="J434" s="2"/>
      <c r="K434" s="2"/>
      <c r="L434" s="56"/>
      <c r="N434" s="56"/>
      <c r="O434" s="2"/>
      <c r="P434" s="56"/>
      <c r="Q434" s="56"/>
      <c r="R434" s="56"/>
      <c r="S434" s="2"/>
      <c r="T434" s="2"/>
      <c r="U434" s="2"/>
      <c r="V434" s="2"/>
      <c r="W434" s="2"/>
      <c r="X434" s="2"/>
    </row>
    <row r="435" spans="1:24" x14ac:dyDescent="0.2">
      <c r="A435" s="2"/>
      <c r="B435" s="2"/>
      <c r="C435" s="2"/>
      <c r="D435" s="2"/>
      <c r="E435" s="2"/>
      <c r="F435" s="2"/>
      <c r="G435" s="56"/>
      <c r="H435" s="56"/>
      <c r="I435" s="2"/>
      <c r="J435" s="2"/>
      <c r="K435" s="2"/>
      <c r="L435" s="56"/>
      <c r="N435" s="56"/>
      <c r="O435" s="2"/>
      <c r="P435" s="56"/>
      <c r="Q435" s="56"/>
      <c r="R435" s="56"/>
      <c r="S435" s="2"/>
      <c r="T435" s="2"/>
      <c r="U435" s="2"/>
      <c r="V435" s="2"/>
      <c r="W435" s="2"/>
      <c r="X435" s="2"/>
    </row>
    <row r="436" spans="1:24" x14ac:dyDescent="0.2">
      <c r="A436" s="2"/>
      <c r="B436" s="2"/>
      <c r="C436" s="2"/>
      <c r="D436" s="2"/>
      <c r="E436" s="2"/>
      <c r="F436" s="2"/>
      <c r="G436" s="56"/>
      <c r="H436" s="56"/>
      <c r="I436" s="2"/>
      <c r="J436" s="2"/>
      <c r="K436" s="2"/>
      <c r="L436" s="56"/>
      <c r="N436" s="56"/>
      <c r="O436" s="2"/>
      <c r="P436" s="56"/>
      <c r="Q436" s="56"/>
      <c r="R436" s="56"/>
      <c r="S436" s="2"/>
      <c r="T436" s="2"/>
      <c r="U436" s="2"/>
      <c r="V436" s="2"/>
      <c r="W436" s="2"/>
      <c r="X436" s="2"/>
    </row>
    <row r="437" spans="1:24" x14ac:dyDescent="0.2">
      <c r="A437" s="2"/>
      <c r="B437" s="2"/>
      <c r="C437" s="2"/>
      <c r="D437" s="2"/>
      <c r="E437" s="2"/>
      <c r="F437" s="2"/>
      <c r="G437" s="56"/>
      <c r="H437" s="56"/>
      <c r="I437" s="2"/>
      <c r="J437" s="2"/>
      <c r="K437" s="2"/>
      <c r="L437" s="56"/>
      <c r="N437" s="56"/>
      <c r="O437" s="2"/>
      <c r="P437" s="56"/>
      <c r="Q437" s="56"/>
      <c r="R437" s="56"/>
      <c r="S437" s="2"/>
      <c r="T437" s="2"/>
      <c r="U437" s="2"/>
      <c r="V437" s="2"/>
      <c r="W437" s="2"/>
      <c r="X437" s="2"/>
    </row>
    <row r="438" spans="1:24" x14ac:dyDescent="0.2">
      <c r="A438" s="2"/>
      <c r="B438" s="2"/>
      <c r="C438" s="2"/>
      <c r="D438" s="2"/>
      <c r="E438" s="2"/>
      <c r="F438" s="2"/>
      <c r="G438" s="56"/>
      <c r="H438" s="56"/>
      <c r="I438" s="2"/>
      <c r="J438" s="2"/>
      <c r="K438" s="2"/>
      <c r="L438" s="56"/>
      <c r="N438" s="56"/>
      <c r="O438" s="2"/>
      <c r="P438" s="56"/>
      <c r="Q438" s="56"/>
      <c r="R438" s="56"/>
      <c r="S438" s="2"/>
      <c r="T438" s="2"/>
      <c r="U438" s="2"/>
      <c r="V438" s="2"/>
      <c r="W438" s="2"/>
      <c r="X438" s="2"/>
    </row>
    <row r="439" spans="1:24" x14ac:dyDescent="0.2">
      <c r="A439" s="2"/>
      <c r="B439" s="2"/>
      <c r="C439" s="2"/>
      <c r="D439" s="2"/>
      <c r="E439" s="2"/>
      <c r="F439" s="2"/>
      <c r="G439" s="56"/>
      <c r="H439" s="56"/>
      <c r="I439" s="2"/>
      <c r="J439" s="2"/>
      <c r="K439" s="2"/>
      <c r="L439" s="56"/>
      <c r="N439" s="56"/>
      <c r="O439" s="2"/>
      <c r="P439" s="56"/>
      <c r="Q439" s="56"/>
      <c r="R439" s="56"/>
      <c r="S439" s="2"/>
      <c r="T439" s="2"/>
      <c r="U439" s="2"/>
      <c r="V439" s="2"/>
      <c r="W439" s="2"/>
      <c r="X439" s="2"/>
    </row>
    <row r="440" spans="1:24" x14ac:dyDescent="0.2">
      <c r="A440" s="2"/>
      <c r="B440" s="2"/>
      <c r="C440" s="2"/>
      <c r="D440" s="2"/>
      <c r="E440" s="2"/>
      <c r="F440" s="2"/>
      <c r="G440" s="56"/>
      <c r="H440" s="56"/>
      <c r="I440" s="2"/>
      <c r="J440" s="2"/>
      <c r="K440" s="2"/>
      <c r="L440" s="56"/>
      <c r="N440" s="56"/>
      <c r="O440" s="2"/>
      <c r="P440" s="56"/>
      <c r="Q440" s="56"/>
      <c r="R440" s="56"/>
      <c r="S440" s="2"/>
      <c r="T440" s="2"/>
      <c r="U440" s="2"/>
      <c r="V440" s="2"/>
      <c r="W440" s="2"/>
      <c r="X440" s="2"/>
    </row>
    <row r="441" spans="1:24" x14ac:dyDescent="0.2">
      <c r="A441" s="2"/>
      <c r="B441" s="2"/>
      <c r="C441" s="2"/>
      <c r="D441" s="2"/>
      <c r="E441" s="2"/>
      <c r="F441" s="2"/>
      <c r="G441" s="56"/>
      <c r="H441" s="56"/>
      <c r="I441" s="2"/>
      <c r="J441" s="2"/>
      <c r="K441" s="2"/>
      <c r="L441" s="56"/>
      <c r="N441" s="56"/>
      <c r="O441" s="2"/>
      <c r="P441" s="56"/>
      <c r="Q441" s="56"/>
      <c r="R441" s="56"/>
      <c r="S441" s="2"/>
      <c r="T441" s="2"/>
      <c r="U441" s="2"/>
      <c r="V441" s="2"/>
      <c r="W441" s="2"/>
      <c r="X441" s="2"/>
    </row>
    <row r="442" spans="1:24" x14ac:dyDescent="0.2">
      <c r="A442" s="2"/>
      <c r="B442" s="2"/>
      <c r="C442" s="2"/>
      <c r="D442" s="2"/>
      <c r="E442" s="2"/>
      <c r="F442" s="2"/>
      <c r="G442" s="56"/>
      <c r="H442" s="56"/>
      <c r="I442" s="2"/>
      <c r="J442" s="2"/>
      <c r="K442" s="2"/>
      <c r="L442" s="56"/>
      <c r="N442" s="56"/>
      <c r="O442" s="2"/>
      <c r="P442" s="56"/>
      <c r="Q442" s="56"/>
      <c r="R442" s="56"/>
      <c r="S442" s="2"/>
      <c r="T442" s="2"/>
      <c r="U442" s="2"/>
      <c r="V442" s="2"/>
      <c r="W442" s="2"/>
      <c r="X442" s="2"/>
    </row>
    <row r="443" spans="1:24" x14ac:dyDescent="0.2">
      <c r="A443" s="2"/>
      <c r="B443" s="2"/>
      <c r="C443" s="2"/>
      <c r="D443" s="2"/>
      <c r="E443" s="2"/>
      <c r="F443" s="2"/>
      <c r="G443" s="56"/>
      <c r="H443" s="56"/>
      <c r="I443" s="2"/>
      <c r="J443" s="2"/>
      <c r="K443" s="2"/>
      <c r="L443" s="56"/>
      <c r="N443" s="56"/>
      <c r="O443" s="2"/>
      <c r="P443" s="56"/>
      <c r="Q443" s="56"/>
      <c r="R443" s="56"/>
      <c r="S443" s="2"/>
      <c r="T443" s="2"/>
      <c r="U443" s="2"/>
      <c r="V443" s="2"/>
      <c r="W443" s="2"/>
      <c r="X443" s="2"/>
    </row>
    <row r="444" spans="1:24" x14ac:dyDescent="0.2">
      <c r="A444" s="2"/>
      <c r="B444" s="2"/>
      <c r="C444" s="2"/>
      <c r="D444" s="2"/>
      <c r="E444" s="2"/>
      <c r="F444" s="2"/>
      <c r="G444" s="56"/>
      <c r="H444" s="56"/>
      <c r="I444" s="2"/>
      <c r="J444" s="2"/>
      <c r="K444" s="2"/>
      <c r="L444" s="56"/>
      <c r="N444" s="56"/>
      <c r="O444" s="2"/>
      <c r="P444" s="56"/>
      <c r="Q444" s="56"/>
      <c r="R444" s="56"/>
      <c r="S444" s="2"/>
      <c r="T444" s="2"/>
      <c r="U444" s="2"/>
      <c r="V444" s="2"/>
      <c r="W444" s="2"/>
      <c r="X444" s="2"/>
    </row>
    <row r="445" spans="1:24" x14ac:dyDescent="0.2">
      <c r="A445" s="2"/>
      <c r="B445" s="2"/>
      <c r="C445" s="2"/>
      <c r="D445" s="2"/>
      <c r="E445" s="2"/>
      <c r="F445" s="2"/>
      <c r="G445" s="56"/>
      <c r="H445" s="56"/>
      <c r="I445" s="2"/>
      <c r="J445" s="2"/>
      <c r="K445" s="2"/>
      <c r="L445" s="56"/>
      <c r="N445" s="56"/>
      <c r="O445" s="2"/>
      <c r="P445" s="56"/>
      <c r="Q445" s="56"/>
      <c r="R445" s="56"/>
      <c r="S445" s="2"/>
      <c r="T445" s="2"/>
      <c r="U445" s="2"/>
      <c r="V445" s="2"/>
      <c r="W445" s="2"/>
      <c r="X445" s="2"/>
    </row>
    <row r="446" spans="1:24" x14ac:dyDescent="0.2">
      <c r="A446" s="2"/>
      <c r="B446" s="2"/>
      <c r="C446" s="2"/>
      <c r="D446" s="2"/>
      <c r="E446" s="2"/>
      <c r="F446" s="2"/>
      <c r="G446" s="56"/>
      <c r="H446" s="56"/>
      <c r="I446" s="2"/>
      <c r="J446" s="2"/>
      <c r="K446" s="2"/>
      <c r="L446" s="56"/>
      <c r="N446" s="56"/>
      <c r="O446" s="2"/>
      <c r="P446" s="56"/>
      <c r="Q446" s="56"/>
      <c r="R446" s="56"/>
      <c r="S446" s="2"/>
      <c r="T446" s="2"/>
      <c r="U446" s="2"/>
      <c r="V446" s="2"/>
      <c r="W446" s="2"/>
      <c r="X446" s="2"/>
    </row>
    <row r="447" spans="1:24" x14ac:dyDescent="0.2">
      <c r="A447" s="2"/>
      <c r="B447" s="2"/>
      <c r="C447" s="2"/>
      <c r="D447" s="2"/>
      <c r="E447" s="2"/>
      <c r="F447" s="2"/>
      <c r="G447" s="56"/>
      <c r="H447" s="56"/>
      <c r="I447" s="2"/>
      <c r="J447" s="2"/>
      <c r="K447" s="2"/>
      <c r="L447" s="56"/>
      <c r="N447" s="56"/>
      <c r="O447" s="2"/>
      <c r="P447" s="56"/>
      <c r="Q447" s="56"/>
      <c r="R447" s="56"/>
      <c r="S447" s="2"/>
      <c r="T447" s="2"/>
      <c r="U447" s="2"/>
      <c r="V447" s="2"/>
      <c r="W447" s="2"/>
      <c r="X447" s="2"/>
    </row>
    <row r="448" spans="1:24" x14ac:dyDescent="0.2">
      <c r="A448" s="2"/>
      <c r="B448" s="2"/>
      <c r="C448" s="2"/>
      <c r="D448" s="2"/>
      <c r="E448" s="2"/>
      <c r="F448" s="2"/>
      <c r="G448" s="56"/>
      <c r="H448" s="56"/>
      <c r="I448" s="2"/>
      <c r="J448" s="2"/>
      <c r="K448" s="2"/>
      <c r="L448" s="56"/>
      <c r="N448" s="56"/>
      <c r="O448" s="2"/>
      <c r="P448" s="56"/>
      <c r="Q448" s="56"/>
      <c r="R448" s="56"/>
      <c r="S448" s="2"/>
      <c r="T448" s="2"/>
      <c r="U448" s="2"/>
      <c r="V448" s="2"/>
      <c r="W448" s="2"/>
      <c r="X448" s="2"/>
    </row>
    <row r="449" spans="1:24" x14ac:dyDescent="0.2">
      <c r="A449" s="2"/>
      <c r="B449" s="2"/>
      <c r="C449" s="2"/>
      <c r="D449" s="2"/>
      <c r="E449" s="2"/>
      <c r="F449" s="2"/>
      <c r="G449" s="56"/>
      <c r="H449" s="56"/>
      <c r="I449" s="2"/>
      <c r="J449" s="2"/>
      <c r="K449" s="2"/>
      <c r="L449" s="56"/>
      <c r="N449" s="56"/>
      <c r="O449" s="2"/>
      <c r="P449" s="56"/>
      <c r="Q449" s="56"/>
      <c r="R449" s="56"/>
      <c r="S449" s="2"/>
      <c r="T449" s="2"/>
      <c r="U449" s="2"/>
      <c r="V449" s="2"/>
      <c r="W449" s="2"/>
      <c r="X449" s="2"/>
    </row>
    <row r="450" spans="1:24" x14ac:dyDescent="0.2">
      <c r="A450" s="2"/>
      <c r="B450" s="2"/>
      <c r="C450" s="2"/>
      <c r="D450" s="2"/>
      <c r="E450" s="2"/>
      <c r="F450" s="2"/>
      <c r="G450" s="56"/>
      <c r="H450" s="56"/>
      <c r="I450" s="2"/>
      <c r="J450" s="2"/>
      <c r="K450" s="2"/>
      <c r="L450" s="56"/>
      <c r="N450" s="56"/>
      <c r="O450" s="2"/>
      <c r="P450" s="56"/>
      <c r="Q450" s="56"/>
      <c r="R450" s="56"/>
      <c r="S450" s="2"/>
      <c r="T450" s="2"/>
      <c r="U450" s="2"/>
      <c r="V450" s="2"/>
      <c r="W450" s="2"/>
      <c r="X450" s="2"/>
    </row>
    <row r="451" spans="1:24" x14ac:dyDescent="0.2">
      <c r="A451" s="2"/>
      <c r="B451" s="2"/>
      <c r="C451" s="2"/>
      <c r="D451" s="2"/>
      <c r="E451" s="2"/>
      <c r="F451" s="2"/>
      <c r="G451" s="56"/>
      <c r="H451" s="56"/>
      <c r="I451" s="2"/>
      <c r="J451" s="2"/>
      <c r="K451" s="2"/>
      <c r="L451" s="56"/>
      <c r="N451" s="56"/>
      <c r="O451" s="2"/>
      <c r="P451" s="56"/>
      <c r="Q451" s="56"/>
      <c r="R451" s="56"/>
      <c r="S451" s="2"/>
      <c r="T451" s="2"/>
      <c r="U451" s="2"/>
      <c r="V451" s="2"/>
      <c r="W451" s="2"/>
      <c r="X451" s="2"/>
    </row>
    <row r="452" spans="1:24" x14ac:dyDescent="0.2">
      <c r="A452" s="2"/>
      <c r="B452" s="2"/>
      <c r="C452" s="2"/>
      <c r="D452" s="2"/>
      <c r="E452" s="2"/>
      <c r="F452" s="2"/>
      <c r="G452" s="56"/>
      <c r="H452" s="56"/>
      <c r="I452" s="2"/>
      <c r="J452" s="2"/>
      <c r="K452" s="2"/>
      <c r="L452" s="56"/>
      <c r="N452" s="56"/>
      <c r="O452" s="2"/>
      <c r="P452" s="56"/>
      <c r="Q452" s="56"/>
      <c r="R452" s="56"/>
      <c r="S452" s="2"/>
      <c r="T452" s="2"/>
      <c r="U452" s="2"/>
      <c r="V452" s="2"/>
      <c r="W452" s="2"/>
      <c r="X452" s="2"/>
    </row>
    <row r="453" spans="1:24" x14ac:dyDescent="0.2">
      <c r="A453" s="2"/>
      <c r="B453" s="2"/>
      <c r="C453" s="2"/>
      <c r="D453" s="2"/>
      <c r="E453" s="2"/>
      <c r="F453" s="2"/>
      <c r="G453" s="56"/>
      <c r="H453" s="56"/>
      <c r="I453" s="2"/>
      <c r="J453" s="2"/>
      <c r="K453" s="2"/>
      <c r="L453" s="56"/>
      <c r="N453" s="56"/>
      <c r="O453" s="2"/>
      <c r="P453" s="56"/>
      <c r="Q453" s="56"/>
      <c r="R453" s="56"/>
      <c r="S453" s="2"/>
      <c r="T453" s="2"/>
      <c r="U453" s="2"/>
      <c r="V453" s="2"/>
      <c r="W453" s="2"/>
      <c r="X453" s="2"/>
    </row>
    <row r="454" spans="1:24" x14ac:dyDescent="0.2">
      <c r="A454" s="2"/>
      <c r="B454" s="2"/>
      <c r="C454" s="2"/>
      <c r="D454" s="2"/>
      <c r="E454" s="2"/>
      <c r="F454" s="2"/>
      <c r="G454" s="56"/>
      <c r="H454" s="56"/>
      <c r="I454" s="2"/>
      <c r="J454" s="2"/>
      <c r="K454" s="2"/>
      <c r="L454" s="56"/>
      <c r="N454" s="56"/>
      <c r="O454" s="2"/>
      <c r="P454" s="56"/>
      <c r="Q454" s="56"/>
      <c r="R454" s="56"/>
      <c r="S454" s="2"/>
      <c r="T454" s="2"/>
      <c r="U454" s="2"/>
      <c r="V454" s="2"/>
      <c r="W454" s="2"/>
      <c r="X454" s="2"/>
    </row>
    <row r="455" spans="1:24" x14ac:dyDescent="0.2">
      <c r="A455" s="2"/>
      <c r="B455" s="2"/>
      <c r="C455" s="2"/>
      <c r="D455" s="2"/>
      <c r="E455" s="2"/>
      <c r="F455" s="2"/>
      <c r="G455" s="56"/>
      <c r="H455" s="56"/>
      <c r="I455" s="2"/>
      <c r="J455" s="2"/>
      <c r="K455" s="2"/>
      <c r="L455" s="56"/>
      <c r="N455" s="56"/>
      <c r="O455" s="2"/>
      <c r="P455" s="56"/>
      <c r="Q455" s="56"/>
      <c r="R455" s="56"/>
      <c r="S455" s="2"/>
      <c r="T455" s="2"/>
      <c r="U455" s="2"/>
      <c r="V455" s="2"/>
      <c r="W455" s="2"/>
      <c r="X455" s="2"/>
    </row>
    <row r="456" spans="1:24" x14ac:dyDescent="0.2">
      <c r="A456" s="2"/>
      <c r="B456" s="2"/>
      <c r="C456" s="2"/>
      <c r="D456" s="2"/>
      <c r="E456" s="2"/>
      <c r="F456" s="2"/>
      <c r="G456" s="56"/>
      <c r="H456" s="56"/>
      <c r="I456" s="2"/>
      <c r="J456" s="2"/>
      <c r="K456" s="2"/>
      <c r="L456" s="56"/>
      <c r="N456" s="56"/>
      <c r="O456" s="2"/>
      <c r="P456" s="56"/>
      <c r="Q456" s="56"/>
      <c r="R456" s="56"/>
      <c r="S456" s="2"/>
      <c r="T456" s="2"/>
      <c r="U456" s="2"/>
      <c r="V456" s="2"/>
      <c r="W456" s="2"/>
      <c r="X456" s="2"/>
    </row>
    <row r="457" spans="1:24" x14ac:dyDescent="0.2">
      <c r="A457" s="2"/>
      <c r="B457" s="2"/>
      <c r="C457" s="2"/>
      <c r="D457" s="2"/>
      <c r="E457" s="2"/>
      <c r="F457" s="2"/>
      <c r="G457" s="56"/>
      <c r="H457" s="56"/>
      <c r="I457" s="2"/>
      <c r="J457" s="2"/>
      <c r="K457" s="2"/>
      <c r="L457" s="56"/>
      <c r="N457" s="56"/>
      <c r="O457" s="2"/>
      <c r="P457" s="56"/>
      <c r="Q457" s="56"/>
      <c r="R457" s="56"/>
      <c r="S457" s="2"/>
      <c r="T457" s="2"/>
      <c r="U457" s="2"/>
      <c r="V457" s="2"/>
      <c r="W457" s="2"/>
      <c r="X457" s="2"/>
    </row>
    <row r="458" spans="1:24" x14ac:dyDescent="0.2">
      <c r="A458" s="2"/>
      <c r="B458" s="2"/>
      <c r="C458" s="2"/>
      <c r="D458" s="2"/>
      <c r="E458" s="2"/>
      <c r="F458" s="2"/>
      <c r="G458" s="56"/>
      <c r="H458" s="56"/>
      <c r="I458" s="2"/>
      <c r="J458" s="2"/>
      <c r="K458" s="2"/>
      <c r="L458" s="56"/>
      <c r="N458" s="56"/>
      <c r="O458" s="2"/>
      <c r="P458" s="56"/>
      <c r="Q458" s="56"/>
      <c r="R458" s="56"/>
      <c r="S458" s="2"/>
      <c r="T458" s="2"/>
      <c r="U458" s="2"/>
      <c r="V458" s="2"/>
      <c r="W458" s="2"/>
      <c r="X458" s="2"/>
    </row>
    <row r="459" spans="1:24" x14ac:dyDescent="0.2">
      <c r="A459" s="2"/>
      <c r="B459" s="2"/>
      <c r="C459" s="2"/>
      <c r="D459" s="2"/>
      <c r="E459" s="2"/>
      <c r="F459" s="2"/>
      <c r="G459" s="56"/>
      <c r="H459" s="56"/>
      <c r="I459" s="2"/>
      <c r="J459" s="2"/>
      <c r="K459" s="2"/>
      <c r="L459" s="56"/>
      <c r="N459" s="56"/>
      <c r="O459" s="2"/>
      <c r="P459" s="56"/>
      <c r="Q459" s="56"/>
      <c r="R459" s="56"/>
      <c r="S459" s="2"/>
      <c r="T459" s="2"/>
      <c r="U459" s="2"/>
      <c r="V459" s="2"/>
      <c r="W459" s="2"/>
      <c r="X459" s="2"/>
    </row>
    <row r="460" spans="1:24" x14ac:dyDescent="0.2">
      <c r="A460" s="2"/>
      <c r="B460" s="2"/>
      <c r="C460" s="2"/>
      <c r="D460" s="2"/>
      <c r="E460" s="2"/>
      <c r="F460" s="2"/>
      <c r="G460" s="56"/>
      <c r="H460" s="56"/>
      <c r="I460" s="2"/>
      <c r="J460" s="2"/>
      <c r="K460" s="2"/>
      <c r="L460" s="56"/>
      <c r="N460" s="56"/>
      <c r="O460" s="2"/>
      <c r="P460" s="56"/>
      <c r="Q460" s="56"/>
      <c r="R460" s="56"/>
      <c r="S460" s="2"/>
      <c r="T460" s="2"/>
      <c r="U460" s="2"/>
      <c r="V460" s="2"/>
      <c r="W460" s="2"/>
      <c r="X460" s="2"/>
    </row>
    <row r="461" spans="1:24" x14ac:dyDescent="0.2">
      <c r="A461" s="2"/>
      <c r="B461" s="2"/>
      <c r="C461" s="2"/>
      <c r="D461" s="2"/>
      <c r="E461" s="2"/>
      <c r="F461" s="2"/>
      <c r="G461" s="56"/>
      <c r="H461" s="56"/>
      <c r="I461" s="2"/>
      <c r="J461" s="2"/>
      <c r="K461" s="2"/>
      <c r="L461" s="56"/>
      <c r="N461" s="56"/>
      <c r="O461" s="2"/>
      <c r="P461" s="56"/>
      <c r="Q461" s="56"/>
      <c r="R461" s="56"/>
      <c r="S461" s="2"/>
      <c r="T461" s="2"/>
      <c r="U461" s="2"/>
      <c r="V461" s="2"/>
      <c r="W461" s="2"/>
      <c r="X461" s="2"/>
    </row>
  </sheetData>
  <mergeCells count="3">
    <mergeCell ref="Q5:Y5"/>
    <mergeCell ref="K5:P5"/>
    <mergeCell ref="G5:I5"/>
  </mergeCells>
  <phoneticPr fontId="0" type="noConversion"/>
  <printOptions gridLines="1" gridLinesSet="0"/>
  <pageMargins left="0.75" right="0.75" top="1" bottom="1" header="0.5" footer="0.5"/>
  <pageSetup paperSize="9" orientation="portrait" horizontalDpi="360" verticalDpi="360" r:id="rId1"/>
  <headerFooter alignWithMargins="0">
    <oddHeader>&amp;C&amp;A&amp;R&amp;F
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>
      <selection activeCell="J16" sqref="J16"/>
    </sheetView>
  </sheetViews>
  <sheetFormatPr defaultRowHeight="12" x14ac:dyDescent="0.15"/>
  <cols>
    <col min="2" max="2" width="15.625" customWidth="1"/>
    <col min="3" max="3" width="14.875" customWidth="1"/>
  </cols>
  <sheetData>
    <row r="2" spans="1:7" x14ac:dyDescent="0.15">
      <c r="B2" t="s">
        <v>267</v>
      </c>
      <c r="C2" t="s">
        <v>268</v>
      </c>
      <c r="F2" t="s">
        <v>271</v>
      </c>
    </row>
    <row r="3" spans="1:7" ht="12.75" x14ac:dyDescent="0.2">
      <c r="A3" t="s">
        <v>266</v>
      </c>
      <c r="F3" s="25" t="s">
        <v>261</v>
      </c>
      <c r="G3" s="26" t="s">
        <v>272</v>
      </c>
    </row>
    <row r="5" spans="1:7" x14ac:dyDescent="0.15">
      <c r="B5">
        <v>0.08</v>
      </c>
      <c r="C5">
        <v>31.5</v>
      </c>
      <c r="F5">
        <v>-8</v>
      </c>
      <c r="G5">
        <v>0</v>
      </c>
    </row>
    <row r="6" spans="1:7" x14ac:dyDescent="0.15">
      <c r="B6">
        <v>7.0000000000000001E-3</v>
      </c>
      <c r="C6">
        <v>31.5</v>
      </c>
      <c r="F6">
        <v>2</v>
      </c>
      <c r="G6">
        <v>0</v>
      </c>
    </row>
    <row r="7" spans="1:7" x14ac:dyDescent="0.15">
      <c r="B7">
        <v>-0.28999999999999998</v>
      </c>
      <c r="C7">
        <v>45.5</v>
      </c>
    </row>
    <row r="8" spans="1:7" x14ac:dyDescent="0.15">
      <c r="F8">
        <v>0</v>
      </c>
      <c r="G8">
        <v>-1</v>
      </c>
    </row>
    <row r="9" spans="1:7" x14ac:dyDescent="0.15">
      <c r="A9" t="s">
        <v>269</v>
      </c>
      <c r="F9">
        <v>0</v>
      </c>
      <c r="G9">
        <v>0.4</v>
      </c>
    </row>
    <row r="10" spans="1:7" x14ac:dyDescent="0.15">
      <c r="B10">
        <v>-0.29499999999999998</v>
      </c>
      <c r="C10">
        <v>39.299999999999997</v>
      </c>
    </row>
    <row r="11" spans="1:7" x14ac:dyDescent="0.15">
      <c r="B11">
        <v>-0.13</v>
      </c>
      <c r="C11">
        <v>34</v>
      </c>
      <c r="F11" t="s">
        <v>273</v>
      </c>
    </row>
    <row r="12" spans="1:7" ht="12.75" x14ac:dyDescent="0.2">
      <c r="F12" s="25" t="s">
        <v>274</v>
      </c>
      <c r="G12" s="26" t="s">
        <v>272</v>
      </c>
    </row>
    <row r="13" spans="1:7" x14ac:dyDescent="0.15">
      <c r="B13">
        <v>-0.29499999999999998</v>
      </c>
      <c r="C13">
        <v>47.5</v>
      </c>
    </row>
    <row r="14" spans="1:7" x14ac:dyDescent="0.15">
      <c r="B14">
        <v>-0.115</v>
      </c>
      <c r="C14">
        <v>38.5</v>
      </c>
      <c r="F14">
        <v>-0.2</v>
      </c>
      <c r="G14">
        <v>0</v>
      </c>
    </row>
    <row r="15" spans="1:7" x14ac:dyDescent="0.15">
      <c r="F15">
        <v>0.5</v>
      </c>
      <c r="G15">
        <v>0</v>
      </c>
    </row>
    <row r="16" spans="1:7" x14ac:dyDescent="0.15">
      <c r="A16" t="s">
        <v>270</v>
      </c>
    </row>
    <row r="17" spans="2:7" x14ac:dyDescent="0.15">
      <c r="B17">
        <v>-0.25</v>
      </c>
      <c r="C17">
        <v>43</v>
      </c>
      <c r="F17">
        <v>0</v>
      </c>
      <c r="G17">
        <v>-1</v>
      </c>
    </row>
    <row r="18" spans="2:7" x14ac:dyDescent="0.15">
      <c r="B18">
        <v>-0.08</v>
      </c>
      <c r="C18">
        <v>35.200000000000003</v>
      </c>
      <c r="F18">
        <v>0</v>
      </c>
      <c r="G18">
        <v>0.4</v>
      </c>
    </row>
    <row r="20" spans="2:7" x14ac:dyDescent="0.15">
      <c r="B20">
        <v>-0.18</v>
      </c>
      <c r="C20">
        <v>42.5</v>
      </c>
    </row>
    <row r="21" spans="2:7" x14ac:dyDescent="0.15">
      <c r="B21">
        <v>0.01</v>
      </c>
      <c r="C21">
        <v>35</v>
      </c>
      <c r="F21" t="s">
        <v>276</v>
      </c>
    </row>
    <row r="23" spans="2:7" x14ac:dyDescent="0.15">
      <c r="F23">
        <v>-0.4</v>
      </c>
      <c r="G23">
        <v>0</v>
      </c>
    </row>
    <row r="24" spans="2:7" x14ac:dyDescent="0.15">
      <c r="F24">
        <v>0</v>
      </c>
      <c r="G24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Fig 2.13 Ed2</vt:lpstr>
      <vt:lpstr>CID_Data</vt:lpstr>
      <vt:lpstr>Lines for 2-9&amp;13</vt:lpstr>
      <vt:lpstr>Fig 2.6 Ed2</vt:lpstr>
      <vt:lpstr>Fig 2.7 Ed2</vt:lpstr>
      <vt:lpstr>Fig 2.8 Ed2</vt:lpstr>
      <vt:lpstr>Fig 2.9 Ed2</vt:lpstr>
      <vt:lpstr>Fig 2.10 Ed2</vt:lpstr>
      <vt:lpstr>Fig 2.11 Ed2</vt:lpstr>
      <vt:lpstr>Fig 2.12 Ed2</vt:lpstr>
      <vt:lpstr>Fig 2.14 Ed2</vt:lpstr>
      <vt:lpstr>Fig 2.17 Ed2</vt:lpstr>
      <vt:lpstr>Fig 2.33</vt:lpstr>
      <vt:lpstr>CID_Data!Print_Area</vt:lpstr>
      <vt:lpstr>'Fig 2.13 Ed2'!Print_Area</vt:lpstr>
      <vt:lpstr>CID_Data!Print_Area_MI</vt:lpstr>
      <vt:lpstr>CID_Data!Print_Titles</vt:lpstr>
      <vt:lpstr>CID_Data!Print_Titles_MI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Been</dc:creator>
  <cp:lastModifiedBy>K Been</cp:lastModifiedBy>
  <cp:lastPrinted>2014-10-17T17:05:20Z</cp:lastPrinted>
  <dcterms:created xsi:type="dcterms:W3CDTF">2001-10-14T15:43:30Z</dcterms:created>
  <dcterms:modified xsi:type="dcterms:W3CDTF">2015-09-30T19:21:25Z</dcterms:modified>
</cp:coreProperties>
</file>