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nskk\Development\MyDvlpWindows\01_SolarWin\Solar06\.localResources\SolarSys\excelFile\"/>
    </mc:Choice>
  </mc:AlternateContent>
  <xr:revisionPtr revIDLastSave="0" documentId="13_ncr:1_{E369D506-67E1-497A-B8F1-7E4029E28E6B}" xr6:coauthVersionLast="47" xr6:coauthVersionMax="47" xr10:uidLastSave="{00000000-0000-0000-0000-000000000000}"/>
  <bookViews>
    <workbookView xWindow="705" yWindow="525" windowWidth="27465" windowHeight="15480" xr2:uid="{00000000-000D-0000-FFFF-FFFF00000000}"/>
  </bookViews>
  <sheets>
    <sheet name="solarsys_constant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Q11" i="1"/>
  <c r="Q16" i="1"/>
  <c r="O16" i="1"/>
  <c r="Q12" i="1"/>
  <c r="O12" i="1"/>
  <c r="Q15" i="1"/>
  <c r="O15" i="1"/>
  <c r="Q14" i="1"/>
  <c r="O14" i="1"/>
  <c r="Q13" i="1"/>
  <c r="O13" i="1"/>
  <c r="O8" i="1"/>
  <c r="O6" i="1"/>
  <c r="Z16" i="1"/>
  <c r="Z15" i="1"/>
  <c r="Z14" i="1"/>
  <c r="Z13" i="1"/>
  <c r="Z12" i="1"/>
  <c r="Z11" i="1"/>
  <c r="Z8" i="1"/>
  <c r="Z6" i="1"/>
  <c r="Z7" i="1" s="1"/>
  <c r="Z5" i="1"/>
  <c r="Z4" i="1"/>
  <c r="Z3" i="1"/>
  <c r="Z10" i="1" l="1"/>
  <c r="Z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3" i="1"/>
  <c r="V16" i="1" l="1"/>
  <c r="V15" i="1"/>
  <c r="V14" i="1"/>
  <c r="V13" i="1"/>
  <c r="V12" i="1"/>
  <c r="V11" i="1"/>
  <c r="V8" i="1"/>
  <c r="V10" i="1" s="1"/>
  <c r="V6" i="1"/>
  <c r="V7" i="1" s="1"/>
  <c r="V5" i="1"/>
  <c r="V4" i="1"/>
  <c r="U16" i="1"/>
  <c r="U15" i="1"/>
  <c r="U14" i="1"/>
  <c r="U13" i="1"/>
  <c r="U12" i="1"/>
  <c r="U11" i="1"/>
  <c r="U8" i="1"/>
  <c r="U10" i="1" s="1"/>
  <c r="U6" i="1"/>
  <c r="U7" i="1" s="1"/>
  <c r="U5" i="1"/>
  <c r="U4" i="1"/>
  <c r="V3" i="1"/>
  <c r="U3" i="1"/>
  <c r="U9" i="1" l="1"/>
  <c r="V9" i="1"/>
</calcChain>
</file>

<file path=xl/sharedStrings.xml><?xml version="1.0" encoding="utf-8"?>
<sst xmlns="http://schemas.openxmlformats.org/spreadsheetml/2006/main" count="82" uniqueCount="64">
  <si>
    <t>color</t>
  </si>
  <si>
    <t>size(pixel)</t>
  </si>
  <si>
    <t>Sun</t>
  </si>
  <si>
    <t>red</t>
  </si>
  <si>
    <t>Mercury</t>
  </si>
  <si>
    <t>gray</t>
  </si>
  <si>
    <t>Venus</t>
  </si>
  <si>
    <t>brown</t>
  </si>
  <si>
    <t>Earth</t>
  </si>
  <si>
    <t>blue</t>
  </si>
  <si>
    <t>Moon</t>
  </si>
  <si>
    <t>Mars</t>
  </si>
  <si>
    <t>orange</t>
  </si>
  <si>
    <t>Phobos</t>
  </si>
  <si>
    <t>Deimos</t>
  </si>
  <si>
    <t>black</t>
  </si>
  <si>
    <t>Ceres</t>
  </si>
  <si>
    <t>Jupiter</t>
  </si>
  <si>
    <t>purple</t>
  </si>
  <si>
    <t>Saturn</t>
  </si>
  <si>
    <t>cyan</t>
  </si>
  <si>
    <t>Uranus</t>
  </si>
  <si>
    <t>Neptune</t>
  </si>
  <si>
    <t>Pluto</t>
  </si>
  <si>
    <t>scalerX</t>
    <phoneticPr fontId="18"/>
  </si>
  <si>
    <t>scalerY</t>
    <phoneticPr fontId="18"/>
  </si>
  <si>
    <t>scalerZ</t>
    <phoneticPr fontId="18"/>
  </si>
  <si>
    <t>distanceToParent(Km)</t>
    <phoneticPr fontId="18"/>
  </si>
  <si>
    <t>obliquity(degree)</t>
    <phoneticPr fontId="18"/>
  </si>
  <si>
    <t>inclination(degree)</t>
    <phoneticPr fontId="18"/>
  </si>
  <si>
    <t>rotationPeriod(day)</t>
    <phoneticPr fontId="18"/>
  </si>
  <si>
    <t>rotationVelocity(km/s)</t>
    <phoneticPr fontId="18"/>
  </si>
  <si>
    <t>mass(kg)</t>
    <phoneticPr fontId="18"/>
  </si>
  <si>
    <t>radius(km)</t>
    <phoneticPr fontId="18"/>
  </si>
  <si>
    <t>orbitalPeriod(day)</t>
    <phoneticPr fontId="18"/>
  </si>
  <si>
    <t>orbitalSpeed(m/s)</t>
    <phoneticPr fontId="18"/>
  </si>
  <si>
    <t>initPositionX(km)</t>
    <phoneticPr fontId="18"/>
  </si>
  <si>
    <t>initPositionY(km)</t>
    <phoneticPr fontId="18"/>
  </si>
  <si>
    <t>initPositionZ(km)</t>
    <phoneticPr fontId="18"/>
  </si>
  <si>
    <t>initVelocityX(m/s)</t>
    <phoneticPr fontId="18"/>
  </si>
  <si>
    <t>initVelocityY(m/s)</t>
    <phoneticPr fontId="18"/>
  </si>
  <si>
    <t>initVelocityZ(m/s)</t>
    <phoneticPr fontId="18"/>
  </si>
  <si>
    <t>distanceToParent(au)</t>
    <phoneticPr fontId="18"/>
  </si>
  <si>
    <t>stella</t>
    <phoneticPr fontId="18"/>
  </si>
  <si>
    <t>satelliteOfId</t>
    <phoneticPr fontId="18"/>
  </si>
  <si>
    <t>shaderName</t>
    <phoneticPr fontId="18"/>
  </si>
  <si>
    <t>planetName</t>
    <phoneticPr fontId="18"/>
  </si>
  <si>
    <t>sun</t>
    <phoneticPr fontId="18"/>
  </si>
  <si>
    <t>textName</t>
    <phoneticPr fontId="18"/>
  </si>
  <si>
    <t>star</t>
    <phoneticPr fontId="18"/>
  </si>
  <si>
    <t>mercury</t>
    <phoneticPr fontId="18"/>
  </si>
  <si>
    <t>venus</t>
    <phoneticPr fontId="18"/>
  </si>
  <si>
    <t>earth</t>
    <phoneticPr fontId="18"/>
  </si>
  <si>
    <t>moon</t>
    <phoneticPr fontId="18"/>
  </si>
  <si>
    <t>mars</t>
    <phoneticPr fontId="18"/>
  </si>
  <si>
    <t>phobos</t>
    <phoneticPr fontId="18"/>
  </si>
  <si>
    <t>deimos</t>
    <phoneticPr fontId="18"/>
  </si>
  <si>
    <t>ceres</t>
    <phoneticPr fontId="18"/>
  </si>
  <si>
    <t>jupiter</t>
    <phoneticPr fontId="18"/>
  </si>
  <si>
    <t>saturn</t>
    <phoneticPr fontId="18"/>
  </si>
  <si>
    <t>uranus</t>
    <phoneticPr fontId="18"/>
  </si>
  <si>
    <t>neptune</t>
    <phoneticPr fontId="18"/>
  </si>
  <si>
    <t>pluto</t>
    <phoneticPr fontId="18"/>
  </si>
  <si>
    <t>planetId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</si>
</sst>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;[Red]\-0.00\ "/>
    <numFmt numFmtId="177" formatCode="0.0000E+00"/>
    <numFmt numFmtId="178" formatCode="0.000_);[Red]\(0.000\)"/>
    <numFmt numFmtId="179" formatCode="0.000000_ "/>
    <numFmt numFmtId="180" formatCode="0.0"/>
    <numFmt numFmtId="182" formatCode="0.000000E+00"/>
  </numFmts>
  <fonts count="19" x14ac:knownFonts="1"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0"/>
      <color rgb="FF006100"/>
      <name val="Meiryo UI"/>
      <family val="2"/>
      <charset val="128"/>
    </font>
    <font>
      <sz val="10"/>
      <color rgb="FF9C0006"/>
      <name val="Meiryo UI"/>
      <family val="2"/>
      <charset val="128"/>
    </font>
    <font>
      <sz val="10"/>
      <color rgb="FF9C6500"/>
      <name val="Meiryo UI"/>
      <family val="2"/>
      <charset val="128"/>
    </font>
    <font>
      <sz val="10"/>
      <color rgb="FF3F3F76"/>
      <name val="Meiryo UI"/>
      <family val="2"/>
      <charset val="128"/>
    </font>
    <font>
      <b/>
      <sz val="10"/>
      <color rgb="FF3F3F3F"/>
      <name val="Meiryo UI"/>
      <family val="2"/>
      <charset val="128"/>
    </font>
    <font>
      <b/>
      <sz val="10"/>
      <color rgb="FFFA7D00"/>
      <name val="Meiryo UI"/>
      <family val="2"/>
      <charset val="128"/>
    </font>
    <font>
      <sz val="10"/>
      <color rgb="FFFA7D00"/>
      <name val="Meiryo UI"/>
      <family val="2"/>
      <charset val="128"/>
    </font>
    <font>
      <b/>
      <sz val="10"/>
      <color theme="0"/>
      <name val="Meiryo UI"/>
      <family val="2"/>
      <charset val="128"/>
    </font>
    <font>
      <sz val="10"/>
      <color rgb="FFFF0000"/>
      <name val="Meiryo UI"/>
      <family val="2"/>
      <charset val="128"/>
    </font>
    <font>
      <i/>
      <sz val="10"/>
      <color rgb="FF7F7F7F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0"/>
      <color theme="0"/>
      <name val="Meiryo UI"/>
      <family val="2"/>
      <charset val="128"/>
    </font>
    <font>
      <sz val="6"/>
      <name val="Meiryo UI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6"/>
  <sheetViews>
    <sheetView tabSelected="1" zoomScale="110" zoomScaleNormal="110" workbookViewId="0">
      <pane xSplit="7" ySplit="2" topLeftCell="O3" activePane="bottomRight" state="frozen"/>
      <selection pane="topRight" activeCell="G1" sqref="G1"/>
      <selection pane="bottomLeft" activeCell="A2" sqref="A2"/>
      <selection pane="bottomRight" activeCell="W25" sqref="W25"/>
    </sheetView>
  </sheetViews>
  <sheetFormatPr defaultRowHeight="14.25" x14ac:dyDescent="0.25"/>
  <cols>
    <col min="1" max="1" width="3.125" customWidth="1"/>
    <col min="4" max="4" width="7.125" customWidth="1"/>
    <col min="5" max="5" width="6.125" customWidth="1"/>
    <col min="6" max="6" width="15.875" customWidth="1"/>
    <col min="7" max="7" width="4.625" customWidth="1"/>
    <col min="8" max="10" width="8.375" customWidth="1"/>
    <col min="11" max="12" width="11.875" customWidth="1"/>
    <col min="13" max="13" width="9.875" customWidth="1"/>
    <col min="14" max="20" width="11.875" customWidth="1"/>
    <col min="21" max="21" width="14" customWidth="1"/>
    <col min="22" max="22" width="11.5" bestFit="1" customWidth="1"/>
    <col min="23" max="23" width="12.375" bestFit="1" customWidth="1"/>
  </cols>
  <sheetData>
    <row r="1" spans="1:26" ht="18" customHeight="1" x14ac:dyDescent="0.25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 s="1" customFormat="1" ht="42.75" x14ac:dyDescent="0.25">
      <c r="A2" s="1" t="s">
        <v>63</v>
      </c>
      <c r="B2" s="1" t="s">
        <v>46</v>
      </c>
      <c r="C2" s="1" t="s">
        <v>0</v>
      </c>
      <c r="D2" s="1" t="s">
        <v>1</v>
      </c>
      <c r="E2" s="1" t="s">
        <v>45</v>
      </c>
      <c r="F2" s="1" t="s">
        <v>48</v>
      </c>
      <c r="G2" s="1" t="s">
        <v>44</v>
      </c>
      <c r="H2" s="1" t="s">
        <v>24</v>
      </c>
      <c r="I2" s="1" t="s">
        <v>25</v>
      </c>
      <c r="J2" s="1" t="s">
        <v>26</v>
      </c>
      <c r="K2" s="1" t="s">
        <v>32</v>
      </c>
      <c r="L2" s="1" t="s">
        <v>33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34</v>
      </c>
      <c r="R2" s="1" t="s">
        <v>35</v>
      </c>
      <c r="S2" s="1" t="s">
        <v>27</v>
      </c>
      <c r="T2" s="1" t="s">
        <v>42</v>
      </c>
      <c r="U2" s="1" t="s">
        <v>36</v>
      </c>
      <c r="V2" s="1" t="s">
        <v>37</v>
      </c>
      <c r="W2" s="1" t="s">
        <v>38</v>
      </c>
      <c r="X2" s="1" t="s">
        <v>39</v>
      </c>
      <c r="Y2" s="1" t="s">
        <v>40</v>
      </c>
      <c r="Z2" s="1" t="s">
        <v>41</v>
      </c>
    </row>
    <row r="3" spans="1:26" x14ac:dyDescent="0.25">
      <c r="A3">
        <v>0</v>
      </c>
      <c r="B3" t="s">
        <v>2</v>
      </c>
      <c r="C3" t="s">
        <v>3</v>
      </c>
      <c r="D3" s="7">
        <v>15</v>
      </c>
      <c r="E3" s="2" t="s">
        <v>43</v>
      </c>
      <c r="F3" s="2" t="s">
        <v>47</v>
      </c>
      <c r="G3">
        <v>0</v>
      </c>
      <c r="H3" s="2">
        <v>1</v>
      </c>
      <c r="I3" s="2">
        <v>1</v>
      </c>
      <c r="J3" s="2">
        <v>1</v>
      </c>
      <c r="K3" s="3">
        <v>1.9885E+30</v>
      </c>
      <c r="L3" s="3">
        <v>695700</v>
      </c>
      <c r="M3" s="4">
        <v>7.25</v>
      </c>
      <c r="N3" s="4">
        <v>0</v>
      </c>
      <c r="O3" s="4">
        <v>25</v>
      </c>
      <c r="P3" s="4">
        <v>0</v>
      </c>
      <c r="Q3" s="4">
        <v>0</v>
      </c>
      <c r="R3">
        <v>0</v>
      </c>
      <c r="S3" s="3">
        <v>0</v>
      </c>
      <c r="T3" s="5">
        <f>ROUND(S3/$S$6,6)</f>
        <v>0</v>
      </c>
      <c r="U3" s="8">
        <f>S3*COS(RADIANS(N3))</f>
        <v>0</v>
      </c>
      <c r="V3" s="3">
        <f>S3*SIN(RADIANS(N3))</f>
        <v>0</v>
      </c>
      <c r="W3" s="3">
        <v>0</v>
      </c>
      <c r="X3">
        <v>0</v>
      </c>
      <c r="Y3">
        <v>0</v>
      </c>
      <c r="Z3">
        <f>-R3</f>
        <v>0</v>
      </c>
    </row>
    <row r="4" spans="1:26" x14ac:dyDescent="0.25">
      <c r="A4">
        <v>1</v>
      </c>
      <c r="B4" t="s">
        <v>4</v>
      </c>
      <c r="C4" t="s">
        <v>5</v>
      </c>
      <c r="D4" s="7">
        <v>3.8</v>
      </c>
      <c r="E4" s="2" t="s">
        <v>49</v>
      </c>
      <c r="F4" s="2" t="s">
        <v>50</v>
      </c>
      <c r="G4">
        <v>0</v>
      </c>
      <c r="H4" s="2">
        <v>1</v>
      </c>
      <c r="I4" s="2">
        <v>1</v>
      </c>
      <c r="J4" s="2">
        <v>1</v>
      </c>
      <c r="K4" s="3">
        <v>3.3011000000000001E+23</v>
      </c>
      <c r="L4" s="3">
        <v>2439.6999999999998</v>
      </c>
      <c r="M4" s="4">
        <v>2</v>
      </c>
      <c r="N4" s="4">
        <v>7.0049999999999999</v>
      </c>
      <c r="O4" s="4">
        <v>59</v>
      </c>
      <c r="P4" s="4">
        <v>0</v>
      </c>
      <c r="Q4" s="4">
        <v>88</v>
      </c>
      <c r="R4">
        <v>47362</v>
      </c>
      <c r="S4" s="3">
        <v>57909050</v>
      </c>
      <c r="T4" s="5">
        <f t="shared" ref="T4:T16" si="0">ROUND(S4/$S$6,6)</f>
        <v>0.387098</v>
      </c>
      <c r="U4" s="8">
        <f>S4*COS(RADIANS(N4))</f>
        <v>57476788.634933986</v>
      </c>
      <c r="V4" s="3">
        <f>S4*SIN(RADIANS(N4))</f>
        <v>7062353.7236267012</v>
      </c>
      <c r="W4" s="3">
        <v>0</v>
      </c>
      <c r="X4">
        <v>0</v>
      </c>
      <c r="Y4">
        <v>0</v>
      </c>
      <c r="Z4">
        <f t="shared" ref="Z4:Z16" si="1">-R4</f>
        <v>-47362</v>
      </c>
    </row>
    <row r="5" spans="1:26" x14ac:dyDescent="0.25">
      <c r="A5">
        <v>2</v>
      </c>
      <c r="B5" t="s">
        <v>6</v>
      </c>
      <c r="C5" t="s">
        <v>7</v>
      </c>
      <c r="D5" s="7">
        <v>9.5</v>
      </c>
      <c r="E5" s="2" t="s">
        <v>49</v>
      </c>
      <c r="F5" s="2" t="s">
        <v>51</v>
      </c>
      <c r="G5">
        <v>0</v>
      </c>
      <c r="H5" s="2">
        <v>1</v>
      </c>
      <c r="I5" s="2">
        <v>1</v>
      </c>
      <c r="J5" s="2">
        <v>1</v>
      </c>
      <c r="K5" s="3">
        <v>4.8675000000000003E+24</v>
      </c>
      <c r="L5" s="3">
        <v>6051.8</v>
      </c>
      <c r="M5" s="4">
        <v>177.3</v>
      </c>
      <c r="N5" s="4">
        <v>3.3940000000000001</v>
      </c>
      <c r="O5" s="4">
        <v>243</v>
      </c>
      <c r="P5" s="4">
        <v>0</v>
      </c>
      <c r="Q5" s="4">
        <v>225</v>
      </c>
      <c r="R5">
        <v>35020</v>
      </c>
      <c r="S5" s="3">
        <v>108208000</v>
      </c>
      <c r="T5" s="5">
        <f t="shared" si="0"/>
        <v>0.723325</v>
      </c>
      <c r="U5" s="8">
        <f>S5*COS(RADIANS(N5))</f>
        <v>108018206.73877846</v>
      </c>
      <c r="V5" s="3">
        <f>S5*SIN(RADIANS(N5))</f>
        <v>6406112.4668956222</v>
      </c>
      <c r="W5" s="3">
        <v>0</v>
      </c>
      <c r="X5">
        <v>0</v>
      </c>
      <c r="Y5">
        <v>0</v>
      </c>
      <c r="Z5">
        <f t="shared" si="1"/>
        <v>-35020</v>
      </c>
    </row>
    <row r="6" spans="1:26" x14ac:dyDescent="0.25">
      <c r="A6">
        <v>3</v>
      </c>
      <c r="B6" t="s">
        <v>8</v>
      </c>
      <c r="C6" t="s">
        <v>9</v>
      </c>
      <c r="D6" s="7">
        <v>10</v>
      </c>
      <c r="E6" s="2" t="s">
        <v>49</v>
      </c>
      <c r="F6" s="2" t="s">
        <v>52</v>
      </c>
      <c r="G6">
        <v>0</v>
      </c>
      <c r="H6" s="2">
        <v>1</v>
      </c>
      <c r="I6" s="2">
        <v>1</v>
      </c>
      <c r="J6" s="2">
        <v>1</v>
      </c>
      <c r="K6" s="3">
        <v>5.9724000000000001E+24</v>
      </c>
      <c r="L6" s="3">
        <v>6371</v>
      </c>
      <c r="M6" s="4">
        <v>23.439299999999999</v>
      </c>
      <c r="N6" s="4">
        <v>0</v>
      </c>
      <c r="O6" s="4">
        <f>23.9/24</f>
        <v>0.99583333333333324</v>
      </c>
      <c r="P6" s="4">
        <v>0</v>
      </c>
      <c r="Q6" s="4">
        <v>365.25</v>
      </c>
      <c r="R6">
        <v>29780</v>
      </c>
      <c r="S6" s="3">
        <v>149598023</v>
      </c>
      <c r="T6" s="5">
        <f t="shared" si="0"/>
        <v>1</v>
      </c>
      <c r="U6" s="8">
        <f>S6*COS(RADIANS(N6))</f>
        <v>149598023</v>
      </c>
      <c r="V6" s="3">
        <f>S6*SIN(RADIANS(N6))</f>
        <v>0</v>
      </c>
      <c r="W6" s="3">
        <v>0</v>
      </c>
      <c r="X6">
        <v>0</v>
      </c>
      <c r="Y6">
        <v>0</v>
      </c>
      <c r="Z6">
        <f t="shared" si="1"/>
        <v>-29780</v>
      </c>
    </row>
    <row r="7" spans="1:26" x14ac:dyDescent="0.25">
      <c r="A7">
        <v>4</v>
      </c>
      <c r="B7" t="s">
        <v>10</v>
      </c>
      <c r="C7" t="s">
        <v>3</v>
      </c>
      <c r="D7" s="7">
        <v>2.7</v>
      </c>
      <c r="E7" s="2" t="s">
        <v>49</v>
      </c>
      <c r="F7" s="2" t="s">
        <v>53</v>
      </c>
      <c r="G7">
        <v>3</v>
      </c>
      <c r="H7" s="2">
        <v>50</v>
      </c>
      <c r="I7" s="2">
        <v>50</v>
      </c>
      <c r="J7" s="2">
        <v>50</v>
      </c>
      <c r="K7" s="3">
        <v>7.3419999999999997E+22</v>
      </c>
      <c r="L7" s="3">
        <v>1737</v>
      </c>
      <c r="M7" s="4">
        <v>6.68</v>
      </c>
      <c r="N7" s="4">
        <v>5.1449999999999996</v>
      </c>
      <c r="O7" s="4">
        <v>27</v>
      </c>
      <c r="P7" s="4">
        <v>0</v>
      </c>
      <c r="Q7" s="4">
        <v>27</v>
      </c>
      <c r="R7">
        <v>1022</v>
      </c>
      <c r="S7" s="3">
        <v>384399</v>
      </c>
      <c r="T7" s="5">
        <f t="shared" si="0"/>
        <v>2.5699999999999998E-3</v>
      </c>
      <c r="U7" s="8">
        <f>U6+S7*COS(RADIANS(N7))</f>
        <v>149980873.23367119</v>
      </c>
      <c r="V7" s="3">
        <f>V6+S7*SIN(RADIANS(N7))</f>
        <v>34471.579292532479</v>
      </c>
      <c r="W7" s="3">
        <v>0</v>
      </c>
      <c r="X7">
        <v>0</v>
      </c>
      <c r="Y7">
        <v>0</v>
      </c>
      <c r="Z7">
        <f>-R7+Z6</f>
        <v>-30802</v>
      </c>
    </row>
    <row r="8" spans="1:26" x14ac:dyDescent="0.25">
      <c r="A8">
        <v>5</v>
      </c>
      <c r="B8" t="s">
        <v>11</v>
      </c>
      <c r="C8" t="s">
        <v>12</v>
      </c>
      <c r="D8" s="7">
        <v>5.3</v>
      </c>
      <c r="E8" s="2" t="s">
        <v>49</v>
      </c>
      <c r="F8" s="2" t="s">
        <v>54</v>
      </c>
      <c r="G8">
        <v>0</v>
      </c>
      <c r="H8" s="2">
        <v>1</v>
      </c>
      <c r="I8" s="2">
        <v>1</v>
      </c>
      <c r="J8" s="2">
        <v>1</v>
      </c>
      <c r="K8" s="3">
        <v>6.4171000000000003E+23</v>
      </c>
      <c r="L8" s="3">
        <v>3389.5</v>
      </c>
      <c r="M8" s="4">
        <v>25.2</v>
      </c>
      <c r="N8" s="4">
        <v>1.85</v>
      </c>
      <c r="O8" s="4">
        <f>24.6/24</f>
        <v>1.0250000000000001</v>
      </c>
      <c r="P8" s="4">
        <v>0</v>
      </c>
      <c r="Q8" s="4">
        <v>687</v>
      </c>
      <c r="R8">
        <v>24077</v>
      </c>
      <c r="S8" s="3">
        <v>227939200</v>
      </c>
      <c r="T8" s="5">
        <f t="shared" si="0"/>
        <v>1.5236780000000001</v>
      </c>
      <c r="U8" s="8">
        <f>S8*COS(RADIANS(N8))</f>
        <v>227820390.96062306</v>
      </c>
      <c r="V8" s="3">
        <f>S8*SIN(RADIANS(N8))</f>
        <v>7358556.8686302165</v>
      </c>
      <c r="W8" s="3">
        <v>0</v>
      </c>
      <c r="X8">
        <v>0</v>
      </c>
      <c r="Y8">
        <v>0</v>
      </c>
      <c r="Z8">
        <f t="shared" si="1"/>
        <v>-24077</v>
      </c>
    </row>
    <row r="9" spans="1:26" x14ac:dyDescent="0.25">
      <c r="A9">
        <v>6</v>
      </c>
      <c r="B9" t="s">
        <v>13</v>
      </c>
      <c r="C9" t="s">
        <v>3</v>
      </c>
      <c r="D9" s="7">
        <v>1.8</v>
      </c>
      <c r="E9" s="2" t="s">
        <v>49</v>
      </c>
      <c r="F9" s="2" t="s">
        <v>55</v>
      </c>
      <c r="G9">
        <v>5</v>
      </c>
      <c r="H9" s="2">
        <v>1300</v>
      </c>
      <c r="I9" s="2">
        <v>1300</v>
      </c>
      <c r="J9" s="2">
        <v>1300</v>
      </c>
      <c r="K9" s="3">
        <v>1.0659E+16</v>
      </c>
      <c r="L9" s="3">
        <v>11.2</v>
      </c>
      <c r="M9" s="4">
        <v>0</v>
      </c>
      <c r="N9" s="4">
        <v>26.04</v>
      </c>
      <c r="O9" s="4">
        <v>0</v>
      </c>
      <c r="P9" s="4">
        <v>0</v>
      </c>
      <c r="Q9" s="4">
        <v>0.31900000000000001</v>
      </c>
      <c r="R9">
        <v>2138</v>
      </c>
      <c r="S9" s="3">
        <v>9376</v>
      </c>
      <c r="T9" s="5">
        <f t="shared" si="0"/>
        <v>6.3E-5</v>
      </c>
      <c r="U9" s="8">
        <f>U$8+S9*COS(RADIANS(N9))</f>
        <v>227828815.18210927</v>
      </c>
      <c r="V9" s="3">
        <f>V$8+S9*SIN(RADIANS(N9))</f>
        <v>7362672.9187211636</v>
      </c>
      <c r="W9" s="3">
        <v>0</v>
      </c>
      <c r="X9">
        <v>0</v>
      </c>
      <c r="Y9">
        <v>0</v>
      </c>
      <c r="Z9">
        <f>-R9+Z8</f>
        <v>-26215</v>
      </c>
    </row>
    <row r="10" spans="1:26" x14ac:dyDescent="0.25">
      <c r="A10">
        <v>7</v>
      </c>
      <c r="B10" t="s">
        <v>14</v>
      </c>
      <c r="C10" t="s">
        <v>15</v>
      </c>
      <c r="D10" s="7">
        <v>1</v>
      </c>
      <c r="E10" s="2" t="s">
        <v>49</v>
      </c>
      <c r="F10" s="2" t="s">
        <v>56</v>
      </c>
      <c r="G10">
        <v>5</v>
      </c>
      <c r="H10" s="2">
        <v>1300</v>
      </c>
      <c r="I10" s="2">
        <v>1300</v>
      </c>
      <c r="J10" s="2">
        <v>1300</v>
      </c>
      <c r="K10" s="3">
        <v>1476200000000000</v>
      </c>
      <c r="L10" s="3">
        <v>6.2</v>
      </c>
      <c r="M10" s="4">
        <v>0</v>
      </c>
      <c r="N10" s="4">
        <v>27.58</v>
      </c>
      <c r="O10" s="4">
        <v>0</v>
      </c>
      <c r="P10" s="4">
        <v>0</v>
      </c>
      <c r="Q10" s="4">
        <v>1.2629999999999999</v>
      </c>
      <c r="R10">
        <v>1351</v>
      </c>
      <c r="S10" s="3">
        <v>23463</v>
      </c>
      <c r="T10" s="5">
        <f t="shared" si="0"/>
        <v>1.5699999999999999E-4</v>
      </c>
      <c r="U10" s="8">
        <f>U$8+S10*COS(RADIANS(N10))</f>
        <v>227841187.74839139</v>
      </c>
      <c r="V10" s="3">
        <f>V$8+S10*SIN(RADIANS(N10))</f>
        <v>7369419.9247157881</v>
      </c>
      <c r="W10" s="3">
        <v>0</v>
      </c>
      <c r="X10">
        <v>0</v>
      </c>
      <c r="Y10">
        <v>0</v>
      </c>
      <c r="Z10">
        <f>-R10+Z8</f>
        <v>-25428</v>
      </c>
    </row>
    <row r="11" spans="1:26" x14ac:dyDescent="0.25">
      <c r="A11">
        <v>8</v>
      </c>
      <c r="B11" t="s">
        <v>16</v>
      </c>
      <c r="C11" t="s">
        <v>5</v>
      </c>
      <c r="D11" s="7">
        <v>7</v>
      </c>
      <c r="E11" s="2" t="s">
        <v>49</v>
      </c>
      <c r="F11" s="2" t="s">
        <v>57</v>
      </c>
      <c r="G11">
        <v>0</v>
      </c>
      <c r="H11" s="2">
        <v>1</v>
      </c>
      <c r="I11" s="2">
        <v>1</v>
      </c>
      <c r="J11" s="2">
        <v>1</v>
      </c>
      <c r="K11" s="3">
        <v>9.3835000000000007E+20</v>
      </c>
      <c r="L11" s="3">
        <v>470</v>
      </c>
      <c r="M11" s="4">
        <v>0</v>
      </c>
      <c r="N11" s="4">
        <v>10.593999999999999</v>
      </c>
      <c r="O11" s="4">
        <f>9/24</f>
        <v>0.375</v>
      </c>
      <c r="P11" s="4">
        <v>0</v>
      </c>
      <c r="Q11" s="4">
        <f>Q6*4.6</f>
        <v>1680.1499999999999</v>
      </c>
      <c r="R11">
        <v>17905</v>
      </c>
      <c r="S11" s="3">
        <v>414261000</v>
      </c>
      <c r="T11" s="5">
        <f t="shared" si="0"/>
        <v>2.769161</v>
      </c>
      <c r="U11" s="8">
        <f t="shared" ref="U11:U16" si="2">S11*COS(RADIANS(N11))</f>
        <v>407199758.49200344</v>
      </c>
      <c r="V11" s="3">
        <f t="shared" ref="V11:V16" si="3">S11*SIN(RADIANS(N11))</f>
        <v>76161229.0148606</v>
      </c>
      <c r="W11" s="3">
        <v>0</v>
      </c>
      <c r="X11">
        <v>0</v>
      </c>
      <c r="Y11">
        <v>0</v>
      </c>
      <c r="Z11">
        <f t="shared" si="1"/>
        <v>-17905</v>
      </c>
    </row>
    <row r="12" spans="1:26" x14ac:dyDescent="0.25">
      <c r="A12">
        <v>9</v>
      </c>
      <c r="B12" t="s">
        <v>17</v>
      </c>
      <c r="C12" t="s">
        <v>18</v>
      </c>
      <c r="D12" s="7">
        <v>15</v>
      </c>
      <c r="E12" s="2" t="s">
        <v>49</v>
      </c>
      <c r="F12" s="2" t="s">
        <v>58</v>
      </c>
      <c r="G12">
        <v>0</v>
      </c>
      <c r="H12" s="2">
        <v>1</v>
      </c>
      <c r="I12" s="2">
        <v>1</v>
      </c>
      <c r="J12" s="2">
        <v>1</v>
      </c>
      <c r="K12" s="3">
        <v>1.8982000000000001E+27</v>
      </c>
      <c r="L12" s="3">
        <v>69911</v>
      </c>
      <c r="M12" s="4">
        <v>3.1</v>
      </c>
      <c r="N12" s="4">
        <v>1.3029999999999999</v>
      </c>
      <c r="O12" s="4">
        <f>9.93/24</f>
        <v>0.41375000000000001</v>
      </c>
      <c r="P12" s="4">
        <v>0</v>
      </c>
      <c r="Q12" s="4">
        <f>Q6*11.86</f>
        <v>4331.8649999999998</v>
      </c>
      <c r="R12">
        <v>13070</v>
      </c>
      <c r="S12" s="3">
        <v>778570000</v>
      </c>
      <c r="T12" s="5">
        <f t="shared" si="0"/>
        <v>5.2044139999999999</v>
      </c>
      <c r="U12" s="8">
        <f t="shared" si="2"/>
        <v>778368677.40542066</v>
      </c>
      <c r="V12" s="3">
        <f t="shared" si="3"/>
        <v>17704432.612655967</v>
      </c>
      <c r="W12" s="3">
        <v>0</v>
      </c>
      <c r="X12">
        <v>0</v>
      </c>
      <c r="Y12">
        <v>0</v>
      </c>
      <c r="Z12">
        <f t="shared" si="1"/>
        <v>-13070</v>
      </c>
    </row>
    <row r="13" spans="1:26" x14ac:dyDescent="0.25">
      <c r="A13">
        <v>10</v>
      </c>
      <c r="B13" t="s">
        <v>19</v>
      </c>
      <c r="C13" t="s">
        <v>20</v>
      </c>
      <c r="D13" s="7">
        <v>13</v>
      </c>
      <c r="E13" s="2" t="s">
        <v>49</v>
      </c>
      <c r="F13" s="2" t="s">
        <v>59</v>
      </c>
      <c r="G13">
        <v>0</v>
      </c>
      <c r="H13" s="2">
        <v>1</v>
      </c>
      <c r="I13" s="2">
        <v>1</v>
      </c>
      <c r="J13" s="2">
        <v>1</v>
      </c>
      <c r="K13" s="3">
        <v>5.6834000000000003E+26</v>
      </c>
      <c r="L13" s="3">
        <v>58232</v>
      </c>
      <c r="M13" s="4">
        <v>26.7</v>
      </c>
      <c r="N13" s="4">
        <v>2.4849999999999999</v>
      </c>
      <c r="O13" s="4">
        <f>10.7/24</f>
        <v>0.4458333333333333</v>
      </c>
      <c r="P13" s="4">
        <v>0</v>
      </c>
      <c r="Q13" s="4">
        <f>Q6*29</f>
        <v>10592.25</v>
      </c>
      <c r="R13">
        <v>9680</v>
      </c>
      <c r="S13" s="3">
        <v>1433530000</v>
      </c>
      <c r="T13" s="5">
        <f t="shared" si="0"/>
        <v>9.5825460000000007</v>
      </c>
      <c r="U13" s="8">
        <f t="shared" si="2"/>
        <v>1432181918.2417886</v>
      </c>
      <c r="V13" s="3">
        <f t="shared" si="3"/>
        <v>62154758.154710412</v>
      </c>
      <c r="W13" s="3">
        <v>0</v>
      </c>
      <c r="X13">
        <v>0</v>
      </c>
      <c r="Y13">
        <v>0</v>
      </c>
      <c r="Z13">
        <f t="shared" si="1"/>
        <v>-9680</v>
      </c>
    </row>
    <row r="14" spans="1:26" x14ac:dyDescent="0.25">
      <c r="A14">
        <v>11</v>
      </c>
      <c r="B14" t="s">
        <v>21</v>
      </c>
      <c r="C14" t="s">
        <v>15</v>
      </c>
      <c r="D14" s="7">
        <v>12</v>
      </c>
      <c r="E14" s="2" t="s">
        <v>49</v>
      </c>
      <c r="F14" s="2" t="s">
        <v>60</v>
      </c>
      <c r="G14">
        <v>0</v>
      </c>
      <c r="H14" s="2">
        <v>1</v>
      </c>
      <c r="I14" s="2">
        <v>1</v>
      </c>
      <c r="J14" s="2">
        <v>1</v>
      </c>
      <c r="K14" s="3">
        <v>8.6810000000000007E+25</v>
      </c>
      <c r="L14" s="3">
        <v>25362</v>
      </c>
      <c r="M14" s="4">
        <v>97.8</v>
      </c>
      <c r="N14" s="4">
        <v>0.77300000000000002</v>
      </c>
      <c r="O14" s="4">
        <f>17.25/24</f>
        <v>0.71875</v>
      </c>
      <c r="P14" s="4">
        <v>0</v>
      </c>
      <c r="Q14" s="4">
        <f>Q6*84</f>
        <v>30681</v>
      </c>
      <c r="R14">
        <v>6800</v>
      </c>
      <c r="S14" s="3">
        <v>2875040000</v>
      </c>
      <c r="T14" s="5">
        <f t="shared" si="0"/>
        <v>19.218436000000001</v>
      </c>
      <c r="U14" s="8">
        <f t="shared" si="2"/>
        <v>2874778349.823977</v>
      </c>
      <c r="V14" s="3">
        <f t="shared" si="3"/>
        <v>38787123.937371999</v>
      </c>
      <c r="W14" s="3">
        <v>0</v>
      </c>
      <c r="X14">
        <v>0</v>
      </c>
      <c r="Y14">
        <v>0</v>
      </c>
      <c r="Z14">
        <f t="shared" si="1"/>
        <v>-6800</v>
      </c>
    </row>
    <row r="15" spans="1:26" x14ac:dyDescent="0.25">
      <c r="A15">
        <v>12</v>
      </c>
      <c r="B15" t="s">
        <v>22</v>
      </c>
      <c r="C15" t="s">
        <v>9</v>
      </c>
      <c r="D15" s="7">
        <v>12</v>
      </c>
      <c r="E15" s="2" t="s">
        <v>49</v>
      </c>
      <c r="F15" s="2" t="s">
        <v>61</v>
      </c>
      <c r="G15">
        <v>0</v>
      </c>
      <c r="H15" s="2">
        <v>1</v>
      </c>
      <c r="I15" s="2">
        <v>1</v>
      </c>
      <c r="J15" s="2">
        <v>1</v>
      </c>
      <c r="K15" s="3">
        <v>1.0241E+26</v>
      </c>
      <c r="L15" s="3">
        <v>24622</v>
      </c>
      <c r="M15" s="4">
        <v>28.3</v>
      </c>
      <c r="N15" s="4">
        <v>1.768</v>
      </c>
      <c r="O15" s="4">
        <f>16/24</f>
        <v>0.66666666666666663</v>
      </c>
      <c r="P15" s="4">
        <v>0</v>
      </c>
      <c r="Q15" s="4">
        <f>Q6*165</f>
        <v>60266.25</v>
      </c>
      <c r="R15">
        <v>5430</v>
      </c>
      <c r="S15" s="3">
        <v>4500000000</v>
      </c>
      <c r="T15" s="5">
        <f t="shared" si="0"/>
        <v>30.080611000000001</v>
      </c>
      <c r="U15" s="8">
        <f t="shared" si="2"/>
        <v>4497857763.9974566</v>
      </c>
      <c r="V15" s="3">
        <f t="shared" si="3"/>
        <v>138836359.96308464</v>
      </c>
      <c r="W15" s="3">
        <v>0</v>
      </c>
      <c r="X15">
        <v>0</v>
      </c>
      <c r="Y15">
        <v>0</v>
      </c>
      <c r="Z15">
        <f t="shared" si="1"/>
        <v>-5430</v>
      </c>
    </row>
    <row r="16" spans="1:26" x14ac:dyDescent="0.25">
      <c r="A16">
        <v>13</v>
      </c>
      <c r="B16" t="s">
        <v>23</v>
      </c>
      <c r="C16" t="s">
        <v>15</v>
      </c>
      <c r="D16" s="7">
        <v>10</v>
      </c>
      <c r="E16" s="2" t="s">
        <v>49</v>
      </c>
      <c r="F16" s="2" t="s">
        <v>62</v>
      </c>
      <c r="G16">
        <v>0</v>
      </c>
      <c r="H16" s="2">
        <v>1</v>
      </c>
      <c r="I16" s="2">
        <v>1</v>
      </c>
      <c r="J16" s="2">
        <v>1</v>
      </c>
      <c r="K16" s="3">
        <v>1.3030000000000001E+22</v>
      </c>
      <c r="L16" s="3">
        <v>1188</v>
      </c>
      <c r="M16" s="4">
        <v>122.5</v>
      </c>
      <c r="N16" s="4">
        <v>17.16</v>
      </c>
      <c r="O16" s="4">
        <f>153/24</f>
        <v>6.375</v>
      </c>
      <c r="P16" s="4">
        <v>0</v>
      </c>
      <c r="Q16" s="4">
        <f>Q6*248</f>
        <v>90582</v>
      </c>
      <c r="R16">
        <v>4743</v>
      </c>
      <c r="S16" s="3">
        <v>5906380000</v>
      </c>
      <c r="T16" s="5">
        <f t="shared" si="0"/>
        <v>39.481670999999999</v>
      </c>
      <c r="U16" s="8">
        <f t="shared" si="2"/>
        <v>5643454969.1687269</v>
      </c>
      <c r="V16" s="3">
        <f t="shared" si="3"/>
        <v>1742624662.7902422</v>
      </c>
      <c r="W16" s="3">
        <v>0</v>
      </c>
      <c r="X16">
        <v>0</v>
      </c>
      <c r="Y16">
        <v>0</v>
      </c>
      <c r="Z16">
        <f t="shared" si="1"/>
        <v>-4743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solarsys_constantdata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Masaaki NAKANO</dc:creator>
  <cp:lastModifiedBy>Masaaki NAKANO</cp:lastModifiedBy>
  <dcterms:created xsi:type="dcterms:W3CDTF">2021-02-17T00:43:23Z</dcterms:created>
  <dcterms:modified xsi:type="dcterms:W3CDTF">2022-12-22T02:08:21Z</dcterms:modified>
</cp:coreProperties>
</file>