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nskk\Development\MyDvlpWindows\OpenGLWindow\SOLAR\resources\SolarSys\StarsData\"/>
    </mc:Choice>
  </mc:AlternateContent>
  <xr:revisionPtr revIDLastSave="0" documentId="13_ncr:1_{5B76F0CF-1FD1-468A-B8D0-E7FC01020182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olarsys_texture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2" i="1" l="1"/>
  <c r="Y13" i="1"/>
  <c r="Y14" i="1"/>
  <c r="Y15" i="1"/>
  <c r="Y16" i="1"/>
  <c r="Y11" i="1"/>
  <c r="Y10" i="1"/>
  <c r="Y9" i="1"/>
  <c r="Y8" i="1"/>
  <c r="Y7" i="1"/>
  <c r="Y3" i="1"/>
  <c r="Y4" i="1"/>
  <c r="Y5" i="1"/>
  <c r="Y6" i="1"/>
  <c r="AE16" i="1"/>
  <c r="AA16" i="1"/>
  <c r="Z16" i="1"/>
  <c r="V16" i="1"/>
  <c r="T16" i="1"/>
  <c r="AE15" i="1"/>
  <c r="AA15" i="1"/>
  <c r="Z15" i="1"/>
  <c r="V15" i="1"/>
  <c r="T15" i="1"/>
  <c r="AE14" i="1"/>
  <c r="AA14" i="1"/>
  <c r="Z14" i="1"/>
  <c r="V14" i="1"/>
  <c r="T14" i="1"/>
  <c r="AE13" i="1"/>
  <c r="AA13" i="1"/>
  <c r="Z13" i="1"/>
  <c r="V13" i="1"/>
  <c r="T13" i="1"/>
  <c r="AE12" i="1"/>
  <c r="AA12" i="1"/>
  <c r="Z12" i="1"/>
  <c r="V12" i="1"/>
  <c r="T12" i="1"/>
  <c r="AE11" i="1"/>
  <c r="AA11" i="1"/>
  <c r="Z11" i="1"/>
  <c r="V11" i="1"/>
  <c r="T11" i="1"/>
  <c r="AE8" i="1"/>
  <c r="AE10" i="1" s="1"/>
  <c r="AA8" i="1"/>
  <c r="AA10" i="1" s="1"/>
  <c r="Z8" i="1"/>
  <c r="Z10" i="1" s="1"/>
  <c r="T8" i="1"/>
  <c r="AE6" i="1"/>
  <c r="AE7" i="1" s="1"/>
  <c r="AA6" i="1"/>
  <c r="AA7" i="1" s="1"/>
  <c r="Z6" i="1"/>
  <c r="Z7" i="1" s="1"/>
  <c r="T6" i="1"/>
  <c r="AE5" i="1"/>
  <c r="AA5" i="1"/>
  <c r="Z5" i="1"/>
  <c r="AE4" i="1"/>
  <c r="AA4" i="1"/>
  <c r="Z4" i="1"/>
  <c r="AE3" i="1"/>
  <c r="AA3" i="1"/>
  <c r="Z3" i="1"/>
  <c r="AE9" i="1" l="1"/>
  <c r="Z9" i="1"/>
  <c r="AA9" i="1"/>
</calcChain>
</file>

<file path=xl/sharedStrings.xml><?xml version="1.0" encoding="utf-8"?>
<sst xmlns="http://schemas.openxmlformats.org/spreadsheetml/2006/main" count="129" uniqueCount="62">
  <si>
    <t>Sun</t>
  </si>
  <si>
    <t>Mercury</t>
  </si>
  <si>
    <t>Venus</t>
  </si>
  <si>
    <t>Earth</t>
  </si>
  <si>
    <t>Moon</t>
  </si>
  <si>
    <t>Mars</t>
  </si>
  <si>
    <t>Phobos</t>
  </si>
  <si>
    <t>Deimos</t>
  </si>
  <si>
    <t>Ceres</t>
  </si>
  <si>
    <t>Jupiter</t>
  </si>
  <si>
    <t>Saturn</t>
  </si>
  <si>
    <t>Uranus</t>
  </si>
  <si>
    <t>Neptune</t>
  </si>
  <si>
    <t>Pluto</t>
  </si>
  <si>
    <t>vert</t>
  </si>
  <si>
    <t>frag</t>
  </si>
  <si>
    <t>tesc</t>
  </si>
  <si>
    <t>tese</t>
  </si>
  <si>
    <t>qeom</t>
  </si>
  <si>
    <t>NULL</t>
  </si>
  <si>
    <t>modelFilePath</t>
    <phoneticPr fontId="18"/>
  </si>
  <si>
    <t>SolarSys/3dModel/Sun/Sun.gltf</t>
    <phoneticPr fontId="18"/>
  </si>
  <si>
    <t>SolarSys/3dModel/Mercury/mercury.gltf</t>
    <phoneticPr fontId="18"/>
  </si>
  <si>
    <t>SolarSys/3dModel/Venus/venus.gltf</t>
    <phoneticPr fontId="18"/>
  </si>
  <si>
    <t>SolarSys/3dModel/Mars/mars.gltf</t>
    <phoneticPr fontId="18"/>
  </si>
  <si>
    <t>SolarSys/3dModel/Phobos/phobos.gltf</t>
    <phoneticPr fontId="18"/>
  </si>
  <si>
    <t>SolarSys/3dModel/Deimos/deimos.gltf</t>
    <phoneticPr fontId="18"/>
  </si>
  <si>
    <t>SolarSys/3dModel/Ceres/Ceres.gltf</t>
    <phoneticPr fontId="18"/>
  </si>
  <si>
    <t>SolarSys/3dModel/Jupiter/jupiter.gltf</t>
    <phoneticPr fontId="18"/>
  </si>
  <si>
    <t>SolarSys/3dModel/Saturn/Saturn.gltf</t>
    <phoneticPr fontId="18"/>
  </si>
  <si>
    <t>SolarSys/3dModel/Uranus/Uranus.gltf</t>
    <phoneticPr fontId="18"/>
  </si>
  <si>
    <t>SolarSys/3dModel/Neptune/neptune.gltf</t>
    <phoneticPr fontId="18"/>
  </si>
  <si>
    <t>SolarSys/3dModel/Pluto/Pluto.gltf</t>
    <phoneticPr fontId="18"/>
  </si>
  <si>
    <t>starId</t>
    <phoneticPr fontId="18"/>
  </si>
  <si>
    <t>starName</t>
    <phoneticPr fontId="18"/>
  </si>
  <si>
    <t>modelToUse</t>
    <phoneticPr fontId="18"/>
  </si>
  <si>
    <t>SolarSys/3dModel/Earth/EarthClouds.gltf</t>
    <phoneticPr fontId="18"/>
  </si>
  <si>
    <t>SolarSys/3dModel/Moon/Moon.gltf</t>
    <phoneticPr fontId="18"/>
  </si>
  <si>
    <t>star.vert</t>
  </si>
  <si>
    <t>star.frag</t>
  </si>
  <si>
    <t>size(pixel)</t>
  </si>
  <si>
    <t>satelliteOfId</t>
    <phoneticPr fontId="18"/>
  </si>
  <si>
    <t>scalerX</t>
    <phoneticPr fontId="18"/>
  </si>
  <si>
    <t>scalerY</t>
    <phoneticPr fontId="18"/>
  </si>
  <si>
    <t>scalerZ</t>
    <phoneticPr fontId="18"/>
  </si>
  <si>
    <t>mass(kg)</t>
    <phoneticPr fontId="18"/>
  </si>
  <si>
    <t>radius(km)</t>
    <phoneticPr fontId="18"/>
  </si>
  <si>
    <t>obliquity(degree)</t>
    <phoneticPr fontId="18"/>
  </si>
  <si>
    <t>inclination(degree)</t>
    <phoneticPr fontId="18"/>
  </si>
  <si>
    <t>rotationPeriod(day)</t>
    <phoneticPr fontId="18"/>
  </si>
  <si>
    <t>rotationVelocity(km/s)</t>
    <phoneticPr fontId="18"/>
  </si>
  <si>
    <t>orbitalPeriod(day)</t>
    <phoneticPr fontId="18"/>
  </si>
  <si>
    <t>orbitalSpeed(m/s)</t>
    <phoneticPr fontId="18"/>
  </si>
  <si>
    <t>distanceToParent(Km)</t>
    <phoneticPr fontId="18"/>
  </si>
  <si>
    <t>distanceToParent(au)</t>
    <phoneticPr fontId="18"/>
  </si>
  <si>
    <t>initPositionX(km)</t>
    <phoneticPr fontId="18"/>
  </si>
  <si>
    <t>initPositionY(km)</t>
    <phoneticPr fontId="18"/>
  </si>
  <si>
    <t>initPositionZ(km)</t>
    <phoneticPr fontId="18"/>
  </si>
  <si>
    <t>initVelocityX(m/s)</t>
    <phoneticPr fontId="18"/>
  </si>
  <si>
    <t>initVelocityY(m/s)</t>
    <phoneticPr fontId="18"/>
  </si>
  <si>
    <t>initVelocityZ(m/s)</t>
    <phoneticPr fontId="18"/>
  </si>
  <si>
    <t>F0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</si>
</sst>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_ ;[Red]\-0.00\ "/>
    <numFmt numFmtId="178" formatCode="0.000_);[Red]\(0.000\)"/>
    <numFmt numFmtId="179" formatCode="0.000000E+00"/>
    <numFmt numFmtId="180" formatCode="0.000"/>
  </numFmts>
  <fonts count="20" x14ac:knownFonts="1">
    <font>
      <sz val="10"/>
      <color theme="1"/>
      <name val="Meiryo UI"/>
      <family val="2"/>
      <charset val="128"/>
    </font>
    <font>
      <sz val="10"/>
      <color theme="1"/>
      <name val="Meiryo UI"/>
      <family val="2"/>
      <charset val="128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Meiryo UI"/>
      <family val="2"/>
      <charset val="128"/>
    </font>
    <font>
      <b/>
      <sz val="13"/>
      <color theme="3"/>
      <name val="Meiryo UI"/>
      <family val="2"/>
      <charset val="128"/>
    </font>
    <font>
      <b/>
      <sz val="11"/>
      <color theme="3"/>
      <name val="Meiryo UI"/>
      <family val="2"/>
      <charset val="128"/>
    </font>
    <font>
      <sz val="10"/>
      <color rgb="FF006100"/>
      <name val="Meiryo UI"/>
      <family val="2"/>
      <charset val="128"/>
    </font>
    <font>
      <sz val="10"/>
      <color rgb="FF9C0006"/>
      <name val="Meiryo UI"/>
      <family val="2"/>
      <charset val="128"/>
    </font>
    <font>
      <sz val="10"/>
      <color rgb="FF9C6500"/>
      <name val="Meiryo UI"/>
      <family val="2"/>
      <charset val="128"/>
    </font>
    <font>
      <sz val="10"/>
      <color rgb="FF3F3F76"/>
      <name val="Meiryo UI"/>
      <family val="2"/>
      <charset val="128"/>
    </font>
    <font>
      <b/>
      <sz val="10"/>
      <color rgb="FF3F3F3F"/>
      <name val="Meiryo UI"/>
      <family val="2"/>
      <charset val="128"/>
    </font>
    <font>
      <b/>
      <sz val="10"/>
      <color rgb="FFFA7D00"/>
      <name val="Meiryo UI"/>
      <family val="2"/>
      <charset val="128"/>
    </font>
    <font>
      <sz val="10"/>
      <color rgb="FFFA7D00"/>
      <name val="Meiryo UI"/>
      <family val="2"/>
      <charset val="128"/>
    </font>
    <font>
      <b/>
      <sz val="10"/>
      <color theme="0"/>
      <name val="Meiryo UI"/>
      <family val="2"/>
      <charset val="128"/>
    </font>
    <font>
      <sz val="10"/>
      <color rgb="FFFF0000"/>
      <name val="Meiryo UI"/>
      <family val="2"/>
      <charset val="128"/>
    </font>
    <font>
      <i/>
      <sz val="10"/>
      <color rgb="FF7F7F7F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0"/>
      <color theme="0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Meiryo UI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9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16"/>
  <sheetViews>
    <sheetView tabSelected="1" zoomScale="110" zoomScaleNormal="110" workbookViewId="0">
      <pane xSplit="2" ySplit="2" topLeftCell="C3" activePane="bottomRight" state="frozen"/>
      <selection pane="topRight" activeCell="G1" sqref="G1"/>
      <selection pane="bottomLeft" activeCell="A2" sqref="A2"/>
      <selection pane="bottomRight" activeCell="L29" sqref="L29"/>
    </sheetView>
  </sheetViews>
  <sheetFormatPr defaultRowHeight="14.25" x14ac:dyDescent="0.25"/>
  <cols>
    <col min="1" max="1" width="5" customWidth="1"/>
    <col min="2" max="2" width="9.875" customWidth="1"/>
    <col min="3" max="3" width="6.75" customWidth="1"/>
    <col min="4" max="5" width="9.125" customWidth="1"/>
    <col min="6" max="8" width="7.5" customWidth="1"/>
    <col min="9" max="9" width="37.25" customWidth="1"/>
    <col min="10" max="10" width="7.25" customWidth="1"/>
    <col min="16" max="17" width="13.375" customWidth="1"/>
    <col min="22" max="22" width="10.375" customWidth="1"/>
    <col min="23" max="23" width="8.375" customWidth="1"/>
    <col min="24" max="24" width="13.125" customWidth="1"/>
    <col min="25" max="26" width="13.875" customWidth="1"/>
    <col min="27" max="27" width="13.375" customWidth="1"/>
    <col min="28" max="28" width="13.125" customWidth="1"/>
    <col min="29" max="30" width="14.125" bestFit="1" customWidth="1"/>
    <col min="31" max="31" width="15.25" customWidth="1"/>
  </cols>
  <sheetData>
    <row r="1" spans="1:31" ht="18" customHeight="1" x14ac:dyDescent="0.25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</row>
    <row r="2" spans="1:31" s="1" customFormat="1" ht="42.75" x14ac:dyDescent="0.25">
      <c r="A2" s="1" t="s">
        <v>33</v>
      </c>
      <c r="B2" s="1" t="s">
        <v>34</v>
      </c>
      <c r="C2" s="1" t="s">
        <v>35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20</v>
      </c>
      <c r="J2" s="1" t="s">
        <v>61</v>
      </c>
      <c r="K2" s="1" t="s">
        <v>40</v>
      </c>
      <c r="L2" s="1" t="s">
        <v>41</v>
      </c>
      <c r="M2" s="1" t="s">
        <v>42</v>
      </c>
      <c r="N2" s="1" t="s">
        <v>43</v>
      </c>
      <c r="O2" s="1" t="s">
        <v>44</v>
      </c>
      <c r="P2" s="1" t="s">
        <v>45</v>
      </c>
      <c r="Q2" s="1" t="s">
        <v>46</v>
      </c>
      <c r="R2" s="1" t="s">
        <v>47</v>
      </c>
      <c r="S2" s="1" t="s">
        <v>48</v>
      </c>
      <c r="T2" s="1" t="s">
        <v>49</v>
      </c>
      <c r="U2" s="1" t="s">
        <v>50</v>
      </c>
      <c r="V2" s="1" t="s">
        <v>51</v>
      </c>
      <c r="W2" s="1" t="s">
        <v>52</v>
      </c>
      <c r="X2" s="1" t="s">
        <v>53</v>
      </c>
      <c r="Y2" s="1" t="s">
        <v>54</v>
      </c>
      <c r="Z2" s="1" t="s">
        <v>55</v>
      </c>
      <c r="AA2" s="1" t="s">
        <v>56</v>
      </c>
      <c r="AB2" s="1" t="s">
        <v>57</v>
      </c>
      <c r="AC2" s="1" t="s">
        <v>58</v>
      </c>
      <c r="AD2" s="1" t="s">
        <v>59</v>
      </c>
      <c r="AE2" s="1" t="s">
        <v>60</v>
      </c>
    </row>
    <row r="3" spans="1:31" x14ac:dyDescent="0.25">
      <c r="A3">
        <v>0</v>
      </c>
      <c r="B3" t="s">
        <v>0</v>
      </c>
      <c r="C3">
        <v>1</v>
      </c>
      <c r="D3" s="3" t="s">
        <v>38</v>
      </c>
      <c r="E3" s="3" t="s">
        <v>39</v>
      </c>
      <c r="F3" t="s">
        <v>19</v>
      </c>
      <c r="G3" t="s">
        <v>19</v>
      </c>
      <c r="H3" t="s">
        <v>19</v>
      </c>
      <c r="I3" t="s">
        <v>21</v>
      </c>
      <c r="J3" s="8">
        <v>0.04</v>
      </c>
      <c r="K3" s="4">
        <v>15</v>
      </c>
      <c r="L3">
        <v>0</v>
      </c>
      <c r="M3" s="5">
        <v>1</v>
      </c>
      <c r="N3" s="5">
        <v>1</v>
      </c>
      <c r="O3" s="5">
        <v>1</v>
      </c>
      <c r="P3" s="7">
        <v>1.9885E+30</v>
      </c>
      <c r="Q3" s="7">
        <v>695700</v>
      </c>
      <c r="R3" s="6">
        <v>7.25</v>
      </c>
      <c r="S3" s="6">
        <v>0</v>
      </c>
      <c r="T3" s="6">
        <v>25</v>
      </c>
      <c r="U3" s="6">
        <v>0</v>
      </c>
      <c r="V3" s="6">
        <v>0</v>
      </c>
      <c r="W3">
        <v>0</v>
      </c>
      <c r="X3" s="7">
        <v>0</v>
      </c>
      <c r="Y3" s="7">
        <f t="shared" ref="Y3:Y5" si="0">ROUND(X3/$X$6,6)</f>
        <v>0</v>
      </c>
      <c r="Z3" s="7">
        <f>X3*COS(RADIANS(S3))</f>
        <v>0</v>
      </c>
      <c r="AA3" s="7">
        <f>X3*SIN(RADIANS(S3))</f>
        <v>0</v>
      </c>
      <c r="AB3" s="7">
        <v>0</v>
      </c>
      <c r="AC3" s="7">
        <v>0</v>
      </c>
      <c r="AD3" s="7">
        <v>0</v>
      </c>
      <c r="AE3" s="7">
        <f>-W3</f>
        <v>0</v>
      </c>
    </row>
    <row r="4" spans="1:31" x14ac:dyDescent="0.25">
      <c r="A4">
        <v>1</v>
      </c>
      <c r="B4" t="s">
        <v>1</v>
      </c>
      <c r="C4">
        <v>1</v>
      </c>
      <c r="D4" s="3" t="s">
        <v>38</v>
      </c>
      <c r="E4" s="3" t="s">
        <v>39</v>
      </c>
      <c r="F4" t="s">
        <v>19</v>
      </c>
      <c r="G4" t="s">
        <v>19</v>
      </c>
      <c r="H4" t="s">
        <v>19</v>
      </c>
      <c r="I4" t="s">
        <v>22</v>
      </c>
      <c r="J4" s="8">
        <v>0.04</v>
      </c>
      <c r="K4" s="4">
        <v>3.8</v>
      </c>
      <c r="L4">
        <v>0</v>
      </c>
      <c r="M4" s="5">
        <v>1</v>
      </c>
      <c r="N4" s="5">
        <v>1</v>
      </c>
      <c r="O4" s="5">
        <v>1</v>
      </c>
      <c r="P4" s="7">
        <v>3.3011000000000001E+23</v>
      </c>
      <c r="Q4" s="7">
        <v>2439.6999999999998</v>
      </c>
      <c r="R4" s="6">
        <v>2</v>
      </c>
      <c r="S4" s="6">
        <v>7.0049999999999999</v>
      </c>
      <c r="T4" s="6">
        <v>59</v>
      </c>
      <c r="U4" s="6">
        <v>0</v>
      </c>
      <c r="V4" s="6">
        <v>88</v>
      </c>
      <c r="W4">
        <v>47362</v>
      </c>
      <c r="X4" s="7">
        <v>57909050</v>
      </c>
      <c r="Y4" s="7">
        <f t="shared" si="0"/>
        <v>0.387098</v>
      </c>
      <c r="Z4" s="7">
        <f>X4*COS(RADIANS(S4))</f>
        <v>57476788.634933986</v>
      </c>
      <c r="AA4" s="7">
        <f>X4*SIN(RADIANS(S4))</f>
        <v>7062353.7236267012</v>
      </c>
      <c r="AB4" s="7">
        <v>0</v>
      </c>
      <c r="AC4" s="7">
        <v>0</v>
      </c>
      <c r="AD4" s="7">
        <v>0</v>
      </c>
      <c r="AE4" s="7">
        <f t="shared" ref="AE4:AE16" si="1">-W4</f>
        <v>-47362</v>
      </c>
    </row>
    <row r="5" spans="1:31" x14ac:dyDescent="0.25">
      <c r="A5">
        <v>2</v>
      </c>
      <c r="B5" t="s">
        <v>2</v>
      </c>
      <c r="C5">
        <v>1</v>
      </c>
      <c r="D5" s="3" t="s">
        <v>38</v>
      </c>
      <c r="E5" s="3" t="s">
        <v>39</v>
      </c>
      <c r="F5" t="s">
        <v>19</v>
      </c>
      <c r="G5" t="s">
        <v>19</v>
      </c>
      <c r="H5" t="s">
        <v>19</v>
      </c>
      <c r="I5" t="s">
        <v>23</v>
      </c>
      <c r="J5" s="8">
        <v>0.04</v>
      </c>
      <c r="K5" s="4">
        <v>9.5</v>
      </c>
      <c r="L5">
        <v>0</v>
      </c>
      <c r="M5" s="5">
        <v>1</v>
      </c>
      <c r="N5" s="5">
        <v>1</v>
      </c>
      <c r="O5" s="5">
        <v>1</v>
      </c>
      <c r="P5" s="7">
        <v>4.8675000000000003E+24</v>
      </c>
      <c r="Q5" s="7">
        <v>6051.8</v>
      </c>
      <c r="R5" s="6">
        <v>177.3</v>
      </c>
      <c r="S5" s="6">
        <v>3.3940000000000001</v>
      </c>
      <c r="T5" s="6">
        <v>243</v>
      </c>
      <c r="U5" s="6">
        <v>0</v>
      </c>
      <c r="V5" s="6">
        <v>225</v>
      </c>
      <c r="W5">
        <v>35020</v>
      </c>
      <c r="X5" s="7">
        <v>108208000</v>
      </c>
      <c r="Y5" s="7">
        <f t="shared" si="0"/>
        <v>0.723325</v>
      </c>
      <c r="Z5" s="7">
        <f>X5*COS(RADIANS(S5))</f>
        <v>108018206.73877846</v>
      </c>
      <c r="AA5" s="7">
        <f>X5*SIN(RADIANS(S5))</f>
        <v>6406112.4668956222</v>
      </c>
      <c r="AB5" s="7">
        <v>0</v>
      </c>
      <c r="AC5" s="7">
        <v>0</v>
      </c>
      <c r="AD5" s="7">
        <v>0</v>
      </c>
      <c r="AE5" s="7">
        <f t="shared" si="1"/>
        <v>-35020</v>
      </c>
    </row>
    <row r="6" spans="1:31" x14ac:dyDescent="0.25">
      <c r="A6">
        <v>3</v>
      </c>
      <c r="B6" t="s">
        <v>3</v>
      </c>
      <c r="C6">
        <v>1</v>
      </c>
      <c r="D6" s="3" t="s">
        <v>38</v>
      </c>
      <c r="E6" s="3" t="s">
        <v>39</v>
      </c>
      <c r="F6" t="s">
        <v>19</v>
      </c>
      <c r="G6" t="s">
        <v>19</v>
      </c>
      <c r="H6" t="s">
        <v>19</v>
      </c>
      <c r="I6" t="s">
        <v>36</v>
      </c>
      <c r="J6" s="8">
        <v>0.25</v>
      </c>
      <c r="K6" s="4">
        <v>10</v>
      </c>
      <c r="L6">
        <v>0</v>
      </c>
      <c r="M6" s="5">
        <v>1</v>
      </c>
      <c r="N6" s="5">
        <v>1</v>
      </c>
      <c r="O6" s="5">
        <v>1</v>
      </c>
      <c r="P6" s="7">
        <v>5.9724000000000001E+24</v>
      </c>
      <c r="Q6" s="7">
        <v>6371</v>
      </c>
      <c r="R6" s="6">
        <v>23.439299999999999</v>
      </c>
      <c r="S6" s="6">
        <v>0</v>
      </c>
      <c r="T6" s="6">
        <f>23.9/24</f>
        <v>0.99583333333333324</v>
      </c>
      <c r="U6" s="6">
        <v>0</v>
      </c>
      <c r="V6" s="6">
        <v>365.25</v>
      </c>
      <c r="W6">
        <v>29780</v>
      </c>
      <c r="X6" s="7">
        <v>149598023</v>
      </c>
      <c r="Y6" s="7">
        <f t="shared" ref="Y6:Y11" si="2">ROUND(X6/$X$6,6)</f>
        <v>1</v>
      </c>
      <c r="Z6" s="7">
        <f>X6*COS(RADIANS(S6))</f>
        <v>149598023</v>
      </c>
      <c r="AA6" s="7">
        <f>X6*SIN(RADIANS(S6))</f>
        <v>0</v>
      </c>
      <c r="AB6" s="7">
        <v>0</v>
      </c>
      <c r="AC6" s="7">
        <v>0</v>
      </c>
      <c r="AD6" s="7">
        <v>0</v>
      </c>
      <c r="AE6" s="7">
        <f t="shared" si="1"/>
        <v>-29780</v>
      </c>
    </row>
    <row r="7" spans="1:31" x14ac:dyDescent="0.25">
      <c r="A7">
        <v>4</v>
      </c>
      <c r="B7" t="s">
        <v>4</v>
      </c>
      <c r="C7">
        <v>1</v>
      </c>
      <c r="D7" s="3" t="s">
        <v>38</v>
      </c>
      <c r="E7" s="3" t="s">
        <v>39</v>
      </c>
      <c r="F7" t="s">
        <v>19</v>
      </c>
      <c r="G7" t="s">
        <v>19</v>
      </c>
      <c r="H7" t="s">
        <v>19</v>
      </c>
      <c r="I7" t="s">
        <v>37</v>
      </c>
      <c r="J7" s="8">
        <v>0.04</v>
      </c>
      <c r="K7" s="4">
        <v>2.7</v>
      </c>
      <c r="L7">
        <v>3</v>
      </c>
      <c r="M7" s="5">
        <v>50</v>
      </c>
      <c r="N7" s="5">
        <v>50</v>
      </c>
      <c r="O7" s="5">
        <v>50</v>
      </c>
      <c r="P7" s="7">
        <v>7.3419999999999997E+22</v>
      </c>
      <c r="Q7" s="7">
        <v>1737</v>
      </c>
      <c r="R7" s="6">
        <v>6.68</v>
      </c>
      <c r="S7" s="6">
        <v>5.1449999999999996</v>
      </c>
      <c r="T7" s="6">
        <v>27</v>
      </c>
      <c r="U7" s="6">
        <v>0</v>
      </c>
      <c r="V7" s="6">
        <v>27</v>
      </c>
      <c r="W7">
        <v>1022</v>
      </c>
      <c r="X7" s="7">
        <v>384399</v>
      </c>
      <c r="Y7" s="7">
        <f t="shared" si="2"/>
        <v>2.5699999999999998E-3</v>
      </c>
      <c r="Z7" s="7">
        <f>Z6+X7*COS(RADIANS(S7))</f>
        <v>149980873.23367119</v>
      </c>
      <c r="AA7" s="7">
        <f>AA6+X7*SIN(RADIANS(S7))</f>
        <v>34471.579292532479</v>
      </c>
      <c r="AB7" s="7">
        <v>0</v>
      </c>
      <c r="AC7" s="7">
        <v>0</v>
      </c>
      <c r="AD7" s="7">
        <v>0</v>
      </c>
      <c r="AE7" s="7">
        <f>-W7+AE6</f>
        <v>-30802</v>
      </c>
    </row>
    <row r="8" spans="1:31" x14ac:dyDescent="0.25">
      <c r="A8">
        <v>5</v>
      </c>
      <c r="B8" t="s">
        <v>5</v>
      </c>
      <c r="C8">
        <v>1</v>
      </c>
      <c r="D8" s="3" t="s">
        <v>38</v>
      </c>
      <c r="E8" s="3" t="s">
        <v>39</v>
      </c>
      <c r="F8" t="s">
        <v>19</v>
      </c>
      <c r="G8" t="s">
        <v>19</v>
      </c>
      <c r="H8" t="s">
        <v>19</v>
      </c>
      <c r="I8" t="s">
        <v>24</v>
      </c>
      <c r="J8" s="8">
        <v>0.04</v>
      </c>
      <c r="K8" s="4">
        <v>5.3</v>
      </c>
      <c r="L8">
        <v>0</v>
      </c>
      <c r="M8" s="5">
        <v>1</v>
      </c>
      <c r="N8" s="5">
        <v>1</v>
      </c>
      <c r="O8" s="5">
        <v>1</v>
      </c>
      <c r="P8" s="7">
        <v>6.4171000000000003E+23</v>
      </c>
      <c r="Q8" s="7">
        <v>3389.5</v>
      </c>
      <c r="R8" s="6">
        <v>25.2</v>
      </c>
      <c r="S8" s="6">
        <v>1.85</v>
      </c>
      <c r="T8" s="6">
        <f>24.6/24</f>
        <v>1.0250000000000001</v>
      </c>
      <c r="U8" s="6">
        <v>0</v>
      </c>
      <c r="V8" s="6">
        <v>687</v>
      </c>
      <c r="W8">
        <v>24077</v>
      </c>
      <c r="X8" s="7">
        <v>227939200</v>
      </c>
      <c r="Y8" s="7">
        <f t="shared" si="2"/>
        <v>1.5236780000000001</v>
      </c>
      <c r="Z8" s="7">
        <f>X8*COS(RADIANS(S8))</f>
        <v>227820390.96062306</v>
      </c>
      <c r="AA8" s="7">
        <f>X8*SIN(RADIANS(S8))</f>
        <v>7358556.8686302165</v>
      </c>
      <c r="AB8" s="7">
        <v>0</v>
      </c>
      <c r="AC8" s="7">
        <v>0</v>
      </c>
      <c r="AD8" s="7">
        <v>0</v>
      </c>
      <c r="AE8" s="7">
        <f t="shared" si="1"/>
        <v>-24077</v>
      </c>
    </row>
    <row r="9" spans="1:31" x14ac:dyDescent="0.25">
      <c r="A9">
        <v>6</v>
      </c>
      <c r="B9" t="s">
        <v>6</v>
      </c>
      <c r="C9">
        <v>1</v>
      </c>
      <c r="D9" s="3" t="s">
        <v>38</v>
      </c>
      <c r="E9" s="3" t="s">
        <v>39</v>
      </c>
      <c r="F9" t="s">
        <v>19</v>
      </c>
      <c r="G9" t="s">
        <v>19</v>
      </c>
      <c r="H9" t="s">
        <v>19</v>
      </c>
      <c r="I9" t="s">
        <v>25</v>
      </c>
      <c r="J9" s="8">
        <v>0.04</v>
      </c>
      <c r="K9" s="4">
        <v>1</v>
      </c>
      <c r="L9">
        <v>5</v>
      </c>
      <c r="M9" s="5">
        <v>1300</v>
      </c>
      <c r="N9" s="5">
        <v>1300</v>
      </c>
      <c r="O9" s="5">
        <v>1300</v>
      </c>
      <c r="P9" s="7">
        <v>1.0659E+16</v>
      </c>
      <c r="Q9" s="7">
        <v>11.2</v>
      </c>
      <c r="R9" s="6">
        <v>0</v>
      </c>
      <c r="S9" s="6">
        <v>26.04</v>
      </c>
      <c r="T9" s="6">
        <v>0</v>
      </c>
      <c r="U9" s="6">
        <v>0</v>
      </c>
      <c r="V9" s="6">
        <v>0.31900000000000001</v>
      </c>
      <c r="W9">
        <v>2138</v>
      </c>
      <c r="X9" s="7">
        <v>9376</v>
      </c>
      <c r="Y9" s="7">
        <f t="shared" si="2"/>
        <v>6.3E-5</v>
      </c>
      <c r="Z9" s="7">
        <f>Z$8+X9*COS(RADIANS(S9))</f>
        <v>227828815.18210927</v>
      </c>
      <c r="AA9" s="7">
        <f>AA$8+X9*SIN(RADIANS(S9))</f>
        <v>7362672.9187211636</v>
      </c>
      <c r="AB9" s="7">
        <v>0</v>
      </c>
      <c r="AC9" s="7">
        <v>0</v>
      </c>
      <c r="AD9" s="7">
        <v>0</v>
      </c>
      <c r="AE9" s="7">
        <f>-W9+AE8</f>
        <v>-26215</v>
      </c>
    </row>
    <row r="10" spans="1:31" x14ac:dyDescent="0.25">
      <c r="A10">
        <v>7</v>
      </c>
      <c r="B10" t="s">
        <v>7</v>
      </c>
      <c r="C10">
        <v>1</v>
      </c>
      <c r="D10" s="3" t="s">
        <v>38</v>
      </c>
      <c r="E10" s="3" t="s">
        <v>39</v>
      </c>
      <c r="F10" t="s">
        <v>19</v>
      </c>
      <c r="G10" t="s">
        <v>19</v>
      </c>
      <c r="H10" t="s">
        <v>19</v>
      </c>
      <c r="I10" t="s">
        <v>26</v>
      </c>
      <c r="J10" s="8">
        <v>0.04</v>
      </c>
      <c r="K10" s="4">
        <v>1</v>
      </c>
      <c r="L10">
        <v>5</v>
      </c>
      <c r="M10" s="5">
        <v>1300</v>
      </c>
      <c r="N10" s="5">
        <v>1300</v>
      </c>
      <c r="O10" s="5">
        <v>1300</v>
      </c>
      <c r="P10" s="7">
        <v>1476200000000000</v>
      </c>
      <c r="Q10" s="7">
        <v>6.2</v>
      </c>
      <c r="R10" s="6">
        <v>0</v>
      </c>
      <c r="S10" s="6">
        <v>27.58</v>
      </c>
      <c r="T10" s="6">
        <v>0</v>
      </c>
      <c r="U10" s="6">
        <v>0</v>
      </c>
      <c r="V10" s="6">
        <v>1.2629999999999999</v>
      </c>
      <c r="W10">
        <v>1351</v>
      </c>
      <c r="X10" s="7">
        <v>23463</v>
      </c>
      <c r="Y10" s="7">
        <f t="shared" si="2"/>
        <v>1.5699999999999999E-4</v>
      </c>
      <c r="Z10" s="7">
        <f>Z$8+X10*COS(RADIANS(S10))</f>
        <v>227841187.74839139</v>
      </c>
      <c r="AA10" s="7">
        <f>AA$8+X10*SIN(RADIANS(S10))</f>
        <v>7369419.9247157881</v>
      </c>
      <c r="AB10" s="7">
        <v>0</v>
      </c>
      <c r="AC10" s="7">
        <v>0</v>
      </c>
      <c r="AD10" s="7">
        <v>0</v>
      </c>
      <c r="AE10" s="7">
        <f>-W10+AE8</f>
        <v>-25428</v>
      </c>
    </row>
    <row r="11" spans="1:31" x14ac:dyDescent="0.25">
      <c r="A11">
        <v>8</v>
      </c>
      <c r="B11" t="s">
        <v>8</v>
      </c>
      <c r="C11">
        <v>1</v>
      </c>
      <c r="D11" s="3" t="s">
        <v>38</v>
      </c>
      <c r="E11" s="3" t="s">
        <v>39</v>
      </c>
      <c r="F11" t="s">
        <v>19</v>
      </c>
      <c r="G11" t="s">
        <v>19</v>
      </c>
      <c r="H11" t="s">
        <v>19</v>
      </c>
      <c r="I11" t="s">
        <v>27</v>
      </c>
      <c r="J11" s="8">
        <v>0.04</v>
      </c>
      <c r="K11" s="4">
        <v>7</v>
      </c>
      <c r="L11">
        <v>0</v>
      </c>
      <c r="M11" s="5">
        <v>1</v>
      </c>
      <c r="N11" s="5">
        <v>1</v>
      </c>
      <c r="O11" s="5">
        <v>1</v>
      </c>
      <c r="P11" s="7">
        <v>9.3835000000000007E+20</v>
      </c>
      <c r="Q11" s="7">
        <v>470</v>
      </c>
      <c r="R11" s="6">
        <v>0</v>
      </c>
      <c r="S11" s="6">
        <v>10.593999999999999</v>
      </c>
      <c r="T11" s="6">
        <f>9/24</f>
        <v>0.375</v>
      </c>
      <c r="U11" s="6">
        <v>0</v>
      </c>
      <c r="V11" s="6">
        <f>V6*4.6</f>
        <v>1680.1499999999999</v>
      </c>
      <c r="W11">
        <v>17905</v>
      </c>
      <c r="X11" s="7">
        <v>414261000</v>
      </c>
      <c r="Y11" s="7">
        <f t="shared" si="2"/>
        <v>2.769161</v>
      </c>
      <c r="Z11" s="7">
        <f t="shared" ref="Z11:Z16" si="3">X11*COS(RADIANS(S11))</f>
        <v>407199758.49200344</v>
      </c>
      <c r="AA11" s="7">
        <f t="shared" ref="AA11:AA16" si="4">X11*SIN(RADIANS(S11))</f>
        <v>76161229.0148606</v>
      </c>
      <c r="AB11" s="7">
        <v>0</v>
      </c>
      <c r="AC11" s="7">
        <v>0</v>
      </c>
      <c r="AD11" s="7">
        <v>0</v>
      </c>
      <c r="AE11" s="7">
        <f t="shared" si="1"/>
        <v>-17905</v>
      </c>
    </row>
    <row r="12" spans="1:31" x14ac:dyDescent="0.25">
      <c r="A12">
        <v>9</v>
      </c>
      <c r="B12" t="s">
        <v>9</v>
      </c>
      <c r="C12">
        <v>1</v>
      </c>
      <c r="D12" s="3" t="s">
        <v>38</v>
      </c>
      <c r="E12" s="3" t="s">
        <v>39</v>
      </c>
      <c r="F12" t="s">
        <v>19</v>
      </c>
      <c r="G12" t="s">
        <v>19</v>
      </c>
      <c r="H12" t="s">
        <v>19</v>
      </c>
      <c r="I12" t="s">
        <v>28</v>
      </c>
      <c r="J12" s="8">
        <v>0.04</v>
      </c>
      <c r="K12" s="4">
        <v>15</v>
      </c>
      <c r="L12">
        <v>0</v>
      </c>
      <c r="M12" s="5">
        <v>1</v>
      </c>
      <c r="N12" s="5">
        <v>1</v>
      </c>
      <c r="O12" s="5">
        <v>1</v>
      </c>
      <c r="P12" s="7">
        <v>1.8982000000000001E+27</v>
      </c>
      <c r="Q12" s="7">
        <v>69911</v>
      </c>
      <c r="R12" s="6">
        <v>3.1</v>
      </c>
      <c r="S12" s="6">
        <v>1.3029999999999999</v>
      </c>
      <c r="T12" s="6">
        <f>9.93/24</f>
        <v>0.41375000000000001</v>
      </c>
      <c r="U12" s="6">
        <v>0</v>
      </c>
      <c r="V12" s="6">
        <f>V6*11.86</f>
        <v>4331.8649999999998</v>
      </c>
      <c r="W12">
        <v>13070</v>
      </c>
      <c r="X12" s="7">
        <v>778570000</v>
      </c>
      <c r="Y12" s="7">
        <f t="shared" ref="Y12:Y16" si="5">ROUND(X12/$X$6,6)</f>
        <v>5.2044139999999999</v>
      </c>
      <c r="Z12" s="7">
        <f t="shared" si="3"/>
        <v>778368677.40542066</v>
      </c>
      <c r="AA12" s="7">
        <f t="shared" si="4"/>
        <v>17704432.612655967</v>
      </c>
      <c r="AB12" s="7">
        <v>0</v>
      </c>
      <c r="AC12" s="7">
        <v>0</v>
      </c>
      <c r="AD12" s="7">
        <v>0</v>
      </c>
      <c r="AE12" s="7">
        <f t="shared" si="1"/>
        <v>-13070</v>
      </c>
    </row>
    <row r="13" spans="1:31" x14ac:dyDescent="0.25">
      <c r="A13">
        <v>10</v>
      </c>
      <c r="B13" t="s">
        <v>10</v>
      </c>
      <c r="C13">
        <v>1</v>
      </c>
      <c r="D13" s="3" t="s">
        <v>38</v>
      </c>
      <c r="E13" s="3" t="s">
        <v>39</v>
      </c>
      <c r="F13" t="s">
        <v>19</v>
      </c>
      <c r="G13" t="s">
        <v>19</v>
      </c>
      <c r="H13" t="s">
        <v>19</v>
      </c>
      <c r="I13" t="s">
        <v>29</v>
      </c>
      <c r="J13" s="8">
        <v>0.04</v>
      </c>
      <c r="K13" s="4">
        <v>13</v>
      </c>
      <c r="L13">
        <v>0</v>
      </c>
      <c r="M13" s="5">
        <v>1</v>
      </c>
      <c r="N13" s="5">
        <v>1</v>
      </c>
      <c r="O13" s="5">
        <v>1</v>
      </c>
      <c r="P13" s="7">
        <v>5.6834000000000003E+26</v>
      </c>
      <c r="Q13" s="7">
        <v>58232</v>
      </c>
      <c r="R13" s="6">
        <v>26.7</v>
      </c>
      <c r="S13" s="6">
        <v>2.4849999999999999</v>
      </c>
      <c r="T13" s="6">
        <f>10.7/24</f>
        <v>0.4458333333333333</v>
      </c>
      <c r="U13" s="6">
        <v>0</v>
      </c>
      <c r="V13" s="6">
        <f>V6*29</f>
        <v>10592.25</v>
      </c>
      <c r="W13">
        <v>9680</v>
      </c>
      <c r="X13" s="7">
        <v>1433530000</v>
      </c>
      <c r="Y13" s="7">
        <f t="shared" si="5"/>
        <v>9.5825460000000007</v>
      </c>
      <c r="Z13" s="7">
        <f t="shared" si="3"/>
        <v>1432181918.2417886</v>
      </c>
      <c r="AA13" s="7">
        <f t="shared" si="4"/>
        <v>62154758.154710412</v>
      </c>
      <c r="AB13" s="7">
        <v>0</v>
      </c>
      <c r="AC13" s="7">
        <v>0</v>
      </c>
      <c r="AD13" s="7">
        <v>0</v>
      </c>
      <c r="AE13" s="7">
        <f t="shared" si="1"/>
        <v>-9680</v>
      </c>
    </row>
    <row r="14" spans="1:31" x14ac:dyDescent="0.25">
      <c r="A14">
        <v>11</v>
      </c>
      <c r="B14" t="s">
        <v>11</v>
      </c>
      <c r="C14">
        <v>1</v>
      </c>
      <c r="D14" s="3" t="s">
        <v>38</v>
      </c>
      <c r="E14" s="3" t="s">
        <v>39</v>
      </c>
      <c r="F14" t="s">
        <v>19</v>
      </c>
      <c r="G14" t="s">
        <v>19</v>
      </c>
      <c r="H14" t="s">
        <v>19</v>
      </c>
      <c r="I14" t="s">
        <v>30</v>
      </c>
      <c r="J14" s="8">
        <v>0.04</v>
      </c>
      <c r="K14" s="4">
        <v>12</v>
      </c>
      <c r="L14">
        <v>0</v>
      </c>
      <c r="M14" s="5">
        <v>1</v>
      </c>
      <c r="N14" s="5">
        <v>1</v>
      </c>
      <c r="O14" s="5">
        <v>1</v>
      </c>
      <c r="P14" s="7">
        <v>8.6810000000000007E+25</v>
      </c>
      <c r="Q14" s="7">
        <v>25362</v>
      </c>
      <c r="R14" s="6">
        <v>97.8</v>
      </c>
      <c r="S14" s="6">
        <v>0.77300000000000002</v>
      </c>
      <c r="T14" s="6">
        <f>17.25/24</f>
        <v>0.71875</v>
      </c>
      <c r="U14" s="6">
        <v>0</v>
      </c>
      <c r="V14" s="6">
        <f>V6*84</f>
        <v>30681</v>
      </c>
      <c r="W14">
        <v>6800</v>
      </c>
      <c r="X14" s="7">
        <v>2875040000</v>
      </c>
      <c r="Y14" s="7">
        <f t="shared" si="5"/>
        <v>19.218436000000001</v>
      </c>
      <c r="Z14" s="7">
        <f t="shared" si="3"/>
        <v>2874778349.823977</v>
      </c>
      <c r="AA14" s="7">
        <f t="shared" si="4"/>
        <v>38787123.937371999</v>
      </c>
      <c r="AB14" s="7">
        <v>0</v>
      </c>
      <c r="AC14" s="7">
        <v>0</v>
      </c>
      <c r="AD14" s="7">
        <v>0</v>
      </c>
      <c r="AE14" s="7">
        <f t="shared" si="1"/>
        <v>-6800</v>
      </c>
    </row>
    <row r="15" spans="1:31" x14ac:dyDescent="0.25">
      <c r="A15">
        <v>12</v>
      </c>
      <c r="B15" t="s">
        <v>12</v>
      </c>
      <c r="C15">
        <v>1</v>
      </c>
      <c r="D15" s="3" t="s">
        <v>38</v>
      </c>
      <c r="E15" s="3" t="s">
        <v>39</v>
      </c>
      <c r="F15" t="s">
        <v>19</v>
      </c>
      <c r="G15" t="s">
        <v>19</v>
      </c>
      <c r="H15" t="s">
        <v>19</v>
      </c>
      <c r="I15" t="s">
        <v>31</v>
      </c>
      <c r="J15" s="8">
        <v>0.04</v>
      </c>
      <c r="K15" s="4">
        <v>12</v>
      </c>
      <c r="L15">
        <v>0</v>
      </c>
      <c r="M15" s="5">
        <v>1</v>
      </c>
      <c r="N15" s="5">
        <v>1</v>
      </c>
      <c r="O15" s="5">
        <v>1</v>
      </c>
      <c r="P15" s="7">
        <v>1.0241E+26</v>
      </c>
      <c r="Q15" s="7">
        <v>24622</v>
      </c>
      <c r="R15" s="6">
        <v>28.3</v>
      </c>
      <c r="S15" s="6">
        <v>1.768</v>
      </c>
      <c r="T15" s="6">
        <f>16/24</f>
        <v>0.66666666666666663</v>
      </c>
      <c r="U15" s="6">
        <v>0</v>
      </c>
      <c r="V15" s="6">
        <f>V6*165</f>
        <v>60266.25</v>
      </c>
      <c r="W15">
        <v>5430</v>
      </c>
      <c r="X15" s="7">
        <v>4500000000</v>
      </c>
      <c r="Y15" s="7">
        <f t="shared" si="5"/>
        <v>30.080611000000001</v>
      </c>
      <c r="Z15" s="7">
        <f t="shared" si="3"/>
        <v>4497857763.9974566</v>
      </c>
      <c r="AA15" s="7">
        <f t="shared" si="4"/>
        <v>138836359.96308464</v>
      </c>
      <c r="AB15" s="7">
        <v>0</v>
      </c>
      <c r="AC15" s="7">
        <v>0</v>
      </c>
      <c r="AD15" s="7">
        <v>0</v>
      </c>
      <c r="AE15" s="7">
        <f t="shared" si="1"/>
        <v>-5430</v>
      </c>
    </row>
    <row r="16" spans="1:31" x14ac:dyDescent="0.25">
      <c r="A16">
        <v>13</v>
      </c>
      <c r="B16" t="s">
        <v>13</v>
      </c>
      <c r="C16">
        <v>1</v>
      </c>
      <c r="D16" s="3" t="s">
        <v>38</v>
      </c>
      <c r="E16" s="3" t="s">
        <v>39</v>
      </c>
      <c r="F16" t="s">
        <v>19</v>
      </c>
      <c r="G16" t="s">
        <v>19</v>
      </c>
      <c r="H16" t="s">
        <v>19</v>
      </c>
      <c r="I16" t="s">
        <v>32</v>
      </c>
      <c r="J16" s="8">
        <v>0.04</v>
      </c>
      <c r="K16" s="4">
        <v>10</v>
      </c>
      <c r="L16">
        <v>0</v>
      </c>
      <c r="M16" s="5">
        <v>1</v>
      </c>
      <c r="N16" s="5">
        <v>1</v>
      </c>
      <c r="O16" s="5">
        <v>1</v>
      </c>
      <c r="P16" s="7">
        <v>1.3030000000000001E+22</v>
      </c>
      <c r="Q16" s="7">
        <v>1188</v>
      </c>
      <c r="R16" s="6">
        <v>122.5</v>
      </c>
      <c r="S16" s="6">
        <v>17.16</v>
      </c>
      <c r="T16" s="6">
        <f>153/24</f>
        <v>6.375</v>
      </c>
      <c r="U16" s="6">
        <v>0</v>
      </c>
      <c r="V16" s="6">
        <f>V6*248</f>
        <v>90582</v>
      </c>
      <c r="W16">
        <v>4743</v>
      </c>
      <c r="X16" s="7">
        <v>5906380000</v>
      </c>
      <c r="Y16" s="7">
        <f t="shared" si="5"/>
        <v>39.481670999999999</v>
      </c>
      <c r="Z16" s="7">
        <f t="shared" si="3"/>
        <v>5643454969.1687269</v>
      </c>
      <c r="AA16" s="7">
        <f t="shared" si="4"/>
        <v>1742624662.7902422</v>
      </c>
      <c r="AB16" s="7">
        <v>0</v>
      </c>
      <c r="AC16" s="7">
        <v>0</v>
      </c>
      <c r="AD16" s="7">
        <v>0</v>
      </c>
      <c r="AE16" s="7">
        <f t="shared" si="1"/>
        <v>-4743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solarsys_texturedata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Masaaki NAKANO</dc:creator>
  <cp:lastModifiedBy>Masaaki NAKANO</cp:lastModifiedBy>
  <dcterms:created xsi:type="dcterms:W3CDTF">2021-02-17T00:43:23Z</dcterms:created>
  <dcterms:modified xsi:type="dcterms:W3CDTF">2023-05-10T01:17:34Z</dcterms:modified>
</cp:coreProperties>
</file>