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57" yWindow="556" windowWidth="23411" windowHeight="13060" activeTab="2"/>
  </bookViews>
  <sheets>
    <sheet name="Лист1" sheetId="1" r:id="rId1"/>
    <sheet name="Лист2" sheetId="3" r:id="rId2"/>
    <sheet name="Лист3" sheetId="2" r:id="rId3"/>
  </sheets>
  <calcPr calcId="114210"/>
</workbook>
</file>

<file path=xl/calcChain.xml><?xml version="1.0" encoding="utf-8"?>
<calcChain xmlns="http://schemas.openxmlformats.org/spreadsheetml/2006/main">
  <c r="D94" i="2"/>
  <c r="C94"/>
  <c r="B94"/>
  <c r="E92"/>
  <c r="E91"/>
  <c r="E90"/>
  <c r="D57"/>
  <c r="C57"/>
  <c r="B57"/>
  <c r="E55"/>
  <c r="E54"/>
  <c r="E53"/>
  <c r="E52"/>
  <c r="D18"/>
  <c r="C18"/>
  <c r="B18"/>
  <c r="E17"/>
  <c r="E16"/>
  <c r="E15"/>
  <c r="E14"/>
  <c r="E13"/>
  <c r="F52"/>
  <c r="D124" i="3"/>
  <c r="D123"/>
  <c r="D122"/>
  <c r="D121"/>
  <c r="D120"/>
  <c r="D119"/>
  <c r="D118"/>
  <c r="D99"/>
  <c r="D100"/>
  <c r="C88"/>
  <c r="C84"/>
  <c r="C80"/>
  <c r="C79"/>
  <c r="C78"/>
  <c r="C72"/>
  <c r="C48"/>
  <c r="C66"/>
  <c r="C65"/>
  <c r="C60"/>
  <c r="C56"/>
  <c r="C52"/>
  <c r="D29"/>
  <c r="D24"/>
  <c r="D19"/>
  <c r="D14"/>
  <c r="D40"/>
  <c r="D39"/>
  <c r="D6"/>
  <c r="D38"/>
  <c r="D37"/>
  <c r="D9"/>
  <c r="D8"/>
  <c r="D7"/>
  <c r="D36"/>
  <c r="F30" i="1"/>
  <c r="D93" i="2"/>
  <c r="C93"/>
  <c r="B93"/>
  <c r="E93"/>
  <c r="D56"/>
  <c r="C56"/>
  <c r="B56"/>
  <c r="E56"/>
  <c r="F55"/>
  <c r="F54"/>
  <c r="F53"/>
  <c r="D17"/>
  <c r="C17"/>
  <c r="B17"/>
  <c r="C64" i="1"/>
  <c r="D64"/>
  <c r="E64"/>
  <c r="F64"/>
  <c r="G64"/>
  <c r="H64"/>
  <c r="I64"/>
  <c r="J64"/>
  <c r="K64"/>
  <c r="L64"/>
  <c r="M64"/>
  <c r="N64"/>
  <c r="C57"/>
  <c r="C58"/>
  <c r="D58"/>
  <c r="B56"/>
  <c r="D56"/>
  <c r="D48"/>
  <c r="B48"/>
  <c r="F48"/>
  <c r="E48"/>
  <c r="C48"/>
  <c r="F47"/>
  <c r="E47"/>
  <c r="C47"/>
  <c r="F46"/>
  <c r="E46"/>
  <c r="C46"/>
  <c r="B30"/>
  <c r="D30"/>
  <c r="C30"/>
  <c r="E30"/>
  <c r="D23"/>
  <c r="D22"/>
  <c r="D21"/>
  <c r="D16"/>
  <c r="D10"/>
  <c r="D9"/>
  <c r="D4"/>
</calcChain>
</file>

<file path=xl/sharedStrings.xml><?xml version="1.0" encoding="utf-8"?>
<sst xmlns="http://schemas.openxmlformats.org/spreadsheetml/2006/main" count="232" uniqueCount="183">
  <si>
    <t>1. Оформите фрагмент для расчета площади квадрата по известной длине его стороны:</t>
  </si>
  <si>
    <t>Введите длину стороны (в см)</t>
  </si>
  <si>
    <t>площадь квадрата равна:</t>
  </si>
  <si>
    <t>кв. см</t>
  </si>
  <si>
    <t>2.  Дано ребро куба. Найти объем куба и площадь его боковой поверхности. Решение оформить в виде:</t>
  </si>
  <si>
    <t>Введите длину ребра</t>
  </si>
  <si>
    <t>Объем куба равен</t>
  </si>
  <si>
    <t>куб. см</t>
  </si>
  <si>
    <t>Площадь куба равна</t>
  </si>
  <si>
    <t>3. Известны объем и масса тела. Определить плотность материала этого тела. Решение оформить в виде:</t>
  </si>
  <si>
    <t>Введите объем тела</t>
  </si>
  <si>
    <t>Введите массу тела</t>
  </si>
  <si>
    <t>Плотность материала равна</t>
  </si>
  <si>
    <t>4. Дано количество информации в байтах. Оценить это количество информации в других единицах измерения:</t>
  </si>
  <si>
    <t>Количество информации в байтах:</t>
  </si>
  <si>
    <t>Количество информации в битах:</t>
  </si>
  <si>
    <t>Количество информации в килобайтах:</t>
  </si>
  <si>
    <t>Количество информации в мегабайтах:</t>
  </si>
  <si>
    <t>5.  На заводе «Прогресс» каждому сотруднику зарплату за месяц выдают дважды: сначала часть оклада в виде аванса, а по истечении месяца — остальную часть оклада. При этом при окончательном расчете налог и профсоюзный взнос. По известному окладу сотрудника Бендера О.И.  Произвести расчет в виде выплат в виде:удерживают также  подоходный</t>
  </si>
  <si>
    <t>Оклад</t>
  </si>
  <si>
    <t>Аванс</t>
  </si>
  <si>
    <t>Подоходный налог</t>
  </si>
  <si>
    <t>Пенсионный налог</t>
  </si>
  <si>
    <t>Профсоюзный взнос</t>
  </si>
  <si>
    <t>Сумма к выдаче</t>
  </si>
  <si>
    <t>МРОТ</t>
  </si>
  <si>
    <t>1) В колонке «Сумма у выдаче» должна быть указана сумма денег, получаемых сотрудником в конце месяца.</t>
  </si>
  <si>
    <t>2) Аванс составляет 40% оклада</t>
  </si>
  <si>
    <t>3) Подоходный налог определяется по формуле 13%(Оклад — МРОТ — Пенсионный налог) , где МРОТ — минимальный размер</t>
  </si>
  <si>
    <t>Оплаты труда</t>
  </si>
  <si>
    <t>4) Профсоюзный взнос и пенсионный налог составляют по 1% от оклада.</t>
  </si>
  <si>
    <t>6. Информация о распределении суши и воды на земном шаре приведена в таблице. Заполните данными пустые клетки</t>
  </si>
  <si>
    <t>(под данными подразумеваются формулы с адресами ячеек)</t>
  </si>
  <si>
    <t>Поверхность земного шара</t>
  </si>
  <si>
    <t>Северное полушарие</t>
  </si>
  <si>
    <t>Южное полушарие</t>
  </si>
  <si>
    <t>Земля в целом</t>
  </si>
  <si>
    <t>в млн. кв. м.</t>
  </si>
  <si>
    <t>в %</t>
  </si>
  <si>
    <t>Суша</t>
  </si>
  <si>
    <t>Вода</t>
  </si>
  <si>
    <t>Всего</t>
  </si>
  <si>
    <t>7.  На листе приведены данные о количестве мальчиков и девочек в двух классах. Заполните формулами пустые ячейки таблицы.</t>
  </si>
  <si>
    <t>Сведения о классах</t>
  </si>
  <si>
    <t>Количество</t>
  </si>
  <si>
    <t>Класс</t>
  </si>
  <si>
    <t>В двух классах</t>
  </si>
  <si>
    <t>8 «А»</t>
  </si>
  <si>
    <t>8 «Б»</t>
  </si>
  <si>
    <t>мальчиков</t>
  </si>
  <si>
    <t>девочек</t>
  </si>
  <si>
    <t>8. Гражданин открыл счет в банке, вложив 1000 грн. Через каждый месяц размер вклада увеличивается на 1,2% от имеющейся</t>
  </si>
  <si>
    <t>cуммы.  Построить таблицу для определения суммы вклада через 1, 2, …, 12 мес. Кроме того, рассчитайте прирост суммы вклада за каждый месяц года.</t>
  </si>
  <si>
    <t>Сумма (в грн)</t>
  </si>
  <si>
    <t>( в %)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</si>
  <si>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</si>
  <si>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</si>
  <si>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</si>
  <si>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</si>
  <si>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</si>
  <si>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</si>
  <si>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</si>
  <si>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</si>
  <si>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</si>
  <si>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</si>
  <si>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</si>
  <si>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</si>
  <si>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1. Один стакан лимонада содержит 15 калорий, 1 кусок торта — 150 калорий, 1 драже «Тик-Так»— 2 калории. Во время праздничного обеда Буратино выпил 5 стаканов лимонада, съел 20 драже «Тик-Так» и 4 куска торта. Мальвина съела 2 драже «Тик-Так», 1 кусок торта и выпила 1 стакан лимонада. Пьеро выпил 2 стакана лимонада и съел 2 куска торта. Дуремар съел 3 куска торта и выпил 2 стакана лимонада.</t>
  </si>
  <si>
    <t>Построить электронную таблицу, из которой будет видно: сколько всего стаканов лимонада было выпито, кусков торта и драже «Тик-Так» съедено; сколько калорий употребил каждый участник праздничного обеда; сколько калорий содержалось во всем выпитом лимонаде, всех съеденных кусках торта и драже «Тик-Так».</t>
  </si>
  <si>
    <t>Пример выполнения работы:</t>
  </si>
  <si>
    <t>Лимонад</t>
  </si>
  <si>
    <t>Торт</t>
  </si>
  <si>
    <t>Тик-так</t>
  </si>
  <si>
    <t>Калории</t>
  </si>
  <si>
    <t>Буратино</t>
  </si>
  <si>
    <t>Мальвина</t>
  </si>
  <si>
    <t>Пьеро</t>
  </si>
  <si>
    <t>Дуремар</t>
  </si>
  <si>
    <t>2. Построить диаграмму типа Гистограмма «Сколько калорий употребил каждый участник».</t>
  </si>
  <si>
    <t>1. На складе компьютерной техники хранятся компьютеры по цене 100 монет, принтеры по цене 55 монет, сканеры по цене 78 монет. Мальвина,  Буратино, Пьеро и лиса Алиса имеют магазины по продаже компьютерной техники. Мальвина продала 10 сканеров и 5 компьютеров. Буратино – 11 принтеров. 3 компьютера и 2 сканера. Пьеро -  7 компьютеров и 4 принтера . Лиса Алиса – 8 компьютеров, 1 сканер и 6 принтеров.</t>
  </si>
  <si>
    <t>Построить электронную таблицу, из которой будет видно. Сколько всего было продано товара каждого вида техники и на какую сумму; на какую сумму продано техники каждым владельцем магазина, сколько единиц техники было продано каждым владельцем магазина</t>
  </si>
  <si>
    <t>Компьютер</t>
  </si>
  <si>
    <t>Принтер</t>
  </si>
  <si>
    <t>Сканер</t>
  </si>
  <si>
    <t xml:space="preserve">Зароботок </t>
  </si>
  <si>
    <t>Техника</t>
  </si>
  <si>
    <t>лиса Алиса</t>
  </si>
  <si>
    <t>Цена</t>
  </si>
  <si>
    <t>2. Построить диаграмму типа Круговая «Сколько единиц техники было продано каждым владельцем магазина».</t>
  </si>
  <si>
    <t>1. Мальвина премирует учеников своей школы за хорошую учёбу: за решённую задачу ученик получает 5 конфет, за выученное стихотворение – 4 конфеты, за прочитанную книгу – 33 конфеты. Буратино решил 1 задачу, прочитал 2 книги, выучил 3 стихотворения. Пьеро выучил 25 стихотворений, прочитал 10 книг. Пудель Артемон решил 15 задач и прочитал 3 книги.</t>
  </si>
  <si>
    <t>Построить электронную таблицу, из которой будет видно: сколько всего задач решено, книг прочитано, стихотворений выучено; сколько всего конфет получил каждый ученик школы; сколько всего конфет потребовалось Мальвине для премирования учеников; сколько всего конфет было получено за чтение книг, решение задач и заучивание стихотворений.</t>
  </si>
  <si>
    <t>Задача</t>
  </si>
  <si>
    <t>Стих</t>
  </si>
  <si>
    <t>Книга</t>
  </si>
  <si>
    <t>Зароботок конфет</t>
  </si>
  <si>
    <t>Пудель Артемон</t>
  </si>
  <si>
    <t>Конфеты</t>
  </si>
  <si>
    <t>2. Построить диаграмму "Сколько всего конфет было получено за чтение книг, решение задач и заучивание стихотворений"</t>
  </si>
  <si>
    <t>Функции в электронных таблицах</t>
  </si>
  <si>
    <t>Функции математические</t>
  </si>
  <si>
    <t>1.</t>
  </si>
  <si>
    <t>Введите двузначное число</t>
  </si>
  <si>
    <t>Число десятков в нем:</t>
  </si>
  <si>
    <t>Число единиц в нем:</t>
  </si>
  <si>
    <t>Сумма его цифр:</t>
  </si>
  <si>
    <t>Произведение его цифр:</t>
  </si>
  <si>
    <t xml:space="preserve">2. Дано двузначное число. Получить число, образованное при перестановке цифр заданного числа </t>
  </si>
  <si>
    <t>Число после перестановки цифр:</t>
  </si>
  <si>
    <t>3. Дано трехзначное число. В нем зачеркнули первую слева цифру и приписали её в конце. Найти полученное число.</t>
  </si>
  <si>
    <t>Введите трехзначное число</t>
  </si>
  <si>
    <t>Полученное число:</t>
  </si>
  <si>
    <t>4. Дано трехзначное число. В нем зачеркнули последнюю справа цифру и приписали её в начале. Найти полученное число.</t>
  </si>
  <si>
    <t>5. Дано целое число, большее 99. Найти третью от конца его цифру (так, если данное число 2345, то искомая цифра - 3)</t>
  </si>
  <si>
    <t>Введите число</t>
  </si>
  <si>
    <t>Функции для работы с датой и временем</t>
  </si>
  <si>
    <t>6. С начала суток прошло n секунд (n - вещественное число). Определить</t>
  </si>
  <si>
    <t>Введите число секунд n</t>
  </si>
  <si>
    <t>Количество полных часов, прошедших с начала суток:</t>
  </si>
  <si>
    <t xml:space="preserve"> n разделить на 3600 и округлить до ближайшего меньшего целого </t>
  </si>
  <si>
    <t>Количество секунд, прошедших с начала очередного часа:</t>
  </si>
  <si>
    <t>взять остаток от деления n на 3600</t>
  </si>
  <si>
    <t>Количество полных минут, прошедших с начала очередного часа</t>
  </si>
  <si>
    <t>Количество секунд, прошедших с начала очередной минуты:</t>
  </si>
  <si>
    <t>Количество полных секунд, прошедших с начала очередной минуты</t>
  </si>
  <si>
    <t>Задачи на обработку текста</t>
  </si>
  <si>
    <t>Фамилия сотрудника</t>
  </si>
  <si>
    <t>Имя сотрудника</t>
  </si>
  <si>
    <t>Отчество сотрудника</t>
  </si>
  <si>
    <t>Фамилия, имя, отчество сотрудника</t>
  </si>
  <si>
    <t>2. В результатирующей ячейке получить число символов  в исходной строке текста</t>
  </si>
  <si>
    <t>Введите строку</t>
  </si>
  <si>
    <t>Число символов в строке</t>
  </si>
  <si>
    <r>
      <t xml:space="preserve">3. В результатирующей ячейке получить слово </t>
    </r>
    <r>
      <rPr>
        <b/>
        <sz val="10"/>
        <rFont val="Arial Cyr"/>
        <charset val="204"/>
      </rPr>
      <t>форма</t>
    </r>
  </si>
  <si>
    <t>Исходное слово</t>
  </si>
  <si>
    <t>Информатика</t>
  </si>
  <si>
    <t>Полученное слово</t>
  </si>
  <si>
    <r>
      <t xml:space="preserve">4. В результатирующей ячейке получить слово </t>
    </r>
    <r>
      <rPr>
        <b/>
        <sz val="10"/>
        <rFont val="Arial Cyr"/>
        <charset val="204"/>
      </rPr>
      <t>Комбинат</t>
    </r>
  </si>
  <si>
    <r>
      <t xml:space="preserve">5. В первой результатирующей ячейке получить слово </t>
    </r>
    <r>
      <rPr>
        <b/>
        <sz val="10"/>
        <rFont val="Arial Cyr"/>
        <charset val="204"/>
      </rPr>
      <t>Информация</t>
    </r>
    <r>
      <rPr>
        <sz val="10"/>
        <color rgb="FF000000"/>
        <rFont val="Arial"/>
      </rPr>
      <t xml:space="preserve">, во второй - </t>
    </r>
    <r>
      <rPr>
        <b/>
        <sz val="10"/>
        <rFont val="Arial Cyr"/>
        <charset val="204"/>
      </rPr>
      <t>Оператор</t>
    </r>
  </si>
  <si>
    <t>Первое слово</t>
  </si>
  <si>
    <t>Информатор</t>
  </si>
  <si>
    <t>Второе слово</t>
  </si>
  <si>
    <t>Операция</t>
  </si>
  <si>
    <t>Первое полученное слово</t>
  </si>
  <si>
    <t>Второе полученное слово</t>
  </si>
  <si>
    <t>6. Получить текст, состоящий из фамилии и инициалов в виде Иванов Н.И.</t>
  </si>
  <si>
    <t>Фамилия и инициалы сотрудника:</t>
  </si>
  <si>
    <t>Задачи с данными типа дата</t>
  </si>
  <si>
    <t>Введите дату</t>
  </si>
  <si>
    <t>Число в этой дате</t>
  </si>
  <si>
    <t>Месяц в этой дате</t>
  </si>
  <si>
    <t>Год в этой дате</t>
  </si>
  <si>
    <t>2.</t>
  </si>
  <si>
    <t>Дата через 100 дней после указанной</t>
  </si>
  <si>
    <t>Чтобы получить дату отстоящую на заданное количество дней достаточно сложить данные ячейки, содержащей дату, с нужным количеством дней (которое может быть и отрицательным).</t>
  </si>
  <si>
    <t>3.</t>
  </si>
  <si>
    <t>Введите дату рождения</t>
  </si>
  <si>
    <t>Определите свой возраст в днях</t>
  </si>
  <si>
    <t>Работа с диапазонами</t>
  </si>
  <si>
    <t>1. Городская семья из нескольких человек проживает в трехкомнатной квартире. Известна площадь каждой комнаты, площадь кухни и площадь подсобных помещений. Определить жилую площадь квартиры и общую площадь квартиры. Решение оформить в виде:</t>
  </si>
  <si>
    <t>Площадь 1-й комнаты:</t>
  </si>
  <si>
    <t>Площадь 2-й комнаты:</t>
  </si>
  <si>
    <t>Площадь 3-й комнаты:</t>
  </si>
  <si>
    <t>Площадь кухни:</t>
  </si>
  <si>
    <t>Площадь подсобных помещений:</t>
  </si>
  <si>
    <t>Жилая площадь квартиры:</t>
  </si>
  <si>
    <t>Общая площадь квартиры:</t>
  </si>
  <si>
    <t>2. Известна заработная плата сотрудника за каждый месяц года. Определить общую заработную плату сотрудника за каждый квартал, за каждое полугодие и за год. Решение оформить в виде:</t>
  </si>
  <si>
    <t>Месяц</t>
  </si>
  <si>
    <t>Зарплата</t>
  </si>
  <si>
    <t>Всего за 1 квартал</t>
  </si>
  <si>
    <t>Всего за 2 квартал</t>
  </si>
  <si>
    <t>Всего за 1-е полугодие</t>
  </si>
  <si>
    <t>Всего за 3 квартал</t>
  </si>
  <si>
    <t>Всего за 4 квартал</t>
  </si>
  <si>
    <t>Всего за 2 полугодие</t>
  </si>
  <si>
    <t>Итого за год:</t>
  </si>
  <si>
    <t>Зубенко</t>
  </si>
  <si>
    <t>Михаил</t>
  </si>
  <si>
    <t>Петрович</t>
  </si>
  <si>
    <t>jhkfds</t>
  </si>
  <si>
    <t>Кондратенко</t>
  </si>
  <si>
    <t xml:space="preserve">Анастасия </t>
  </si>
  <si>
    <t>Денисовна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</si>
</sst>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color indexed="8"/>
      <name val="Arial"/>
    </font>
    <font>
      <sz val="10"/>
      <name val="Arial"/>
    </font>
    <font>
      <b/>
      <sz val="10"/>
      <color indexed="8"/>
      <name val="Arial"/>
    </font>
    <font>
      <b/>
      <sz val="14"/>
      <name val="Times New Roman"/>
      <family val="1"/>
      <charset val="204"/>
    </font>
    <font>
      <b/>
      <sz val="10"/>
      <name val="Arial Cyr"/>
      <charset val="204"/>
    </font>
    <font>
      <sz val="10"/>
      <name val="Times New Roman"/>
      <family val="1"/>
      <charset val="204"/>
    </font>
    <font>
      <u/>
      <sz val="10"/>
      <name val="Arial Cyr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/>
    <xf numFmtId="0" fontId="0" fillId="0" borderId="0" xfId="0"/>
    <xf numFmtId="0" fontId="0" fillId="0" borderId="8" xfId="0" applyBorder="1" applyProtection="1">
      <protection locked="0"/>
    </xf>
    <xf numFmtId="0" fontId="0" fillId="0" borderId="8" xfId="0" applyBorder="1"/>
    <xf numFmtId="0" fontId="7" fillId="0" borderId="0" xfId="0" applyFont="1"/>
    <xf numFmtId="0" fontId="5" fillId="0" borderId="8" xfId="0" applyFont="1" applyBorder="1"/>
    <xf numFmtId="0" fontId="0" fillId="0" borderId="8" xfId="0" applyNumberFormat="1" applyBorder="1" applyProtection="1"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1" fontId="0" fillId="0" borderId="8" xfId="0" applyNumberFormat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/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7" xfId="0" applyFont="1" applyBorder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2" fillId="0" borderId="0" xfId="0" applyFont="1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13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3" xfId="0" applyNumberFormat="1" applyBorder="1" applyAlignment="1">
      <alignment horizontal="center" wrapText="1"/>
    </xf>
    <xf numFmtId="0" fontId="0" fillId="0" borderId="15" xfId="0" applyNumberForma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5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6" fillId="0" borderId="0" xfId="0" applyFont="1" applyAlignment="1">
      <alignment horizontal="center" wrapText="1"/>
    </xf>
    <xf numFmtId="0" fontId="0" fillId="0" borderId="8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5" fillId="0" borderId="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6" xfId="0" applyFont="1" applyBorder="1"/>
    <xf numFmtId="0" fontId="2" fillId="0" borderId="6" xfId="0" applyFont="1" applyBorder="1"/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>
        <c:manualLayout>
          <c:xMode val="edge"/>
          <c:yMode val="edge"/>
          <c:x val="0.44362815610835632"/>
          <c:y val="3.3492831524929094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title>
    <c:plotArea>
      <c:layout>
        <c:manualLayout>
          <c:layoutTarget val="inner"/>
          <c:xMode val="edge"/>
          <c:yMode val="edge"/>
          <c:x val="6.3725591485178271E-2"/>
          <c:y val="0.16267946740679845"/>
          <c:w val="0.77573652711765073"/>
          <c:h val="0.7248805680038225"/>
        </c:manualLayout>
      </c:layout>
      <c:barChart>
        <c:barDir val="col"/>
        <c:grouping val="clustered"/>
        <c:ser>
          <c:idx val="0"/>
          <c:order val="0"/>
          <c:tx>
            <c:v>Всего конфет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endParaRPr lang="ru-RU"/>
              </a:p>
            </c:txPr>
            <c:showVal val="1"/>
          </c:dLbls>
          <c:cat>
            <c:strRef>
              <c:f>(Лист3!$B$89,Лист3!$C$89,Лист3!$D$89)</c:f>
              <c:strCache>
                <c:ptCount val="3"/>
                <c:pt idx="0">
                  <c:v>Задача</c:v>
                </c:pt>
                <c:pt idx="1">
                  <c:v>Стих</c:v>
                </c:pt>
                <c:pt idx="2">
                  <c:v>Книга</c:v>
                </c:pt>
              </c:strCache>
            </c:strRef>
          </c:cat>
          <c:val>
            <c:numRef>
              <c:f>(Лист3!$B$94,Лист3!$C$94,Лист3!$D$94)</c:f>
              <c:numCache>
                <c:formatCode>General</c:formatCode>
                <c:ptCount val="3"/>
                <c:pt idx="0">
                  <c:v>80</c:v>
                </c:pt>
                <c:pt idx="1">
                  <c:v>112</c:v>
                </c:pt>
                <c:pt idx="2">
                  <c:v>495</c:v>
                </c:pt>
              </c:numCache>
            </c:numRef>
          </c:val>
        </c:ser>
        <c:dLbls>
          <c:showVal val="1"/>
        </c:dLbls>
        <c:axId val="132269952"/>
        <c:axId val="132271488"/>
      </c:barChart>
      <c:catAx>
        <c:axId val="13226995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32271488"/>
        <c:crosses val="autoZero"/>
        <c:auto val="1"/>
        <c:lblAlgn val="ctr"/>
        <c:lblOffset val="100"/>
        <c:tickLblSkip val="1"/>
        <c:tickMarkSkip val="1"/>
      </c:catAx>
      <c:valAx>
        <c:axId val="1322714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322699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294253218623206"/>
          <c:y val="0.49760778265608935"/>
          <c:w val="0.13602962797797669"/>
          <c:h val="5.50239375052406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>
        <c:manualLayout>
          <c:xMode val="edge"/>
          <c:yMode val="edge"/>
          <c:x val="0.4632360304114882"/>
          <c:y val="3.3492831524929094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title>
    <c:view3D>
      <c:hPercent val="49"/>
      <c:depthPercent val="100"/>
      <c:rAngAx val="1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5.7598130765449583E-2"/>
          <c:y val="0.13157898099079285"/>
          <c:w val="0.8223052285875887"/>
          <c:h val="0.7655504348555221"/>
        </c:manualLayout>
      </c:layout>
      <c:bar3DChart>
        <c:barDir val="col"/>
        <c:grouping val="clustered"/>
        <c:ser>
          <c:idx val="0"/>
          <c:order val="0"/>
          <c:tx>
            <c:v>Калории</c:v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endParaRPr lang="ru-RU"/>
              </a:p>
            </c:txPr>
            <c:showVal val="1"/>
          </c:dLbls>
          <c:cat>
            <c:strRef>
              <c:f>Лист3!$A$13:$A$16</c:f>
              <c:strCache>
                <c:ptCount val="4"/>
                <c:pt idx="0">
                  <c:v>Буратино</c:v>
                </c:pt>
                <c:pt idx="1">
                  <c:v>Мальвина</c:v>
                </c:pt>
                <c:pt idx="2">
                  <c:v>Пьеро</c:v>
                </c:pt>
                <c:pt idx="3">
                  <c:v>Дуремар</c:v>
                </c:pt>
              </c:strCache>
            </c:strRef>
          </c:cat>
          <c:val>
            <c:numRef>
              <c:f>Лист3!$E$13:$E$16</c:f>
              <c:numCache>
                <c:formatCode>General</c:formatCode>
                <c:ptCount val="4"/>
                <c:pt idx="0">
                  <c:v>715</c:v>
                </c:pt>
                <c:pt idx="1">
                  <c:v>169</c:v>
                </c:pt>
                <c:pt idx="2">
                  <c:v>330</c:v>
                </c:pt>
                <c:pt idx="3">
                  <c:v>480</c:v>
                </c:pt>
              </c:numCache>
            </c:numRef>
          </c:val>
        </c:ser>
        <c:dLbls>
          <c:showVal val="1"/>
        </c:dLbls>
        <c:shape val="box"/>
        <c:axId val="107626496"/>
        <c:axId val="107628032"/>
        <c:axId val="0"/>
      </c:bar3DChart>
      <c:catAx>
        <c:axId val="107626496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07628032"/>
        <c:crosses val="autoZero"/>
        <c:auto val="1"/>
        <c:lblAlgn val="ctr"/>
        <c:lblOffset val="100"/>
        <c:tickLblSkip val="1"/>
        <c:tickMarkSkip val="1"/>
      </c:catAx>
      <c:valAx>
        <c:axId val="1076280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076264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9338377293644133"/>
          <c:y val="0.5215312337453244"/>
          <c:w val="9.5588387227767385E-2"/>
          <c:h val="5.50239375052406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>
        <c:manualLayout>
          <c:xMode val="edge"/>
          <c:yMode val="edge"/>
          <c:x val="0.46568701469937962"/>
          <c:y val="3.3492831524929094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title>
    <c:view3D>
      <c:perspective val="0"/>
    </c:view3D>
    <c:plotArea>
      <c:layout>
        <c:manualLayout>
          <c:layoutTarget val="inner"/>
          <c:xMode val="edge"/>
          <c:yMode val="edge"/>
          <c:x val="0.11151978509906194"/>
          <c:y val="0.2966507935065148"/>
          <c:w val="0.65318731272307717"/>
          <c:h val="0.5047848179828599"/>
        </c:manualLayout>
      </c:layout>
      <c:pie3DChart>
        <c:varyColors val="1"/>
        <c:ser>
          <c:idx val="0"/>
          <c:order val="0"/>
          <c:tx>
            <c:v>Техника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</c:dPt>
          <c:dPt>
            <c:idx val="1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endParaRPr lang="ru-RU"/>
              </a:p>
            </c:txPr>
            <c:showVal val="1"/>
            <c:showLeaderLines val="1"/>
          </c:dLbls>
          <c:cat>
            <c:strRef>
              <c:f>Лист3!$A$52:$A$55</c:f>
              <c:strCache>
                <c:ptCount val="4"/>
                <c:pt idx="0">
                  <c:v>Буратино</c:v>
                </c:pt>
                <c:pt idx="1">
                  <c:v>Мальвина</c:v>
                </c:pt>
                <c:pt idx="2">
                  <c:v>Пьеро</c:v>
                </c:pt>
                <c:pt idx="3">
                  <c:v>лиса Алиса</c:v>
                </c:pt>
              </c:strCache>
            </c:strRef>
          </c:cat>
          <c:val>
            <c:numRef>
              <c:f>Лист3!$F$52:$F$55</c:f>
              <c:numCache>
                <c:formatCode>General</c:formatCode>
                <c:ptCount val="4"/>
                <c:pt idx="0">
                  <c:v>16</c:v>
                </c:pt>
                <c:pt idx="1">
                  <c:v>15</c:v>
                </c:pt>
                <c:pt idx="2">
                  <c:v>11</c:v>
                </c:pt>
                <c:pt idx="3">
                  <c:v>15</c:v>
                </c:pt>
              </c:numCache>
            </c:numRef>
          </c:val>
        </c:ser>
        <c:dLbls>
          <c:showVal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7009942220147241"/>
          <c:y val="0.4425838451508487"/>
          <c:w val="0.11887273796273636"/>
          <c:h val="0.2129187146941920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181069</xdr:colOff>
      <xdr:row>96</xdr:row>
      <xdr:rowOff>172016</xdr:rowOff>
    </xdr:from>
    <xdr:to>
      <xdr:col>7</xdr:col>
      <xdr:colOff>181069</xdr:colOff>
      <xdr:row>115</xdr:row>
      <xdr:rowOff>172016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63374</xdr:colOff>
      <xdr:row>20</xdr:row>
      <xdr:rowOff>108642</xdr:rowOff>
    </xdr:from>
    <xdr:to>
      <xdr:col>7</xdr:col>
      <xdr:colOff>63374</xdr:colOff>
      <xdr:row>39</xdr:row>
      <xdr:rowOff>108642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54321</xdr:colOff>
      <xdr:row>59</xdr:row>
      <xdr:rowOff>81481</xdr:rowOff>
    </xdr:from>
    <xdr:to>
      <xdr:col>7</xdr:col>
      <xdr:colOff>54321</xdr:colOff>
      <xdr:row>78</xdr:row>
      <xdr:rowOff>81481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64"/>
  <sheetViews>
    <sheetView topLeftCell="A37" workbookViewId="0">
      <selection activeCell="F31" sqref="F31"/>
    </sheetView>
  </sheetViews>
  <sheetFormatPr defaultColWidth="14.375" defaultRowHeight="15.7" customHeight="1"/>
  <sheetData>
    <row r="1" spans="1:5" ht="12.85">
      <c r="A1" s="1" t="s">
        <v>0</v>
      </c>
    </row>
    <row r="3" spans="1:5" ht="12.85">
      <c r="A3" s="37" t="s">
        <v>1</v>
      </c>
      <c r="B3" s="38"/>
      <c r="C3" s="39"/>
      <c r="D3" s="2">
        <v>3</v>
      </c>
      <c r="E3" s="3"/>
    </row>
    <row r="4" spans="1:5" ht="12.85">
      <c r="A4" s="37" t="s">
        <v>2</v>
      </c>
      <c r="B4" s="38"/>
      <c r="C4" s="39"/>
      <c r="D4" s="3">
        <f>D3^2</f>
        <v>9</v>
      </c>
      <c r="E4" s="4" t="s">
        <v>3</v>
      </c>
    </row>
    <row r="6" spans="1:5" ht="12.85">
      <c r="A6" s="1" t="s">
        <v>4</v>
      </c>
    </row>
    <row r="8" spans="1:5" ht="12.85">
      <c r="A8" s="37" t="s">
        <v>5</v>
      </c>
      <c r="B8" s="38"/>
      <c r="C8" s="39"/>
      <c r="D8" s="2">
        <v>7</v>
      </c>
      <c r="E8" s="3"/>
    </row>
    <row r="9" spans="1:5" ht="12.85">
      <c r="A9" s="37" t="s">
        <v>6</v>
      </c>
      <c r="B9" s="38"/>
      <c r="C9" s="39"/>
      <c r="D9" s="3">
        <f>6*D8^2</f>
        <v>294</v>
      </c>
      <c r="E9" s="4" t="s">
        <v>7</v>
      </c>
    </row>
    <row r="10" spans="1:5" ht="12.85">
      <c r="A10" s="37" t="s">
        <v>8</v>
      </c>
      <c r="B10" s="38"/>
      <c r="C10" s="39"/>
      <c r="D10" s="3">
        <f>D8^3</f>
        <v>343</v>
      </c>
      <c r="E10" s="4" t="s">
        <v>3</v>
      </c>
    </row>
    <row r="12" spans="1:5" ht="12.85">
      <c r="A12" s="1" t="s">
        <v>9</v>
      </c>
    </row>
    <row r="14" spans="1:5" ht="12.85">
      <c r="A14" s="37" t="s">
        <v>10</v>
      </c>
      <c r="B14" s="38"/>
      <c r="C14" s="39"/>
      <c r="D14" s="5">
        <v>4</v>
      </c>
      <c r="E14" s="6"/>
    </row>
    <row r="15" spans="1:5" ht="12.85">
      <c r="A15" s="37" t="s">
        <v>11</v>
      </c>
      <c r="B15" s="38"/>
      <c r="C15" s="39"/>
      <c r="D15" s="5">
        <v>6</v>
      </c>
      <c r="E15" s="6"/>
    </row>
    <row r="16" spans="1:5" ht="12.85">
      <c r="A16" s="37" t="s">
        <v>12</v>
      </c>
      <c r="B16" s="38"/>
      <c r="C16" s="39"/>
      <c r="D16" s="7">
        <f>D14*D15</f>
        <v>24</v>
      </c>
      <c r="E16" s="6"/>
    </row>
    <row r="18" spans="1:8" ht="12.85">
      <c r="A18" s="1" t="s">
        <v>13</v>
      </c>
    </row>
    <row r="20" spans="1:8" ht="12.85">
      <c r="A20" s="40" t="s">
        <v>14</v>
      </c>
      <c r="B20" s="38"/>
      <c r="C20" s="39"/>
      <c r="D20" s="5">
        <v>10</v>
      </c>
      <c r="E20" s="6"/>
    </row>
    <row r="21" spans="1:8" ht="12.85">
      <c r="A21" s="40" t="s">
        <v>15</v>
      </c>
      <c r="B21" s="38"/>
      <c r="C21" s="39"/>
      <c r="D21" s="7">
        <f>D20/8</f>
        <v>1.25</v>
      </c>
      <c r="E21" s="6"/>
    </row>
    <row r="22" spans="1:8" ht="12.85">
      <c r="A22" s="40" t="s">
        <v>16</v>
      </c>
      <c r="B22" s="38"/>
      <c r="C22" s="39"/>
      <c r="D22" s="7">
        <f>D20*1000</f>
        <v>10000</v>
      </c>
      <c r="E22" s="6"/>
    </row>
    <row r="23" spans="1:8" ht="12.85">
      <c r="A23" s="40" t="s">
        <v>17</v>
      </c>
      <c r="B23" s="38"/>
      <c r="C23" s="39"/>
      <c r="D23" s="7">
        <f>D20*1000000</f>
        <v>10000000</v>
      </c>
      <c r="E23" s="6"/>
    </row>
    <row r="25" spans="1:8" ht="55.45" customHeight="1">
      <c r="A25" s="46" t="s">
        <v>18</v>
      </c>
      <c r="B25" s="47"/>
      <c r="C25" s="47"/>
      <c r="D25" s="47"/>
      <c r="E25" s="47"/>
      <c r="F25" s="47"/>
      <c r="G25" s="48"/>
      <c r="H25" s="1"/>
    </row>
    <row r="26" spans="1:8" ht="12.85">
      <c r="A26" s="8"/>
      <c r="B26" s="8"/>
      <c r="C26" s="8"/>
      <c r="D26" s="8"/>
      <c r="E26" s="8"/>
      <c r="F26" s="8"/>
      <c r="G26" s="8"/>
      <c r="H26" s="1"/>
    </row>
    <row r="27" spans="1:8" ht="12.85">
      <c r="A27" s="8"/>
      <c r="B27" s="8"/>
      <c r="C27" s="8"/>
      <c r="D27" s="8"/>
      <c r="E27" s="8"/>
      <c r="F27" s="8"/>
      <c r="G27" s="8"/>
      <c r="H27" s="1"/>
    </row>
    <row r="29" spans="1:8" ht="28.55" customHeight="1">
      <c r="A29" s="9" t="s">
        <v>19</v>
      </c>
      <c r="B29" s="9" t="s">
        <v>20</v>
      </c>
      <c r="C29" s="10" t="s">
        <v>21</v>
      </c>
      <c r="D29" s="10" t="s">
        <v>22</v>
      </c>
      <c r="E29" s="10" t="s">
        <v>23</v>
      </c>
      <c r="F29" s="10" t="s">
        <v>24</v>
      </c>
      <c r="G29" s="11" t="s">
        <v>25</v>
      </c>
    </row>
    <row r="30" spans="1:8" ht="12.85">
      <c r="A30" s="2">
        <v>4000</v>
      </c>
      <c r="B30" s="3">
        <f>0.4*A30</f>
        <v>1600</v>
      </c>
      <c r="C30" s="4">
        <f>0.13*(A30-G30-D30)</f>
        <v>78</v>
      </c>
      <c r="D30" s="3">
        <f>0.1*A30</f>
        <v>400</v>
      </c>
      <c r="E30" s="3">
        <f>0.1*A30</f>
        <v>400</v>
      </c>
      <c r="F30" s="3">
        <f>A30-B30-C30-D30-E30</f>
        <v>1522</v>
      </c>
      <c r="G30" s="2">
        <v>3000</v>
      </c>
    </row>
    <row r="35" spans="1:7" ht="12.85">
      <c r="A35" s="1" t="s">
        <v>26</v>
      </c>
    </row>
    <row r="36" spans="1:7" ht="12.85">
      <c r="A36" s="1" t="s">
        <v>27</v>
      </c>
    </row>
    <row r="37" spans="1:7" ht="12.85">
      <c r="A37" s="1" t="s">
        <v>28</v>
      </c>
    </row>
    <row r="38" spans="1:7" ht="12.85">
      <c r="A38" s="1" t="s">
        <v>29</v>
      </c>
    </row>
    <row r="39" spans="1:7" ht="12.85">
      <c r="A39" s="1" t="s">
        <v>30</v>
      </c>
    </row>
    <row r="41" spans="1:7" ht="12.85">
      <c r="A41" s="1" t="s">
        <v>31</v>
      </c>
    </row>
    <row r="42" spans="1:7" ht="12.85">
      <c r="A42" s="1" t="s">
        <v>32</v>
      </c>
    </row>
    <row r="44" spans="1:7" ht="29.95" customHeight="1">
      <c r="A44" s="12" t="s">
        <v>33</v>
      </c>
      <c r="B44" s="41" t="s">
        <v>34</v>
      </c>
      <c r="C44" s="39"/>
      <c r="D44" s="41" t="s">
        <v>35</v>
      </c>
      <c r="E44" s="39"/>
      <c r="F44" s="41" t="s">
        <v>36</v>
      </c>
      <c r="G44" s="39"/>
    </row>
    <row r="45" spans="1:7" ht="12.85">
      <c r="A45" s="3"/>
      <c r="B45" s="4" t="s">
        <v>37</v>
      </c>
      <c r="C45" s="4" t="s">
        <v>38</v>
      </c>
      <c r="D45" s="4" t="s">
        <v>37</v>
      </c>
      <c r="E45" s="4" t="s">
        <v>38</v>
      </c>
      <c r="F45" s="4" t="s">
        <v>37</v>
      </c>
      <c r="G45" s="4" t="s">
        <v>38</v>
      </c>
    </row>
    <row r="46" spans="1:7" ht="12.85">
      <c r="A46" s="4" t="s">
        <v>39</v>
      </c>
      <c r="B46" s="13">
        <v>100.41</v>
      </c>
      <c r="C46" s="14">
        <f>(B46*G46)/F46</f>
        <v>67.461703843052945</v>
      </c>
      <c r="D46" s="13">
        <v>48.43</v>
      </c>
      <c r="E46" s="14">
        <f>(D46*G46)/F46</f>
        <v>32.538296156947055</v>
      </c>
      <c r="F46" s="13">
        <f>B46+D46</f>
        <v>148.84</v>
      </c>
      <c r="G46" s="13">
        <v>100</v>
      </c>
    </row>
    <row r="47" spans="1:7" ht="12.85">
      <c r="A47" s="4" t="s">
        <v>40</v>
      </c>
      <c r="B47" s="13">
        <v>154.63999999999999</v>
      </c>
      <c r="C47" s="14">
        <f>(B47*G47)/F47</f>
        <v>42.805735481370753</v>
      </c>
      <c r="D47" s="13">
        <v>206.62</v>
      </c>
      <c r="E47" s="14">
        <f>(D47*G47)/F47</f>
        <v>57.194264518629247</v>
      </c>
      <c r="F47" s="13">
        <f>D47+B47</f>
        <v>361.26</v>
      </c>
      <c r="G47" s="13">
        <v>100</v>
      </c>
    </row>
    <row r="48" spans="1:7" ht="12.85">
      <c r="A48" s="4" t="s">
        <v>41</v>
      </c>
      <c r="B48" s="15">
        <f>B46+B47</f>
        <v>255.04999999999998</v>
      </c>
      <c r="C48" s="13">
        <f>(B48*G48)/F48</f>
        <v>50</v>
      </c>
      <c r="D48" s="13">
        <f>D46+D47</f>
        <v>255.05</v>
      </c>
      <c r="E48" s="13">
        <f>(D48*G48)/F48</f>
        <v>50</v>
      </c>
      <c r="F48" s="16">
        <f>D48+B48</f>
        <v>510.1</v>
      </c>
      <c r="G48" s="13">
        <v>100</v>
      </c>
    </row>
    <row r="50" spans="1:14" ht="12.85">
      <c r="A50" s="1" t="s">
        <v>42</v>
      </c>
    </row>
    <row r="52" spans="1:14" ht="12.85">
      <c r="A52" s="17"/>
      <c r="B52" s="17"/>
      <c r="C52" s="17"/>
      <c r="D52" s="17"/>
      <c r="E52" s="17"/>
    </row>
    <row r="53" spans="1:14" ht="12.85">
      <c r="A53" s="37" t="s">
        <v>43</v>
      </c>
      <c r="B53" s="38"/>
      <c r="C53" s="38"/>
      <c r="D53" s="38"/>
      <c r="E53" s="39"/>
    </row>
    <row r="54" spans="1:14" ht="12.85">
      <c r="A54" s="13" t="s">
        <v>44</v>
      </c>
      <c r="B54" s="37" t="s">
        <v>45</v>
      </c>
      <c r="C54" s="39"/>
      <c r="D54" s="42" t="s">
        <v>46</v>
      </c>
      <c r="E54" s="43"/>
    </row>
    <row r="55" spans="1:14" ht="12.85">
      <c r="A55" s="13"/>
      <c r="B55" s="13" t="s">
        <v>47</v>
      </c>
      <c r="C55" s="13" t="s">
        <v>48</v>
      </c>
      <c r="D55" s="44"/>
      <c r="E55" s="45"/>
    </row>
    <row r="56" spans="1:14" ht="12.85">
      <c r="A56" s="13" t="s">
        <v>49</v>
      </c>
      <c r="B56" s="13">
        <f>B58-B57</f>
        <v>11</v>
      </c>
      <c r="C56" s="13">
        <v>14</v>
      </c>
      <c r="D56" s="37">
        <f>C56+B56</f>
        <v>25</v>
      </c>
      <c r="E56" s="39"/>
    </row>
    <row r="57" spans="1:14" ht="12.85">
      <c r="A57" s="13" t="s">
        <v>50</v>
      </c>
      <c r="B57" s="13">
        <v>13</v>
      </c>
      <c r="C57" s="13">
        <f>D57-B57</f>
        <v>13</v>
      </c>
      <c r="D57" s="37">
        <v>26</v>
      </c>
      <c r="E57" s="39"/>
    </row>
    <row r="58" spans="1:14" ht="12.85">
      <c r="A58" s="13" t="s">
        <v>41</v>
      </c>
      <c r="B58" s="13">
        <v>24</v>
      </c>
      <c r="C58" s="13">
        <f>C56+C57</f>
        <v>27</v>
      </c>
      <c r="D58" s="37">
        <f>C58+B58</f>
        <v>51</v>
      </c>
      <c r="E58" s="39"/>
    </row>
    <row r="59" spans="1:14" ht="12.85">
      <c r="A59" s="17"/>
      <c r="B59" s="17"/>
      <c r="C59" s="17"/>
      <c r="D59" s="17"/>
      <c r="E59" s="17"/>
    </row>
    <row r="60" spans="1:14" ht="12.85">
      <c r="A60" s="1" t="s">
        <v>51</v>
      </c>
    </row>
    <row r="61" spans="1:14" ht="12.85">
      <c r="A61" s="1" t="s">
        <v>52</v>
      </c>
    </row>
    <row r="63" spans="1:14" ht="12.85">
      <c r="A63" s="4" t="s">
        <v>53</v>
      </c>
      <c r="B63" s="4" t="s">
        <v>54</v>
      </c>
      <c r="C63" s="18" t="s">
        <v>55</v>
      </c>
      <c r="D63" s="18" t="s">
        <v>56</v>
      </c>
      <c r="E63" s="18" t="s">
        <v>57</v>
      </c>
      <c r="F63" s="18" t="s">
        <v>58</v>
      </c>
      <c r="G63" s="18" t="s">
        <v>59</v>
      </c>
      <c r="H63" s="18" t="s">
        <v>60</v>
      </c>
      <c r="I63" s="18" t="s">
        <v>61</v>
      </c>
      <c r="J63" s="18" t="s">
        <v>62</v>
      </c>
      <c r="K63" s="18" t="s">
        <v>63</v>
      </c>
      <c r="L63" s="18" t="s">
        <v>64</v>
      </c>
      <c r="M63" s="18" t="s">
        <v>65</v>
      </c>
      <c r="N63" s="18" t="s">
        <v>66</v>
      </c>
    </row>
    <row r="64" spans="1:14" ht="12.85">
      <c r="A64" s="4">
        <v>1000</v>
      </c>
      <c r="B64" s="3"/>
      <c r="C64" s="18">
        <f>(A64*0.012)+A64</f>
        <v>1012</v>
      </c>
      <c r="D64" s="19">
        <f t="shared" ref="D64:N64" si="0">(C64*0.012)+C64</f>
        <v>1024.144</v>
      </c>
      <c r="E64" s="19">
        <f t="shared" si="0"/>
        <v>1036.433728</v>
      </c>
      <c r="F64" s="19">
        <f t="shared" si="0"/>
        <v>1048.870932736</v>
      </c>
      <c r="G64" s="19">
        <f t="shared" si="0"/>
        <v>1061.4573839288321</v>
      </c>
      <c r="H64" s="19">
        <f t="shared" si="0"/>
        <v>1074.194872535978</v>
      </c>
      <c r="I64" s="19">
        <f t="shared" si="0"/>
        <v>1087.0852110064097</v>
      </c>
      <c r="J64" s="19">
        <f t="shared" si="0"/>
        <v>1100.1302335384867</v>
      </c>
      <c r="K64" s="19">
        <f t="shared" si="0"/>
        <v>1113.3317963409486</v>
      </c>
      <c r="L64" s="19">
        <f t="shared" si="0"/>
        <v>1126.6917778970401</v>
      </c>
      <c r="M64" s="19">
        <f t="shared" si="0"/>
        <v>1140.2120792318046</v>
      </c>
      <c r="N64" s="19">
        <f t="shared" si="0"/>
        <v>1153.8946241825863</v>
      </c>
    </row>
  </sheetData>
  <mergeCells count="22">
    <mergeCell ref="A25:G25"/>
    <mergeCell ref="D57:E57"/>
    <mergeCell ref="D58:E58"/>
    <mergeCell ref="B44:C44"/>
    <mergeCell ref="D44:E44"/>
    <mergeCell ref="D56:E56"/>
    <mergeCell ref="A15:C15"/>
    <mergeCell ref="A16:C16"/>
    <mergeCell ref="A20:C20"/>
    <mergeCell ref="F44:G44"/>
    <mergeCell ref="A53:E53"/>
    <mergeCell ref="B54:C54"/>
    <mergeCell ref="D54:E55"/>
    <mergeCell ref="A21:C21"/>
    <mergeCell ref="A22:C22"/>
    <mergeCell ref="A23:C23"/>
    <mergeCell ref="A3:C3"/>
    <mergeCell ref="A4:C4"/>
    <mergeCell ref="A8:C8"/>
    <mergeCell ref="A9:C9"/>
    <mergeCell ref="A10:C10"/>
    <mergeCell ref="A14:C14"/>
  </mergeCells>
  <phoneticPr fontId="0" type="noConversion"/>
  <pageMargins left="0.7" right="0.7" top="0.75" bottom="0.75" header="0.3" footer="0.3"/>
  <pageSetup paperSize="1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5"/>
  <sheetViews>
    <sheetView topLeftCell="A91" workbookViewId="0">
      <selection activeCell="D125" sqref="D125"/>
    </sheetView>
  </sheetViews>
  <sheetFormatPr defaultRowHeight="12.85"/>
  <cols>
    <col min="2" max="2" width="11.375" customWidth="1"/>
    <col min="4" max="4" width="9.75" customWidth="1"/>
    <col min="11" max="11" width="8.25" customWidth="1"/>
  </cols>
  <sheetData>
    <row r="1" spans="1:16" ht="18.55">
      <c r="A1" s="25" t="s">
        <v>98</v>
      </c>
      <c r="B1" s="25"/>
      <c r="C1" s="25"/>
      <c r="D1" s="25"/>
      <c r="E1" s="25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8.55">
      <c r="A2" s="25" t="s">
        <v>99</v>
      </c>
      <c r="B2" s="25"/>
      <c r="C2" s="25"/>
      <c r="D2" s="25"/>
      <c r="E2" s="25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>
      <c r="A4" s="26" t="s">
        <v>100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>
      <c r="A5" s="49" t="s">
        <v>101</v>
      </c>
      <c r="B5" s="49"/>
      <c r="C5" s="49"/>
      <c r="D5" s="27">
        <v>78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>
      <c r="A6" s="49" t="s">
        <v>102</v>
      </c>
      <c r="B6" s="49"/>
      <c r="C6" s="49"/>
      <c r="D6" s="31">
        <f>INT(ABS(D5)/10)</f>
        <v>7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>
      <c r="A7" s="49" t="s">
        <v>103</v>
      </c>
      <c r="B7" s="49"/>
      <c r="C7" s="49"/>
      <c r="D7" s="27">
        <f>MOD(ABS(D5),10)</f>
        <v>8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>
      <c r="A8" s="49" t="s">
        <v>104</v>
      </c>
      <c r="B8" s="49"/>
      <c r="C8" s="49"/>
      <c r="D8" s="27">
        <f>D6+D7</f>
        <v>15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>
      <c r="A9" s="49" t="s">
        <v>105</v>
      </c>
      <c r="B9" s="49"/>
      <c r="C9" s="49"/>
      <c r="D9" s="27">
        <f>D6*D7</f>
        <v>56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>
      <c r="A11" s="26" t="s">
        <v>106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49" t="s">
        <v>101</v>
      </c>
      <c r="B13" s="49"/>
      <c r="C13" s="49"/>
      <c r="D13" s="27">
        <v>25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>
      <c r="A14" s="49" t="s">
        <v>107</v>
      </c>
      <c r="B14" s="49"/>
      <c r="C14" s="49"/>
      <c r="D14" s="27">
        <f>SUM((MOD(ABS(D13),10)*10),INT(ABS(D13)/10))</f>
        <v>52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>
      <c r="A16" s="26" t="s">
        <v>108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>
      <c r="A18" s="49" t="s">
        <v>109</v>
      </c>
      <c r="B18" s="49"/>
      <c r="C18" s="49"/>
      <c r="D18" s="27">
        <v>346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>
      <c r="A19" s="49" t="s">
        <v>110</v>
      </c>
      <c r="B19" s="49"/>
      <c r="C19" s="49"/>
      <c r="D19" s="27">
        <f>SUM((MOD(ABS(D18),100)*10),INT(ABS(D18)/100))</f>
        <v>463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26" t="s">
        <v>111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>
      <c r="A23" s="49" t="s">
        <v>109</v>
      </c>
      <c r="B23" s="49"/>
      <c r="C23" s="49"/>
      <c r="D23" s="27">
        <v>125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49" t="s">
        <v>110</v>
      </c>
      <c r="B24" s="49"/>
      <c r="C24" s="49"/>
      <c r="D24" s="27">
        <f>SUM((MOD(ABS(D23),10)*100),INT(ABS(D23)/10))</f>
        <v>512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>
      <c r="A26" s="26" t="s">
        <v>112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>
      <c r="A28" s="49" t="s">
        <v>113</v>
      </c>
      <c r="B28" s="49"/>
      <c r="C28" s="49"/>
      <c r="D28" s="27">
        <v>85741265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>
      <c r="A29" s="49" t="s">
        <v>110</v>
      </c>
      <c r="B29" s="49"/>
      <c r="C29" s="49"/>
      <c r="D29" s="27">
        <f>FLOOR((MOD(D28,1000)),100)/100</f>
        <v>2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ht="18.55">
      <c r="A31" s="25" t="s">
        <v>114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>
      <c r="A33" s="26" t="s">
        <v>115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ht="27.8" customHeight="1">
      <c r="A35" s="50" t="s">
        <v>116</v>
      </c>
      <c r="B35" s="50"/>
      <c r="C35" s="50"/>
      <c r="D35" s="32">
        <v>3662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ht="24.95" customHeight="1">
      <c r="A36" s="51" t="s">
        <v>117</v>
      </c>
      <c r="B36" s="52"/>
      <c r="C36" s="53"/>
      <c r="D36" s="33">
        <f>D35/3600</f>
        <v>1.0172222222222222</v>
      </c>
      <c r="E36" s="26"/>
      <c r="F36" s="54" t="s">
        <v>118</v>
      </c>
      <c r="G36" s="54"/>
      <c r="H36" s="54"/>
      <c r="I36" s="54"/>
      <c r="J36" s="54"/>
      <c r="K36" s="54"/>
      <c r="L36" s="26"/>
      <c r="M36" s="26"/>
      <c r="N36" s="26"/>
      <c r="O36" s="26"/>
      <c r="P36" s="26"/>
    </row>
    <row r="37" spans="1:16" ht="25.7" customHeight="1">
      <c r="A37" s="51" t="s">
        <v>119</v>
      </c>
      <c r="B37" s="52"/>
      <c r="C37" s="53"/>
      <c r="D37" s="34">
        <f>MOD(D35,3600)</f>
        <v>62</v>
      </c>
      <c r="E37" s="26"/>
      <c r="F37" s="54" t="s">
        <v>120</v>
      </c>
      <c r="G37" s="54"/>
      <c r="H37" s="54"/>
      <c r="I37" s="54"/>
      <c r="J37" s="54"/>
      <c r="K37" s="54"/>
      <c r="L37" s="26"/>
      <c r="M37" s="26"/>
      <c r="N37" s="26"/>
      <c r="O37" s="26"/>
      <c r="P37" s="26"/>
    </row>
    <row r="38" spans="1:16" ht="26.4" customHeight="1">
      <c r="A38" s="55" t="s">
        <v>121</v>
      </c>
      <c r="B38" s="55"/>
      <c r="C38" s="55"/>
      <c r="D38" s="35">
        <f>D35/60</f>
        <v>61.033333333333331</v>
      </c>
      <c r="E38" s="26"/>
      <c r="F38" s="54"/>
      <c r="G38" s="54"/>
      <c r="H38" s="54"/>
      <c r="I38" s="54"/>
      <c r="J38" s="54"/>
      <c r="K38" s="54"/>
      <c r="L38" s="26"/>
      <c r="M38" s="26"/>
      <c r="N38" s="26"/>
      <c r="O38" s="26"/>
      <c r="P38" s="26"/>
    </row>
    <row r="39" spans="1:16" ht="24.95" customHeight="1">
      <c r="A39" s="55" t="s">
        <v>122</v>
      </c>
      <c r="B39" s="55"/>
      <c r="C39" s="55"/>
      <c r="D39" s="36">
        <f>MOD(D35,60)</f>
        <v>2</v>
      </c>
      <c r="E39" s="26"/>
      <c r="F39" s="54"/>
      <c r="G39" s="54"/>
      <c r="H39" s="54"/>
      <c r="I39" s="54"/>
      <c r="J39" s="54"/>
      <c r="K39" s="54"/>
      <c r="L39" s="26"/>
      <c r="M39" s="26"/>
      <c r="N39" s="26"/>
      <c r="O39" s="26"/>
      <c r="P39" s="26"/>
    </row>
    <row r="40" spans="1:16" ht="24.95" customHeight="1">
      <c r="A40" s="55" t="s">
        <v>123</v>
      </c>
      <c r="B40" s="55"/>
      <c r="C40" s="55"/>
      <c r="D40" s="34">
        <f>D35</f>
        <v>3662</v>
      </c>
      <c r="E40" s="26"/>
      <c r="F40" s="54"/>
      <c r="G40" s="54"/>
      <c r="H40" s="54"/>
      <c r="I40" s="54"/>
      <c r="J40" s="54"/>
      <c r="K40" s="54"/>
      <c r="L40" s="26"/>
      <c r="M40" s="26"/>
      <c r="N40" s="26"/>
      <c r="O40" s="26"/>
      <c r="P40" s="26"/>
    </row>
    <row r="41" spans="1:1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 spans="1:16" ht="18.55">
      <c r="A42" s="25" t="s">
        <v>124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 ht="18.55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1:16">
      <c r="A44" s="26" t="s">
        <v>100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1:16">
      <c r="A45" s="49" t="s">
        <v>125</v>
      </c>
      <c r="B45" s="49"/>
      <c r="C45" s="56" t="s">
        <v>176</v>
      </c>
      <c r="D45" s="5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16">
      <c r="A46" s="49" t="s">
        <v>126</v>
      </c>
      <c r="B46" s="49"/>
      <c r="C46" s="56" t="s">
        <v>177</v>
      </c>
      <c r="D46" s="5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1:16">
      <c r="A47" s="49" t="s">
        <v>127</v>
      </c>
      <c r="B47" s="49"/>
      <c r="C47" s="56" t="s">
        <v>178</v>
      </c>
      <c r="D47" s="5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1:16" ht="31.4" customHeight="1">
      <c r="A48" s="58" t="s">
        <v>128</v>
      </c>
      <c r="B48" s="58"/>
      <c r="C48" s="59" t="str">
        <f>CONCATENATE(C45," ",C46," ",C47)</f>
        <v>Зубенко Михаил Петрович</v>
      </c>
      <c r="D48" s="60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1:1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</row>
    <row r="50" spans="1:16">
      <c r="A50" s="26" t="s">
        <v>129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1:16" ht="21.4" customHeight="1">
      <c r="A51" s="49" t="s">
        <v>130</v>
      </c>
      <c r="B51" s="49"/>
      <c r="C51" s="49" t="s">
        <v>179</v>
      </c>
      <c r="D51" s="49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 ht="23.55" customHeight="1">
      <c r="A52" s="49" t="s">
        <v>131</v>
      </c>
      <c r="B52" s="49"/>
      <c r="C52" s="49">
        <f>LEN(C51)</f>
        <v>6</v>
      </c>
      <c r="D52" s="49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1:1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1:16">
      <c r="A54" s="26" t="s">
        <v>132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1:16">
      <c r="A55" s="61" t="s">
        <v>133</v>
      </c>
      <c r="B55" s="62"/>
      <c r="C55" s="61" t="s">
        <v>134</v>
      </c>
      <c r="D55" s="62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>
      <c r="A56" s="61" t="s">
        <v>135</v>
      </c>
      <c r="B56" s="62"/>
      <c r="C56" s="61" t="str">
        <f>REPLACE(C59,1,11,"форма")</f>
        <v>форма</v>
      </c>
      <c r="D56" s="62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1:1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1:16">
      <c r="A58" s="26" t="s">
        <v>136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1:16">
      <c r="A59" s="61" t="s">
        <v>133</v>
      </c>
      <c r="B59" s="62"/>
      <c r="C59" s="61" t="s">
        <v>134</v>
      </c>
      <c r="D59" s="62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1:16">
      <c r="A60" s="61" t="s">
        <v>135</v>
      </c>
      <c r="B60" s="62"/>
      <c r="C60" s="61" t="str">
        <f>REPLACE(C59,1,11,"Комбинат")</f>
        <v>Комбинат</v>
      </c>
      <c r="D60" s="62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>
      <c r="A62" s="26" t="s">
        <v>137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>
      <c r="A63" s="61" t="s">
        <v>138</v>
      </c>
      <c r="B63" s="62"/>
      <c r="C63" s="61" t="s">
        <v>139</v>
      </c>
      <c r="D63" s="62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>
      <c r="A64" s="61" t="s">
        <v>140</v>
      </c>
      <c r="B64" s="62"/>
      <c r="C64" s="61" t="s">
        <v>141</v>
      </c>
      <c r="D64" s="62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>
      <c r="A65" s="61" t="s">
        <v>142</v>
      </c>
      <c r="B65" s="62"/>
      <c r="C65" s="61" t="str">
        <f>REPLACE(C63,1,11,"Информация")</f>
        <v>Информация</v>
      </c>
      <c r="D65" s="62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>
      <c r="A66" s="61" t="s">
        <v>143</v>
      </c>
      <c r="B66" s="62"/>
      <c r="C66" s="61" t="str">
        <f>REPLACE(C64,1,11,"Оператор")</f>
        <v>Оператор</v>
      </c>
      <c r="D66" s="62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>
      <c r="A68" s="26" t="s">
        <v>144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16">
      <c r="A69" s="49" t="s">
        <v>125</v>
      </c>
      <c r="B69" s="49"/>
      <c r="C69" s="61" t="s">
        <v>180</v>
      </c>
      <c r="D69" s="62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1:16">
      <c r="A70" s="49" t="s">
        <v>126</v>
      </c>
      <c r="B70" s="49"/>
      <c r="C70" s="61" t="s">
        <v>181</v>
      </c>
      <c r="D70" s="62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1:16">
      <c r="A71" s="49" t="s">
        <v>127</v>
      </c>
      <c r="B71" s="49"/>
      <c r="C71" s="61" t="s">
        <v>182</v>
      </c>
      <c r="D71" s="62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1:16" ht="39.25" customHeight="1">
      <c r="A72" s="63" t="s">
        <v>145</v>
      </c>
      <c r="B72" s="64"/>
      <c r="C72" s="65" t="str">
        <f>CONCATENATE(C69," ",MID(C70,1,1),".",MID(C71,1,1),".")</f>
        <v>Кондратенко А.Д.</v>
      </c>
      <c r="D72" s="6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1:1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 ht="18.55">
      <c r="A74" s="25" t="s">
        <v>146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>
      <c r="A76" s="26" t="s">
        <v>100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>
      <c r="A77" s="49" t="s">
        <v>147</v>
      </c>
      <c r="B77" s="49"/>
      <c r="C77" s="67">
        <v>38463</v>
      </c>
      <c r="D77" s="49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>
      <c r="A78" s="49" t="s">
        <v>148</v>
      </c>
      <c r="B78" s="49"/>
      <c r="C78" s="68">
        <f>DAY(C77)</f>
        <v>21</v>
      </c>
      <c r="D78" s="68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>
      <c r="A79" s="49" t="s">
        <v>149</v>
      </c>
      <c r="B79" s="49"/>
      <c r="C79" s="49">
        <f>MONTH(C77)</f>
        <v>4</v>
      </c>
      <c r="D79" s="49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>
      <c r="A80" s="49" t="s">
        <v>150</v>
      </c>
      <c r="B80" s="49"/>
      <c r="C80" s="49">
        <f>YEAR(C77)</f>
        <v>2005</v>
      </c>
      <c r="D80" s="49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1:1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</row>
    <row r="82" spans="1:16">
      <c r="A82" s="26" t="s">
        <v>151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1:16">
      <c r="A83" s="49" t="s">
        <v>147</v>
      </c>
      <c r="B83" s="49"/>
      <c r="C83" s="67">
        <v>40920</v>
      </c>
      <c r="D83" s="67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1:16" ht="29.25" customHeight="1">
      <c r="A84" s="69" t="s">
        <v>152</v>
      </c>
      <c r="B84" s="70"/>
      <c r="C84" s="67">
        <f>SUM(C83,100)</f>
        <v>41020</v>
      </c>
      <c r="D84" s="49"/>
      <c r="E84" s="26"/>
      <c r="F84" s="71" t="s">
        <v>153</v>
      </c>
      <c r="G84" s="71"/>
      <c r="H84" s="71"/>
      <c r="I84" s="71"/>
      <c r="J84" s="71"/>
      <c r="K84" s="71"/>
      <c r="L84" s="71"/>
      <c r="M84" s="71"/>
      <c r="N84" s="71"/>
      <c r="O84" s="71"/>
      <c r="P84" s="71"/>
    </row>
    <row r="85" spans="1:1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16">
      <c r="A86" s="26" t="s">
        <v>154</v>
      </c>
      <c r="B86" s="26"/>
      <c r="C86" s="26"/>
      <c r="D86" s="26"/>
      <c r="E86" s="26"/>
      <c r="F86" s="29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1:16" ht="17.149999999999999" customHeight="1">
      <c r="A87" s="69" t="s">
        <v>155</v>
      </c>
      <c r="B87" s="70"/>
      <c r="C87" s="67">
        <v>38103</v>
      </c>
      <c r="D87" s="49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16" ht="28.55" customHeight="1">
      <c r="A88" s="69" t="s">
        <v>156</v>
      </c>
      <c r="B88" s="70"/>
      <c r="C88" s="72">
        <f ca="1">DATEDIF(C87,TODAY(),"D")</f>
        <v>6399</v>
      </c>
      <c r="D88" s="72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1:1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</row>
    <row r="90" spans="1:16" ht="18.55">
      <c r="A90" s="25" t="s">
        <v>157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</row>
    <row r="91" spans="1:1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1:16" ht="30.65" customHeight="1">
      <c r="A92" s="73" t="s">
        <v>158</v>
      </c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26"/>
      <c r="P92" s="26"/>
    </row>
    <row r="93" spans="1:1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6">
      <c r="A94" s="49" t="s">
        <v>159</v>
      </c>
      <c r="B94" s="49"/>
      <c r="C94" s="49"/>
      <c r="D94" s="28">
        <v>17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1:16">
      <c r="A95" s="49" t="s">
        <v>160</v>
      </c>
      <c r="B95" s="49"/>
      <c r="C95" s="49"/>
      <c r="D95" s="28">
        <v>16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1:16">
      <c r="A96" s="49" t="s">
        <v>161</v>
      </c>
      <c r="B96" s="49"/>
      <c r="C96" s="49"/>
      <c r="D96" s="28">
        <v>25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</row>
    <row r="97" spans="1:16">
      <c r="A97" s="49" t="s">
        <v>162</v>
      </c>
      <c r="B97" s="49"/>
      <c r="C97" s="49"/>
      <c r="D97" s="28">
        <v>10</v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</row>
    <row r="98" spans="1:16">
      <c r="A98" s="49" t="s">
        <v>163</v>
      </c>
      <c r="B98" s="49"/>
      <c r="C98" s="49"/>
      <c r="D98" s="28">
        <v>5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1:16">
      <c r="A99" s="49" t="s">
        <v>164</v>
      </c>
      <c r="B99" s="49"/>
      <c r="C99" s="49"/>
      <c r="D99" s="28">
        <f>D94+D95+D96</f>
        <v>58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</row>
    <row r="100" spans="1:16">
      <c r="A100" s="49" t="s">
        <v>165</v>
      </c>
      <c r="B100" s="49"/>
      <c r="C100" s="49"/>
      <c r="D100" s="28">
        <f>D99+D97+D98</f>
        <v>73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1:1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1:16" ht="29.95" customHeight="1">
      <c r="A102" s="73" t="s">
        <v>166</v>
      </c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26"/>
      <c r="P102" s="26"/>
    </row>
    <row r="103" spans="1:1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spans="1:16">
      <c r="A104" s="74" t="s">
        <v>167</v>
      </c>
      <c r="B104" s="74"/>
      <c r="C104" s="74"/>
      <c r="D104" s="30" t="s">
        <v>168</v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</row>
    <row r="105" spans="1:16">
      <c r="A105" s="49" t="s">
        <v>55</v>
      </c>
      <c r="B105" s="49"/>
      <c r="C105" s="49"/>
      <c r="D105" s="28">
        <v>10000</v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1:16">
      <c r="A106" s="49" t="s">
        <v>56</v>
      </c>
      <c r="B106" s="49"/>
      <c r="C106" s="49"/>
      <c r="D106" s="28">
        <v>15000</v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1:16">
      <c r="A107" s="49" t="s">
        <v>57</v>
      </c>
      <c r="B107" s="49"/>
      <c r="C107" s="49"/>
      <c r="D107" s="28">
        <v>14000</v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</row>
    <row r="108" spans="1:16">
      <c r="A108" s="49" t="s">
        <v>58</v>
      </c>
      <c r="B108" s="49"/>
      <c r="C108" s="49"/>
      <c r="D108" s="28">
        <v>13500</v>
      </c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</row>
    <row r="109" spans="1:16">
      <c r="A109" s="49" t="s">
        <v>59</v>
      </c>
      <c r="B109" s="49"/>
      <c r="C109" s="49"/>
      <c r="D109" s="28">
        <v>12000</v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1:16">
      <c r="A110" s="49" t="s">
        <v>60</v>
      </c>
      <c r="B110" s="49"/>
      <c r="C110" s="49"/>
      <c r="D110" s="28">
        <v>14575</v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</row>
    <row r="111" spans="1:16">
      <c r="A111" s="49" t="s">
        <v>61</v>
      </c>
      <c r="B111" s="49"/>
      <c r="C111" s="49"/>
      <c r="D111" s="28">
        <v>19524</v>
      </c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</row>
    <row r="112" spans="1:16">
      <c r="A112" s="49" t="s">
        <v>62</v>
      </c>
      <c r="B112" s="49"/>
      <c r="C112" s="49"/>
      <c r="D112" s="28">
        <v>36025</v>
      </c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</row>
    <row r="113" spans="1:16">
      <c r="A113" s="49" t="s">
        <v>63</v>
      </c>
      <c r="B113" s="49"/>
      <c r="C113" s="49"/>
      <c r="D113" s="28">
        <v>10200</v>
      </c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</row>
    <row r="114" spans="1:16">
      <c r="A114" s="49" t="s">
        <v>64</v>
      </c>
      <c r="B114" s="49"/>
      <c r="C114" s="49"/>
      <c r="D114" s="28">
        <v>15000</v>
      </c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</row>
    <row r="115" spans="1:16">
      <c r="A115" s="49" t="s">
        <v>65</v>
      </c>
      <c r="B115" s="49"/>
      <c r="C115" s="49"/>
      <c r="D115" s="28">
        <v>17550</v>
      </c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</row>
    <row r="116" spans="1:16">
      <c r="A116" s="49" t="s">
        <v>66</v>
      </c>
      <c r="B116" s="49"/>
      <c r="C116" s="49"/>
      <c r="D116" s="28">
        <v>12560</v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</row>
    <row r="117" spans="1:16">
      <c r="A117" s="49"/>
      <c r="B117" s="49"/>
      <c r="C117" s="49"/>
      <c r="D117" s="28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</row>
    <row r="118" spans="1:16">
      <c r="A118" s="49" t="s">
        <v>169</v>
      </c>
      <c r="B118" s="49"/>
      <c r="C118" s="49"/>
      <c r="D118" s="28">
        <f>D105+D106+D107</f>
        <v>39000</v>
      </c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  <row r="119" spans="1:16">
      <c r="A119" s="49" t="s">
        <v>170</v>
      </c>
      <c r="B119" s="49"/>
      <c r="C119" s="49"/>
      <c r="D119" s="28">
        <f>D108+D109+D110</f>
        <v>40075</v>
      </c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16">
      <c r="A120" s="61" t="s">
        <v>171</v>
      </c>
      <c r="B120" s="75"/>
      <c r="C120" s="62"/>
      <c r="D120" s="28">
        <f>D118+D119</f>
        <v>79075</v>
      </c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</row>
    <row r="121" spans="1:16">
      <c r="A121" s="61" t="s">
        <v>172</v>
      </c>
      <c r="B121" s="75"/>
      <c r="C121" s="62"/>
      <c r="D121" s="28">
        <f>D111+D112+D113</f>
        <v>65749</v>
      </c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spans="1:16">
      <c r="A122" s="61" t="s">
        <v>173</v>
      </c>
      <c r="B122" s="75"/>
      <c r="C122" s="62"/>
      <c r="D122" s="28">
        <f>D114+D115+D116</f>
        <v>45110</v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1:16">
      <c r="A123" s="61" t="s">
        <v>174</v>
      </c>
      <c r="B123" s="75"/>
      <c r="C123" s="62"/>
      <c r="D123" s="28">
        <f>D121+D122</f>
        <v>110859</v>
      </c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1:16">
      <c r="A124" s="61" t="s">
        <v>175</v>
      </c>
      <c r="B124" s="75"/>
      <c r="C124" s="62"/>
      <c r="D124" s="28">
        <f>D120+D123</f>
        <v>189934</v>
      </c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1:1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</sheetData>
  <mergeCells count="107">
    <mergeCell ref="A124:C124"/>
    <mergeCell ref="A119:C119"/>
    <mergeCell ref="A120:C120"/>
    <mergeCell ref="A121:C121"/>
    <mergeCell ref="A122:C122"/>
    <mergeCell ref="A114:C114"/>
    <mergeCell ref="A115:C115"/>
    <mergeCell ref="A116:C116"/>
    <mergeCell ref="A117:C117"/>
    <mergeCell ref="A118:C118"/>
    <mergeCell ref="A123:C123"/>
    <mergeCell ref="A108:C108"/>
    <mergeCell ref="A109:C109"/>
    <mergeCell ref="A110:C110"/>
    <mergeCell ref="A111:C111"/>
    <mergeCell ref="A112:C112"/>
    <mergeCell ref="A113:C113"/>
    <mergeCell ref="A100:C100"/>
    <mergeCell ref="A102:N102"/>
    <mergeCell ref="A104:C104"/>
    <mergeCell ref="A105:C105"/>
    <mergeCell ref="A106:C106"/>
    <mergeCell ref="A107:C107"/>
    <mergeCell ref="A94:C94"/>
    <mergeCell ref="A95:C95"/>
    <mergeCell ref="A96:C96"/>
    <mergeCell ref="A97:C97"/>
    <mergeCell ref="A98:C98"/>
    <mergeCell ref="A99:C99"/>
    <mergeCell ref="F84:P84"/>
    <mergeCell ref="A87:B87"/>
    <mergeCell ref="C87:D87"/>
    <mergeCell ref="A88:B88"/>
    <mergeCell ref="C88:D88"/>
    <mergeCell ref="A92:N92"/>
    <mergeCell ref="A80:B80"/>
    <mergeCell ref="C80:D80"/>
    <mergeCell ref="A83:B83"/>
    <mergeCell ref="C83:D83"/>
    <mergeCell ref="A84:B84"/>
    <mergeCell ref="C84:D84"/>
    <mergeCell ref="A77:B77"/>
    <mergeCell ref="C77:D77"/>
    <mergeCell ref="A78:B78"/>
    <mergeCell ref="C78:D78"/>
    <mergeCell ref="A79:B79"/>
    <mergeCell ref="C79:D79"/>
    <mergeCell ref="A70:B70"/>
    <mergeCell ref="C70:D70"/>
    <mergeCell ref="A71:B71"/>
    <mergeCell ref="C71:D71"/>
    <mergeCell ref="A72:B72"/>
    <mergeCell ref="C72:D72"/>
    <mergeCell ref="A65:B65"/>
    <mergeCell ref="C65:D65"/>
    <mergeCell ref="A66:B66"/>
    <mergeCell ref="C66:D66"/>
    <mergeCell ref="A69:B69"/>
    <mergeCell ref="C69:D69"/>
    <mergeCell ref="A60:B60"/>
    <mergeCell ref="C60:D60"/>
    <mergeCell ref="A63:B63"/>
    <mergeCell ref="C63:D63"/>
    <mergeCell ref="A64:B64"/>
    <mergeCell ref="C64:D64"/>
    <mergeCell ref="A55:B55"/>
    <mergeCell ref="C55:D55"/>
    <mergeCell ref="A56:B56"/>
    <mergeCell ref="C56:D56"/>
    <mergeCell ref="A59:B59"/>
    <mergeCell ref="C59:D59"/>
    <mergeCell ref="A48:B48"/>
    <mergeCell ref="C48:D48"/>
    <mergeCell ref="A51:B51"/>
    <mergeCell ref="C51:D51"/>
    <mergeCell ref="A52:B52"/>
    <mergeCell ref="C52:D52"/>
    <mergeCell ref="A45:B45"/>
    <mergeCell ref="C45:D45"/>
    <mergeCell ref="A46:B46"/>
    <mergeCell ref="C46:D46"/>
    <mergeCell ref="A47:B47"/>
    <mergeCell ref="C47:D47"/>
    <mergeCell ref="A38:C38"/>
    <mergeCell ref="F38:K38"/>
    <mergeCell ref="A39:C39"/>
    <mergeCell ref="F39:K39"/>
    <mergeCell ref="A40:C40"/>
    <mergeCell ref="F40:K40"/>
    <mergeCell ref="A29:C29"/>
    <mergeCell ref="A35:C35"/>
    <mergeCell ref="A36:C36"/>
    <mergeCell ref="F36:K36"/>
    <mergeCell ref="A37:C37"/>
    <mergeCell ref="F37:K37"/>
    <mergeCell ref="A14:C14"/>
    <mergeCell ref="A18:C18"/>
    <mergeCell ref="A19:C19"/>
    <mergeCell ref="A23:C23"/>
    <mergeCell ref="A24:C24"/>
    <mergeCell ref="A28:C28"/>
    <mergeCell ref="A5:C5"/>
    <mergeCell ref="A6:C6"/>
    <mergeCell ref="A7:C7"/>
    <mergeCell ref="A8:C8"/>
    <mergeCell ref="A9:C9"/>
    <mergeCell ref="A13:C13"/>
  </mergeCells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96"/>
  <sheetViews>
    <sheetView tabSelected="1" topLeftCell="A16" workbookViewId="0">
      <selection activeCell="D95" sqref="D95"/>
    </sheetView>
  </sheetViews>
  <sheetFormatPr defaultColWidth="14.375" defaultRowHeight="15.7" customHeight="1"/>
  <cols>
    <col min="1" max="1" width="15.75" customWidth="1"/>
  </cols>
  <sheetData>
    <row r="1" spans="1:12" ht="12.85">
      <c r="A1" s="79" t="s">
        <v>67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21.7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2.85">
      <c r="A3" s="79" t="s">
        <v>68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15.7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</row>
    <row r="6" spans="1:12" ht="12.85">
      <c r="A6" s="1" t="s">
        <v>69</v>
      </c>
    </row>
    <row r="8" spans="1:12" ht="12.85">
      <c r="A8" s="4" t="s">
        <v>70</v>
      </c>
      <c r="B8" s="4">
        <v>15</v>
      </c>
    </row>
    <row r="9" spans="1:12" ht="12.85">
      <c r="A9" s="4" t="s">
        <v>71</v>
      </c>
      <c r="B9" s="4">
        <v>150</v>
      </c>
    </row>
    <row r="10" spans="1:12" ht="12.85">
      <c r="A10" s="4" t="s">
        <v>72</v>
      </c>
      <c r="B10" s="4">
        <v>2</v>
      </c>
    </row>
    <row r="12" spans="1:12" ht="12.85">
      <c r="A12" s="3"/>
      <c r="B12" s="4" t="s">
        <v>70</v>
      </c>
      <c r="C12" s="4" t="s">
        <v>71</v>
      </c>
      <c r="D12" s="4" t="s">
        <v>72</v>
      </c>
      <c r="E12" s="4" t="s">
        <v>73</v>
      </c>
    </row>
    <row r="13" spans="1:12" ht="12.85">
      <c r="A13" s="4" t="s">
        <v>74</v>
      </c>
      <c r="B13" s="4">
        <v>5</v>
      </c>
      <c r="C13" s="4">
        <v>4</v>
      </c>
      <c r="D13" s="4">
        <v>20</v>
      </c>
      <c r="E13" s="3">
        <f>B13*$B$8+C13*$B$9+D13*$B$10</f>
        <v>715</v>
      </c>
    </row>
    <row r="14" spans="1:12" ht="12.85">
      <c r="A14" s="4" t="s">
        <v>75</v>
      </c>
      <c r="B14" s="4">
        <v>1</v>
      </c>
      <c r="C14" s="4">
        <v>1</v>
      </c>
      <c r="D14" s="4">
        <v>2</v>
      </c>
      <c r="E14" s="3">
        <f>B14*$B$8+C14*$B$9+D14*$B$10</f>
        <v>169</v>
      </c>
    </row>
    <row r="15" spans="1:12" ht="12.85">
      <c r="A15" s="4" t="s">
        <v>76</v>
      </c>
      <c r="B15" s="4">
        <v>2</v>
      </c>
      <c r="C15" s="4">
        <v>2</v>
      </c>
      <c r="D15" s="4">
        <v>0</v>
      </c>
      <c r="E15" s="3">
        <f>B15*$B$8+C15*$B$9+D15*$B$10</f>
        <v>330</v>
      </c>
    </row>
    <row r="16" spans="1:12" ht="12.85">
      <c r="A16" s="4" t="s">
        <v>77</v>
      </c>
      <c r="B16" s="4">
        <v>2</v>
      </c>
      <c r="C16" s="4">
        <v>3</v>
      </c>
      <c r="D16" s="4">
        <v>0</v>
      </c>
      <c r="E16" s="3">
        <f>B16*$B$8+C16*$B$9+D16*$B$10</f>
        <v>480</v>
      </c>
    </row>
    <row r="17" spans="1:5" ht="12.85">
      <c r="A17" s="4" t="s">
        <v>41</v>
      </c>
      <c r="B17" s="3">
        <f>SUM(B10:B13)</f>
        <v>7</v>
      </c>
      <c r="C17" s="3">
        <f>C13+C14+C15+C16</f>
        <v>10</v>
      </c>
      <c r="D17" s="3">
        <f>D13+D14+D15+D16</f>
        <v>22</v>
      </c>
      <c r="E17" s="76">
        <f>E13+E14+E15+E16</f>
        <v>1694</v>
      </c>
    </row>
    <row r="18" spans="1:5" ht="12.85">
      <c r="A18" s="4" t="s">
        <v>73</v>
      </c>
      <c r="B18" s="3">
        <f>B17*$B$8</f>
        <v>105</v>
      </c>
      <c r="C18" s="3">
        <f>C17*$B$9</f>
        <v>1500</v>
      </c>
      <c r="D18" s="3">
        <f>D17*$B$10</f>
        <v>44</v>
      </c>
      <c r="E18" s="77"/>
    </row>
    <row r="20" spans="1:5" ht="12.85">
      <c r="A20" s="1" t="s">
        <v>78</v>
      </c>
    </row>
    <row r="42" spans="1:12" ht="12.85">
      <c r="A42" s="79" t="s">
        <v>79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ht="23.2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ht="12.85">
      <c r="A44" s="79" t="s">
        <v>80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ht="15.7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7" spans="1:12" ht="12.85">
      <c r="A47" s="1" t="s">
        <v>81</v>
      </c>
      <c r="B47" s="1">
        <v>100</v>
      </c>
    </row>
    <row r="48" spans="1:12" ht="12.85">
      <c r="A48" s="1" t="s">
        <v>82</v>
      </c>
      <c r="B48" s="1">
        <v>55</v>
      </c>
    </row>
    <row r="49" spans="1:6" ht="12.85">
      <c r="A49" s="1" t="s">
        <v>83</v>
      </c>
      <c r="B49" s="1">
        <v>78</v>
      </c>
    </row>
    <row r="51" spans="1:6" ht="12.85">
      <c r="A51" s="3"/>
      <c r="B51" s="4" t="s">
        <v>81</v>
      </c>
      <c r="C51" s="4" t="s">
        <v>82</v>
      </c>
      <c r="D51" s="4" t="s">
        <v>83</v>
      </c>
      <c r="E51" s="4" t="s">
        <v>84</v>
      </c>
      <c r="F51" s="2" t="s">
        <v>85</v>
      </c>
    </row>
    <row r="52" spans="1:6" ht="12.85">
      <c r="A52" s="4" t="s">
        <v>74</v>
      </c>
      <c r="B52" s="4">
        <v>3</v>
      </c>
      <c r="C52" s="4">
        <v>11</v>
      </c>
      <c r="D52" s="4">
        <v>2</v>
      </c>
      <c r="E52" s="3">
        <f>$B$47*B52+C52*$B$48+D52*$B$49</f>
        <v>1061</v>
      </c>
      <c r="F52" s="3">
        <f>B52+C52+D52</f>
        <v>16</v>
      </c>
    </row>
    <row r="53" spans="1:6" ht="12.85">
      <c r="A53" s="4" t="s">
        <v>75</v>
      </c>
      <c r="B53" s="4">
        <v>5</v>
      </c>
      <c r="C53" s="4">
        <v>0</v>
      </c>
      <c r="D53" s="4">
        <v>10</v>
      </c>
      <c r="E53" s="3">
        <f>B53*$B$47+C53*$B$48+D53*$B$49</f>
        <v>1280</v>
      </c>
      <c r="F53" s="3">
        <f>B53+C53+D53</f>
        <v>15</v>
      </c>
    </row>
    <row r="54" spans="1:6" ht="12.85">
      <c r="A54" s="4" t="s">
        <v>76</v>
      </c>
      <c r="B54" s="4">
        <v>7</v>
      </c>
      <c r="C54" s="4">
        <v>4</v>
      </c>
      <c r="D54" s="4">
        <v>0</v>
      </c>
      <c r="E54" s="3">
        <f>B54*$B$47+C54*$B$48+D54*$B$49</f>
        <v>920</v>
      </c>
      <c r="F54" s="3">
        <f>B54+C54+D54</f>
        <v>11</v>
      </c>
    </row>
    <row r="55" spans="1:6" ht="12.85">
      <c r="A55" s="4" t="s">
        <v>86</v>
      </c>
      <c r="B55" s="4">
        <v>8</v>
      </c>
      <c r="C55" s="4">
        <v>6</v>
      </c>
      <c r="D55" s="4">
        <v>1</v>
      </c>
      <c r="E55" s="3">
        <f>B55*$B$47+C55*$B$48+D55*$B$49</f>
        <v>1208</v>
      </c>
      <c r="F55" s="3">
        <f>B55+C55+D55</f>
        <v>15</v>
      </c>
    </row>
    <row r="56" spans="1:6" ht="12.85">
      <c r="A56" s="4" t="s">
        <v>41</v>
      </c>
      <c r="B56" s="3">
        <f>SUM(B52:B55)</f>
        <v>23</v>
      </c>
      <c r="C56" s="3">
        <f>SUM(C52,C53,C54,C55)</f>
        <v>21</v>
      </c>
      <c r="D56" s="3">
        <f>SUM(D52,D53,D54,D55)</f>
        <v>13</v>
      </c>
      <c r="E56" s="76">
        <f>E52+E53+E54+E55</f>
        <v>4469</v>
      </c>
      <c r="F56" s="3"/>
    </row>
    <row r="57" spans="1:6" ht="12.85">
      <c r="A57" s="4" t="s">
        <v>87</v>
      </c>
      <c r="B57" s="3">
        <f>B56*$B$47</f>
        <v>2300</v>
      </c>
      <c r="C57" s="3">
        <f>C56*$B$48</f>
        <v>1155</v>
      </c>
      <c r="D57" s="3">
        <f>D56*$B$49</f>
        <v>1014</v>
      </c>
      <c r="E57" s="77"/>
      <c r="F57" s="3"/>
    </row>
    <row r="59" spans="1:6" ht="12.85">
      <c r="A59" s="1" t="s">
        <v>88</v>
      </c>
    </row>
    <row r="80" spans="1:12" ht="12.85">
      <c r="A80" s="79" t="s">
        <v>89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</row>
    <row r="81" spans="1:12" ht="15.7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</row>
    <row r="82" spans="1:12" ht="12.85">
      <c r="A82" s="79" t="s">
        <v>90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</row>
    <row r="83" spans="1:12" ht="15.7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</row>
    <row r="85" spans="1:12" ht="12.85">
      <c r="A85" s="20" t="s">
        <v>91</v>
      </c>
      <c r="B85" s="20">
        <v>5</v>
      </c>
      <c r="C85" s="20"/>
      <c r="D85" s="20"/>
      <c r="E85" s="20"/>
    </row>
    <row r="86" spans="1:12" ht="12.85">
      <c r="A86" s="20" t="s">
        <v>92</v>
      </c>
      <c r="B86" s="20">
        <v>4</v>
      </c>
      <c r="C86" s="20"/>
      <c r="D86" s="20"/>
      <c r="E86" s="20"/>
    </row>
    <row r="87" spans="1:12" ht="12.85">
      <c r="A87" s="20" t="s">
        <v>93</v>
      </c>
      <c r="B87" s="20">
        <v>33</v>
      </c>
      <c r="C87" s="20"/>
      <c r="D87" s="20"/>
      <c r="E87" s="20"/>
    </row>
    <row r="88" spans="1:12" ht="12.85">
      <c r="A88" s="20"/>
      <c r="B88" s="20"/>
      <c r="C88" s="20"/>
      <c r="D88" s="20"/>
      <c r="E88" s="20"/>
    </row>
    <row r="89" spans="1:12" ht="29.25" customHeight="1">
      <c r="A89" s="18"/>
      <c r="B89" s="18" t="s">
        <v>91</v>
      </c>
      <c r="C89" s="18" t="s">
        <v>92</v>
      </c>
      <c r="D89" s="18" t="s">
        <v>93</v>
      </c>
      <c r="E89" s="21" t="s">
        <v>94</v>
      </c>
    </row>
    <row r="90" spans="1:12" ht="12.85">
      <c r="A90" s="18" t="s">
        <v>74</v>
      </c>
      <c r="B90" s="18">
        <v>1</v>
      </c>
      <c r="C90" s="18">
        <v>3</v>
      </c>
      <c r="D90" s="18">
        <v>2</v>
      </c>
      <c r="E90" s="18">
        <f>B90*$B$85+C90*$B$86+D90*$B$87</f>
        <v>83</v>
      </c>
    </row>
    <row r="91" spans="1:12" ht="16.600000000000001" customHeight="1">
      <c r="A91" s="18" t="s">
        <v>95</v>
      </c>
      <c r="B91" s="18">
        <v>15</v>
      </c>
      <c r="C91" s="18">
        <v>0</v>
      </c>
      <c r="D91" s="18">
        <v>3</v>
      </c>
      <c r="E91" s="18">
        <f>B91*$B$85+C91*$B$86+D91*$B$87</f>
        <v>174</v>
      </c>
    </row>
    <row r="92" spans="1:12" ht="12.85">
      <c r="A92" s="18" t="s">
        <v>76</v>
      </c>
      <c r="B92" s="18">
        <v>0</v>
      </c>
      <c r="C92" s="18">
        <v>25</v>
      </c>
      <c r="D92" s="18">
        <v>10</v>
      </c>
      <c r="E92" s="18">
        <f>B92*$B$85+C92*$B$86+D92*$B$87</f>
        <v>430</v>
      </c>
    </row>
    <row r="93" spans="1:12" ht="12.85">
      <c r="A93" s="18" t="s">
        <v>41</v>
      </c>
      <c r="B93" s="22">
        <f>B90+B91+B92</f>
        <v>16</v>
      </c>
      <c r="C93" s="22">
        <f>C90+C91+C92</f>
        <v>28</v>
      </c>
      <c r="D93" s="22">
        <f>D90+D91+D92</f>
        <v>15</v>
      </c>
      <c r="E93" s="78">
        <f>E90+E91+E92</f>
        <v>687</v>
      </c>
    </row>
    <row r="94" spans="1:12" ht="12.85">
      <c r="A94" s="23" t="s">
        <v>96</v>
      </c>
      <c r="B94" s="24">
        <f>B93*$B$85</f>
        <v>80</v>
      </c>
      <c r="C94" s="24">
        <f>C93*$B$86</f>
        <v>112</v>
      </c>
      <c r="D94" s="24">
        <f>D93*$B$87</f>
        <v>495</v>
      </c>
      <c r="E94" s="45"/>
    </row>
    <row r="95" spans="1:12" ht="12.85">
      <c r="A95" s="20"/>
      <c r="B95" s="20"/>
      <c r="C95" s="20"/>
      <c r="D95" s="20"/>
      <c r="E95" s="20"/>
    </row>
    <row r="96" spans="1:12" ht="12.85">
      <c r="A96" s="1" t="s">
        <v>97</v>
      </c>
    </row>
  </sheetData>
  <mergeCells count="9">
    <mergeCell ref="E56:E57"/>
    <mergeCell ref="E93:E94"/>
    <mergeCell ref="A1:L2"/>
    <mergeCell ref="A3:L4"/>
    <mergeCell ref="E17:E18"/>
    <mergeCell ref="A42:L43"/>
    <mergeCell ref="A44:L45"/>
    <mergeCell ref="A80:L81"/>
    <mergeCell ref="A82:L83"/>
  </mergeCells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</cp:lastModifiedBy>
  <dcterms:created xsi:type="dcterms:W3CDTF">2021-10-26T14:38:23Z</dcterms:created>
  <dcterms:modified xsi:type="dcterms:W3CDTF">2021-11-02T18:37:17Z</dcterms:modified>
</cp:coreProperties>
</file>