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Задание 1" sheetId="1" state="visible" r:id="rId2"/>
    <sheet name="Задание 2" sheetId="2" state="visible" r:id="rId3"/>
    <sheet name="Задание 3" sheetId="3" state="visible" r:id="rId4"/>
    <sheet name="Задание 4" sheetId="4" state="visible" r:id="rId5"/>
    <sheet name="Задание 5" sheetId="5" state="visible" r:id="rId6"/>
    <sheet name="Задание 6" sheetId="6" state="visible" r:id="rId7"/>
    <sheet name="Задание 7" sheetId="7" state="visible" r:id="rId8"/>
  </sheets>
  <definedNames>
    <definedName function="false" hidden="false" name="_xlchart.v1.0" vbProcedure="false">'Задание 1'!$G$8</definedName>
    <definedName function="false" hidden="false" name="_xlchart.v1.1" vbProcedure="false">'Задание 1'!$G$9:$G$14</definedName>
    <definedName function="false" hidden="false" name="_xlchart.v1.2" vbProcedure="false">'Задание 1'!$H$8</definedName>
    <definedName function="false" hidden="false" name="_xlchart.v1.3" vbProcedure="false">'Задание 1'!$H$9:$H$14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<sst xmlns="http://schemas.openxmlformats.org/spreadsheetml/2006/main" count="146" uniqueCount="78">
  <si>
    <t xml:space="preserve">X1</t>
  </si>
  <si>
    <t xml:space="preserve">X2</t>
  </si>
  <si>
    <t xml:space="preserve">a0=80</t>
  </si>
  <si>
    <t xml:space="preserve">max</t>
  </si>
  <si>
    <t xml:space="preserve">дисперсия =36</t>
  </si>
  <si>
    <t xml:space="preserve">дисперсия неизвестна</t>
  </si>
  <si>
    <r>
      <rPr>
        <sz val="10"/>
        <rFont val="Calibri"/>
        <family val="2"/>
        <charset val="204"/>
      </rPr>
      <t xml:space="preserve">σ</t>
    </r>
    <r>
      <rPr>
        <sz val="10"/>
        <rFont val="Arial Cyr"/>
        <family val="0"/>
        <charset val="204"/>
      </rPr>
      <t xml:space="preserve">0=8</t>
    </r>
  </si>
  <si>
    <t xml:space="preserve">min</t>
  </si>
  <si>
    <t xml:space="preserve">размах выборки</t>
  </si>
  <si>
    <t xml:space="preserve">количество интервалов</t>
  </si>
  <si>
    <t xml:space="preserve">длина интервала</t>
  </si>
  <si>
    <t xml:space="preserve">интервалы</t>
  </si>
  <si>
    <t xml:space="preserve">левая</t>
  </si>
  <si>
    <t xml:space="preserve">правая</t>
  </si>
  <si>
    <t xml:space="preserve">частота</t>
  </si>
  <si>
    <t xml:space="preserve">относительная частота</t>
  </si>
  <si>
    <t xml:space="preserve">Эмпирическая функция распределения</t>
  </si>
  <si>
    <t xml:space="preserve">сумма</t>
  </si>
  <si>
    <t xml:space="preserve">выборочное среднее</t>
  </si>
  <si>
    <t xml:space="preserve">дисперсия</t>
  </si>
  <si>
    <t xml:space="preserve">квантиль ст норм распр</t>
  </si>
  <si>
    <t xml:space="preserve">левая граница</t>
  </si>
  <si>
    <t xml:space="preserve">правая граница</t>
  </si>
  <si>
    <t xml:space="preserve">выборочная дисперсия</t>
  </si>
  <si>
    <t xml:space="preserve">квантиль распределения Стьюдента</t>
  </si>
  <si>
    <t xml:space="preserve">дисперсия (гипотетическая)</t>
  </si>
  <si>
    <t xml:space="preserve">объем выборки</t>
  </si>
  <si>
    <t xml:space="preserve">уровень значимости</t>
  </si>
  <si>
    <t xml:space="preserve">статистика (Хи^2)</t>
  </si>
  <si>
    <t xml:space="preserve">H0 (дисперсия = гипотетической)</t>
  </si>
  <si>
    <t xml:space="preserve">H1 (дисперсия != гипотетической)</t>
  </si>
  <si>
    <t xml:space="preserve">квантиль распределения Хи^2 уровня alpha/2, n-1</t>
  </si>
  <si>
    <t xml:space="preserve">квантиль распределения Хи^2 уровня 1 - alpha/2, n-1</t>
  </si>
  <si>
    <t xml:space="preserve">вывод</t>
  </si>
  <si>
    <t xml:space="preserve">H0 верна</t>
  </si>
  <si>
    <t xml:space="preserve">x1</t>
  </si>
  <si>
    <t xml:space="preserve">x2</t>
  </si>
  <si>
    <t xml:space="preserve">выборочные средние</t>
  </si>
  <si>
    <t xml:space="preserve">выборочные дисперсии</t>
  </si>
  <si>
    <t xml:space="preserve">объемы выборок</t>
  </si>
  <si>
    <t xml:space="preserve">Обобщенная дисперсия</t>
  </si>
  <si>
    <t xml:space="preserve">Статистика</t>
  </si>
  <si>
    <t xml:space="preserve">Гипотеза H0: a1 == a2</t>
  </si>
  <si>
    <t xml:space="preserve">Гипотеза H1: a1 != a2</t>
  </si>
  <si>
    <t xml:space="preserve">Квантиль распределения Стьюдента уровня 1-alpha/2, n+m-2</t>
  </si>
  <si>
    <t xml:space="preserve">вывод </t>
  </si>
  <si>
    <t xml:space="preserve">статистика</t>
  </si>
  <si>
    <t xml:space="preserve">гипотеза H0 s1 == s2</t>
  </si>
  <si>
    <t xml:space="preserve">гипотеза H1 s1 != s2</t>
  </si>
  <si>
    <t xml:space="preserve">Квантиль распределения Фишера (alpha / 2)</t>
  </si>
  <si>
    <t xml:space="preserve">Квантиль распределения Фишера (1 - alpha / 2)</t>
  </si>
  <si>
    <t xml:space="preserve">H0 неверна, принимаем H1</t>
  </si>
  <si>
    <t xml:space="preserve">H0:генеральная совокупность распределена по нормальному закону</t>
  </si>
  <si>
    <t xml:space="preserve">Проверка гипотезы о нормальном распределении по критерию Пирсона</t>
  </si>
  <si>
    <t xml:space="preserve">H1:распределена не по нормальному закону</t>
  </si>
  <si>
    <t xml:space="preserve">Столбец1</t>
  </si>
  <si>
    <t xml:space="preserve">размах</t>
  </si>
  <si>
    <t xml:space="preserve">Среднее</t>
  </si>
  <si>
    <t xml:space="preserve">Стандартная ошибка</t>
  </si>
  <si>
    <t xml:space="preserve">Медиана</t>
  </si>
  <si>
    <t xml:space="preserve">Мода</t>
  </si>
  <si>
    <t xml:space="preserve">Стандартное отклонение</t>
  </si>
  <si>
    <t xml:space="preserve">Дисперсия выборки</t>
  </si>
  <si>
    <t xml:space="preserve">Эксцесс</t>
  </si>
  <si>
    <t xml:space="preserve">Асимметричность</t>
  </si>
  <si>
    <t xml:space="preserve">Интервал</t>
  </si>
  <si>
    <t xml:space="preserve">Минимум</t>
  </si>
  <si>
    <t xml:space="preserve">Максимум</t>
  </si>
  <si>
    <t xml:space="preserve">Сумма</t>
  </si>
  <si>
    <t xml:space="preserve">Счет</t>
  </si>
  <si>
    <t xml:space="preserve">теоретические вероятности</t>
  </si>
  <si>
    <t xml:space="preserve">слагаемые</t>
  </si>
  <si>
    <t xml:space="preserve">&lt;- статистика</t>
  </si>
  <si>
    <t xml:space="preserve">квантиль</t>
  </si>
  <si>
    <t xml:space="preserve">Проверка гипотезы о нормальном распределении по критерию Колмогорова</t>
  </si>
  <si>
    <t xml:space="preserve">Эмпирическая функция</t>
  </si>
  <si>
    <t xml:space="preserve">Теоретическая функция</t>
  </si>
  <si>
    <t xml:space="preserve">Модуль разности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</si>
</sst>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name val="Calibri"/>
      <family val="2"/>
      <charset val="204"/>
    </font>
    <font>
      <sz val="13"/>
      <color rgb="FFFFFFFF"/>
      <name val="Arial"/>
      <family val="2"/>
    </font>
    <font>
      <sz val="10"/>
      <color rgb="FFFFFFFF"/>
      <name val="Arial"/>
      <family val="2"/>
    </font>
    <font>
      <i val="true"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4B183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ffffff"/>
                </a:solidFill>
                <a:latin typeface="Arial"/>
              </a:defRPr>
            </a:pPr>
            <a:r>
              <a:rPr b="0" sz="1300" spc="-1" strike="noStrike">
                <a:solidFill>
                  <a:srgbClr val="ffffff"/>
                </a:solidFill>
                <a:latin typeface="Arial"/>
              </a:rPr>
              <a:t>Относительная частота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1</c:f>
              <c:numCache>
                <c:formatCode>General</c:formatCode>
                <c:ptCount val="1"/>
                <c:pt idx="0">
                  <c:v>0.34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2</c:f>
              <c:numCache>
                <c:formatCode>General</c:formatCode>
                <c:ptCount val="1"/>
                <c:pt idx="0">
                  <c:v>0.22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3</c:f>
              <c:numCache>
                <c:formatCode>General</c:formatCode>
                <c:ptCount val="1"/>
                <c:pt idx="0">
                  <c:v>0.2</c:v>
                </c:pt>
              </c:numCache>
            </c:numRef>
          </c:val>
        </c:ser>
        <c:ser>
          <c:idx val="4"/>
          <c:order val="4"/>
          <c:tx>
            <c:strRef>
              <c:f>label 4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4</c:f>
              <c:numCache>
                <c:formatCode>General</c:formatCode>
                <c:ptCount val="1"/>
                <c:pt idx="0">
                  <c:v>0.02</c:v>
                </c:pt>
              </c:numCache>
            </c:numRef>
          </c:val>
        </c:ser>
        <c:ser>
          <c:idx val="5"/>
          <c:order val="5"/>
          <c:tx>
            <c:strRef>
              <c:f>label 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1"/>
                <c:pt idx="0">
                  <c:v/>
                </c:pt>
              </c:strCache>
            </c:strRef>
          </c:cat>
          <c:val>
            <c:numRef>
              <c:f>5</c:f>
              <c:numCache>
                <c:formatCode>General</c:formatCode>
                <c:ptCount val="1"/>
                <c:pt idx="0">
                  <c:v>0.04</c:v>
                </c:pt>
              </c:numCache>
            </c:numRef>
          </c:val>
        </c:ser>
        <c:gapWidth val="100"/>
        <c:overlap val="0"/>
        <c:axId val="64435485"/>
        <c:axId val="88979631"/>
      </c:barChart>
      <c:catAx>
        <c:axId val="64435485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minorGridlines>
          <c:spPr>
            <a:ln w="0"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ffffff"/>
                </a:solidFill>
                <a:latin typeface="Arial"/>
              </a:defRPr>
            </a:pPr>
          </a:p>
        </c:txPr>
        <c:crossAx val="88979631"/>
        <c:crosses val="autoZero"/>
        <c:auto val="1"/>
        <c:lblAlgn val="ctr"/>
        <c:lblOffset val="100"/>
        <c:noMultiLvlLbl val="0"/>
      </c:catAx>
      <c:valAx>
        <c:axId val="8897963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ffffff"/>
                </a:solidFill>
                <a:latin typeface="Arial"/>
              </a:defRPr>
            </a:pPr>
          </a:p>
        </c:txPr>
        <c:crossAx val="64435485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259560</xdr:colOff>
      <xdr:row>18</xdr:row>
      <xdr:rowOff>165240</xdr:rowOff>
    </xdr:from>
    <xdr:to>
      <xdr:col>8</xdr:col>
      <xdr:colOff>850680</xdr:colOff>
      <xdr:row>35</xdr:row>
      <xdr:rowOff>41040</xdr:rowOff>
    </xdr:to>
    <xdr:graphicFrame>
      <xdr:nvGraphicFramePr>
        <xdr:cNvPr id="0" name="Chart 2"/>
        <xdr:cNvGraphicFramePr/>
      </xdr:nvGraphicFramePr>
      <xdr:xfrm>
        <a:off x="4780080" y="3765600"/>
        <a:ext cx="5826240" cy="327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3.03"/>
    <col collapsed="false" customWidth="true" hidden="false" outlineLevel="0" max="5" min="5" style="0" width="21.81"/>
    <col collapsed="false" customWidth="true" hidden="false" outlineLevel="0" max="6" min="6" style="0" width="14.33"/>
    <col collapsed="false" customWidth="true" hidden="false" outlineLevel="0" max="7" min="7" style="0" width="18.15"/>
    <col collapsed="false" customWidth="true" hidden="false" outlineLevel="0" max="8" min="8" style="0" width="13.33"/>
    <col collapsed="false" customWidth="true" hidden="false" outlineLevel="0" max="9" min="9" style="0" width="20.17"/>
    <col collapsed="false" customWidth="true" hidden="false" outlineLevel="0" max="10" min="10" style="0" width="32.82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E1" s="1" t="s">
        <v>3</v>
      </c>
      <c r="F1" s="0" t="n">
        <f aca="false">MAX(A3:A52)</f>
        <v>85.5829184222966</v>
      </c>
    </row>
    <row r="2" customFormat="false" ht="15.75" hidden="false" customHeight="false" outlineLevel="0" collapsed="false">
      <c r="A2" s="0" t="s">
        <v>4</v>
      </c>
      <c r="B2" s="0" t="s">
        <v>5</v>
      </c>
      <c r="C2" s="2" t="s">
        <v>6</v>
      </c>
      <c r="E2" s="0" t="s">
        <v>7</v>
      </c>
      <c r="F2" s="0" t="n">
        <f aca="false">MIN(A3:A52)</f>
        <v>59.5071778155398</v>
      </c>
    </row>
    <row r="3" customFormat="false" ht="15.75" hidden="false" customHeight="false" outlineLevel="0" collapsed="false">
      <c r="A3" s="0" t="n">
        <v>70.7346102393058</v>
      </c>
      <c r="B3" s="0" t="n">
        <v>81.1839835881256</v>
      </c>
      <c r="E3" s="0" t="s">
        <v>8</v>
      </c>
      <c r="F3" s="0" t="n">
        <f aca="false">F1-F2</f>
        <v>26.0757406067569</v>
      </c>
    </row>
    <row r="4" customFormat="false" ht="15.75" hidden="false" customHeight="false" outlineLevel="0" collapsed="false">
      <c r="A4" s="0" t="n">
        <v>67.8134201228386</v>
      </c>
      <c r="B4" s="0" t="n">
        <v>76.1592072597705</v>
      </c>
      <c r="E4" s="0" t="s">
        <v>9</v>
      </c>
      <c r="F4" s="0" t="n">
        <f aca="false">INT(1+LOG(50, 2))</f>
        <v>6</v>
      </c>
    </row>
    <row r="5" customFormat="false" ht="15.75" hidden="false" customHeight="false" outlineLevel="0" collapsed="false">
      <c r="A5" s="0" t="n">
        <v>73.9613496483071</v>
      </c>
      <c r="B5" s="0" t="n">
        <v>56.5901190787554</v>
      </c>
      <c r="E5" s="0" t="s">
        <v>10</v>
      </c>
      <c r="F5" s="0" t="n">
        <f aca="false">F3/F4</f>
        <v>4.34595676779281</v>
      </c>
    </row>
    <row r="6" customFormat="false" ht="15.75" hidden="false" customHeight="false" outlineLevel="0" collapsed="false">
      <c r="A6" s="0" t="n">
        <v>71.768767106114</v>
      </c>
      <c r="B6" s="0" t="n">
        <v>54.4267586013302</v>
      </c>
    </row>
    <row r="7" customFormat="false" ht="15.75" hidden="false" customHeight="false" outlineLevel="0" collapsed="false">
      <c r="A7" s="0" t="n">
        <v>81.2928682938218</v>
      </c>
      <c r="B7" s="0" t="n">
        <v>64.886002241401</v>
      </c>
    </row>
    <row r="8" customFormat="false" ht="15.75" hidden="false" customHeight="false" outlineLevel="0" collapsed="false">
      <c r="A8" s="0" t="n">
        <v>67.0752560329856</v>
      </c>
      <c r="B8" s="0" t="n">
        <v>87.6664616446942</v>
      </c>
      <c r="E8" s="0" t="s">
        <v>11</v>
      </c>
      <c r="F8" s="0" t="s">
        <v>12</v>
      </c>
      <c r="G8" s="0" t="s">
        <v>13</v>
      </c>
      <c r="H8" s="0" t="s">
        <v>14</v>
      </c>
      <c r="I8" s="0" t="s">
        <v>15</v>
      </c>
      <c r="J8" s="0" t="s">
        <v>16</v>
      </c>
    </row>
    <row r="9" customFormat="false" ht="15.75" hidden="false" customHeight="false" outlineLevel="0" collapsed="false">
      <c r="A9" s="0" t="n">
        <v>72.4996734282468</v>
      </c>
      <c r="B9" s="0" t="n">
        <v>62.3691939329729</v>
      </c>
      <c r="E9" s="0" t="n">
        <v>1</v>
      </c>
      <c r="F9" s="0" t="n">
        <f aca="false">F2</f>
        <v>59.5071778155398</v>
      </c>
      <c r="G9" s="0" t="n">
        <f aca="false">F9+$F$5</f>
        <v>63.8531345833326</v>
      </c>
      <c r="H9" s="0" t="n">
        <f aca="false" t="array" ref="H9:H14">FREQUENCY(A3:A52, G9:G13)</f>
        <v>9</v>
      </c>
      <c r="I9" s="0" t="n">
        <f aca="false">H9/$H$15</f>
        <v>0.18</v>
      </c>
      <c r="J9" s="0" t="n">
        <f aca="false">I9</f>
        <v>0.18</v>
      </c>
    </row>
    <row r="10" customFormat="false" ht="15.75" hidden="false" customHeight="false" outlineLevel="0" collapsed="false">
      <c r="A10" s="0" t="n">
        <v>65.0435858409037</v>
      </c>
      <c r="B10" s="0" t="n">
        <v>58.8192905928008</v>
      </c>
      <c r="E10" s="0" t="n">
        <v>2</v>
      </c>
      <c r="F10" s="0" t="n">
        <f aca="false">G9</f>
        <v>63.8531345833326</v>
      </c>
      <c r="G10" s="0" t="n">
        <f aca="false">F10+$F$5</f>
        <v>68.1990913511254</v>
      </c>
      <c r="H10" s="0" t="n">
        <v>17</v>
      </c>
      <c r="I10" s="0" t="n">
        <f aca="false">H10/$H$15</f>
        <v>0.34</v>
      </c>
      <c r="J10" s="0" t="n">
        <f aca="false">J9+I10</f>
        <v>0.52</v>
      </c>
    </row>
    <row r="11" customFormat="false" ht="15.75" hidden="false" customHeight="false" outlineLevel="0" collapsed="false">
      <c r="A11" s="0" t="n">
        <v>63.7719348963583</v>
      </c>
      <c r="B11" s="0" t="n">
        <v>78.144234016072</v>
      </c>
      <c r="E11" s="0" t="n">
        <v>3</v>
      </c>
      <c r="F11" s="0" t="n">
        <f aca="false">G10</f>
        <v>68.1990913511254</v>
      </c>
      <c r="G11" s="0" t="n">
        <f aca="false">F11+$F$5</f>
        <v>72.5450481189182</v>
      </c>
      <c r="H11" s="0" t="n">
        <v>11</v>
      </c>
      <c r="I11" s="0" t="n">
        <f aca="false">H11/$H$15</f>
        <v>0.22</v>
      </c>
      <c r="J11" s="0" t="n">
        <f aca="false">J10+I11</f>
        <v>0.74</v>
      </c>
    </row>
    <row r="12" customFormat="false" ht="15.75" hidden="false" customHeight="false" outlineLevel="0" collapsed="false">
      <c r="A12" s="0" t="n">
        <v>61.3322608335875</v>
      </c>
      <c r="B12" s="0" t="n">
        <v>80.5570870800875</v>
      </c>
      <c r="E12" s="0" t="n">
        <v>4</v>
      </c>
      <c r="F12" s="0" t="n">
        <f aca="false">G11</f>
        <v>72.5450481189182</v>
      </c>
      <c r="G12" s="0" t="n">
        <f aca="false">F12+$F$5</f>
        <v>76.891004886711</v>
      </c>
      <c r="H12" s="0" t="n">
        <v>10</v>
      </c>
      <c r="I12" s="0" t="n">
        <f aca="false">H12/$H$15</f>
        <v>0.2</v>
      </c>
      <c r="J12" s="0" t="n">
        <f aca="false">J11+I12</f>
        <v>0.94</v>
      </c>
    </row>
    <row r="13" customFormat="false" ht="15.75" hidden="false" customHeight="false" outlineLevel="0" collapsed="false">
      <c r="A13" s="0" t="n">
        <v>61.2903513177298</v>
      </c>
      <c r="B13" s="0" t="n">
        <v>72.4229848349933</v>
      </c>
      <c r="E13" s="0" t="n">
        <v>5</v>
      </c>
      <c r="F13" s="0" t="n">
        <f aca="false">G12</f>
        <v>76.891004886711</v>
      </c>
      <c r="G13" s="0" t="n">
        <f aca="false">F13+$F$5</f>
        <v>81.2369616545038</v>
      </c>
      <c r="H13" s="0" t="n">
        <v>1</v>
      </c>
      <c r="I13" s="0" t="n">
        <f aca="false">H13/$H$15</f>
        <v>0.02</v>
      </c>
      <c r="J13" s="0" t="n">
        <f aca="false">J12+I13</f>
        <v>0.96</v>
      </c>
    </row>
    <row r="14" customFormat="false" ht="15.75" hidden="false" customHeight="false" outlineLevel="0" collapsed="false">
      <c r="A14" s="0" t="n">
        <v>62.1258131507784</v>
      </c>
      <c r="B14" s="0" t="n">
        <v>68.3985071594361</v>
      </c>
      <c r="E14" s="0" t="n">
        <v>6</v>
      </c>
      <c r="F14" s="0" t="n">
        <f aca="false">G13</f>
        <v>81.2369616545038</v>
      </c>
      <c r="G14" s="0" t="n">
        <f aca="false">F14+$F$5</f>
        <v>85.5829184222966</v>
      </c>
      <c r="H14" s="0" t="n">
        <v>2</v>
      </c>
      <c r="I14" s="0" t="n">
        <f aca="false">H14/$H$15</f>
        <v>0.04</v>
      </c>
      <c r="J14" s="0" t="n">
        <f aca="false">J13+I14</f>
        <v>1</v>
      </c>
    </row>
    <row r="15" customFormat="false" ht="15.75" hidden="false" customHeight="false" outlineLevel="0" collapsed="false">
      <c r="A15" s="0" t="n">
        <v>69.4412883097539</v>
      </c>
      <c r="B15" s="0" t="n">
        <v>77.4674608185887</v>
      </c>
      <c r="G15" s="0" t="s">
        <v>17</v>
      </c>
      <c r="H15" s="0" t="n">
        <f aca="false">SUM(_xlfn.anchorarray(H9))</f>
        <v>50</v>
      </c>
      <c r="I15" s="0" t="n">
        <f aca="false">SUM(I9:I14)</f>
        <v>1</v>
      </c>
    </row>
    <row r="16" customFormat="false" ht="15.75" hidden="false" customHeight="false" outlineLevel="0" collapsed="false">
      <c r="A16" s="0" t="n">
        <v>62.2299593890784</v>
      </c>
      <c r="B16" s="0" t="n">
        <v>76.9147063186392</v>
      </c>
    </row>
    <row r="17" customFormat="false" ht="15.75" hidden="false" customHeight="false" outlineLevel="0" collapsed="false">
      <c r="A17" s="0" t="n">
        <v>67.9365702529321</v>
      </c>
      <c r="B17" s="0" t="n">
        <v>81.1758345155977</v>
      </c>
    </row>
    <row r="18" customFormat="false" ht="15.75" hidden="false" customHeight="false" outlineLevel="0" collapsed="false">
      <c r="A18" s="0" t="n">
        <v>68.0975167090946</v>
      </c>
      <c r="B18" s="0" t="n">
        <v>90.5371179617941</v>
      </c>
    </row>
    <row r="19" customFormat="false" ht="15.75" hidden="false" customHeight="false" outlineLevel="0" collapsed="false">
      <c r="A19" s="0" t="n">
        <v>68.7243245413993</v>
      </c>
      <c r="B19" s="0" t="n">
        <v>65.0893106870353</v>
      </c>
    </row>
    <row r="20" customFormat="false" ht="15.75" hidden="false" customHeight="false" outlineLevel="0" collapsed="false">
      <c r="A20" s="0" t="n">
        <v>60.1035153015982</v>
      </c>
      <c r="B20" s="0" t="n">
        <v>63.4086554276291</v>
      </c>
    </row>
    <row r="21" customFormat="false" ht="15.75" hidden="false" customHeight="false" outlineLevel="0" collapsed="false">
      <c r="A21" s="0" t="n">
        <v>69.7950226315879</v>
      </c>
      <c r="B21" s="0" t="n">
        <v>77.1042632043827</v>
      </c>
    </row>
    <row r="22" customFormat="false" ht="15.75" hidden="false" customHeight="false" outlineLevel="0" collapsed="false">
      <c r="A22" s="0" t="n">
        <v>76.4428786572535</v>
      </c>
      <c r="B22" s="0" t="n">
        <v>62.3585710348561</v>
      </c>
    </row>
    <row r="23" customFormat="false" ht="15.75" hidden="false" customHeight="false" outlineLevel="0" collapsed="false">
      <c r="A23" s="0" t="n">
        <v>62.4325220490573</v>
      </c>
      <c r="B23" s="0" t="n">
        <v>76.5578933572397</v>
      </c>
    </row>
    <row r="24" customFormat="false" ht="15.75" hidden="false" customHeight="false" outlineLevel="0" collapsed="false">
      <c r="A24" s="0" t="n">
        <v>70.8230199455284</v>
      </c>
      <c r="B24" s="0" t="n">
        <v>72.6281941245543</v>
      </c>
    </row>
    <row r="25" customFormat="false" ht="15.75" hidden="false" customHeight="false" outlineLevel="0" collapsed="false">
      <c r="A25" s="0" t="n">
        <v>67.3640046846413</v>
      </c>
      <c r="B25" s="0" t="n">
        <v>60.8115751168225</v>
      </c>
    </row>
    <row r="26" customFormat="false" ht="15.75" hidden="false" customHeight="false" outlineLevel="0" collapsed="false">
      <c r="A26" s="0" t="n">
        <v>60.5128424870782</v>
      </c>
      <c r="B26" s="0" t="n">
        <v>75.7380020734854</v>
      </c>
    </row>
    <row r="27" customFormat="false" ht="15.75" hidden="false" customHeight="false" outlineLevel="0" collapsed="false">
      <c r="A27" s="0" t="n">
        <v>77.6495234679896</v>
      </c>
      <c r="B27" s="0" t="n">
        <v>71.3810495147482</v>
      </c>
    </row>
    <row r="28" customFormat="false" ht="15.75" hidden="false" customHeight="false" outlineLevel="0" collapsed="false">
      <c r="A28" s="0" t="n">
        <v>66.0972581902752</v>
      </c>
      <c r="B28" s="0" t="n">
        <v>62.8793840808794</v>
      </c>
    </row>
    <row r="29" customFormat="false" ht="15.75" hidden="false" customHeight="false" outlineLevel="0" collapsed="false">
      <c r="A29" s="0" t="n">
        <v>64.4015326036606</v>
      </c>
      <c r="B29" s="0" t="n">
        <v>61.994282027008</v>
      </c>
    </row>
    <row r="30" customFormat="false" ht="15.75" hidden="false" customHeight="false" outlineLevel="0" collapsed="false">
      <c r="A30" s="0" t="n">
        <v>85.5829184222966</v>
      </c>
      <c r="B30" s="0" t="n">
        <v>69.6452424966265</v>
      </c>
    </row>
    <row r="31" customFormat="false" ht="15.75" hidden="false" customHeight="false" outlineLevel="0" collapsed="false">
      <c r="A31" s="0" t="n">
        <v>72.2830045054434</v>
      </c>
      <c r="B31" s="0" t="n">
        <v>61.3052852207329</v>
      </c>
    </row>
    <row r="32" customFormat="false" ht="15.75" hidden="false" customHeight="false" outlineLevel="0" collapsed="false">
      <c r="A32" s="0" t="n">
        <v>67.803120095341</v>
      </c>
      <c r="B32" s="0" t="n">
        <v>75.4234078561422</v>
      </c>
    </row>
    <row r="33" customFormat="false" ht="15.75" hidden="false" customHeight="false" outlineLevel="0" collapsed="false">
      <c r="A33" s="0" t="n">
        <v>73.3419564715587</v>
      </c>
      <c r="B33" s="0" t="n">
        <v>65.2559664961882</v>
      </c>
    </row>
    <row r="34" customFormat="false" ht="15.75" hidden="false" customHeight="false" outlineLevel="0" collapsed="false">
      <c r="A34" s="0" t="n">
        <v>66.0426475809072</v>
      </c>
      <c r="B34" s="0" t="n">
        <v>76.4531195675954</v>
      </c>
    </row>
    <row r="35" customFormat="false" ht="15.75" hidden="false" customHeight="false" outlineLevel="0" collapsed="false">
      <c r="A35" s="0" t="n">
        <v>64.0717270874302</v>
      </c>
      <c r="B35" s="0" t="n">
        <v>82.5837323139422</v>
      </c>
    </row>
    <row r="36" customFormat="false" ht="15.75" hidden="false" customHeight="false" outlineLevel="0" collapsed="false">
      <c r="A36" s="0" t="n">
        <v>66.2122365104733</v>
      </c>
      <c r="B36" s="0" t="n">
        <v>53.8032817933708</v>
      </c>
    </row>
    <row r="37" customFormat="false" ht="15.75" hidden="false" customHeight="false" outlineLevel="0" collapsed="false">
      <c r="A37" s="0" t="n">
        <v>72.862868768716</v>
      </c>
      <c r="B37" s="0" t="n">
        <v>77.9013807408046</v>
      </c>
    </row>
    <row r="38" customFormat="false" ht="15.75" hidden="false" customHeight="false" outlineLevel="0" collapsed="false">
      <c r="A38" s="0" t="n">
        <v>64.0642373985611</v>
      </c>
      <c r="B38" s="0" t="n">
        <v>75.1005008572247</v>
      </c>
    </row>
    <row r="39" customFormat="false" ht="15.75" hidden="false" customHeight="false" outlineLevel="0" collapsed="false">
      <c r="A39" s="0" t="n">
        <v>66.3628624755074</v>
      </c>
      <c r="B39" s="0" t="n">
        <v>82.5943188322708</v>
      </c>
    </row>
    <row r="40" customFormat="false" ht="15.75" hidden="false" customHeight="false" outlineLevel="0" collapsed="false">
      <c r="A40" s="0" t="n">
        <v>70.6805316843384</v>
      </c>
      <c r="B40" s="0" t="n">
        <v>64.7440483083483</v>
      </c>
    </row>
    <row r="41" customFormat="false" ht="15.75" hidden="false" customHeight="false" outlineLevel="0" collapsed="false">
      <c r="A41" s="0" t="n">
        <v>72.9744637686235</v>
      </c>
      <c r="B41" s="0" t="n">
        <v>60.9753387328237</v>
      </c>
    </row>
    <row r="42" customFormat="false" ht="15.75" hidden="false" customHeight="false" outlineLevel="0" collapsed="false">
      <c r="A42" s="0" t="n">
        <v>70.3377658686077</v>
      </c>
      <c r="B42" s="0" t="n">
        <v>76.4913183450699</v>
      </c>
    </row>
    <row r="43" customFormat="false" ht="15.75" hidden="false" customHeight="false" outlineLevel="0" collapsed="false">
      <c r="A43" s="0" t="n">
        <v>65.97277110297</v>
      </c>
      <c r="B43" s="0" t="n">
        <v>65.2428333926946</v>
      </c>
    </row>
    <row r="44" customFormat="false" ht="15.75" hidden="false" customHeight="false" outlineLevel="0" collapsed="false">
      <c r="A44" s="0" t="n">
        <v>75.1853612603736</v>
      </c>
      <c r="B44" s="0" t="n">
        <v>82.9374893731438</v>
      </c>
    </row>
    <row r="45" customFormat="false" ht="15.75" hidden="false" customHeight="false" outlineLevel="0" collapsed="false">
      <c r="A45" s="0" t="n">
        <v>64.0138695819769</v>
      </c>
      <c r="B45" s="0" t="n">
        <v>69.1006279742578</v>
      </c>
    </row>
    <row r="46" customFormat="false" ht="15.75" hidden="false" customHeight="false" outlineLevel="0" collapsed="false">
      <c r="A46" s="0" t="n">
        <v>75.4831616580486</v>
      </c>
      <c r="B46" s="0" t="n">
        <v>62.6434611552395</v>
      </c>
    </row>
    <row r="47" customFormat="false" ht="15.75" hidden="false" customHeight="false" outlineLevel="0" collapsed="false">
      <c r="A47" s="0" t="n">
        <v>76.3714469433762</v>
      </c>
      <c r="B47" s="0" t="n">
        <v>66.4218659442849</v>
      </c>
    </row>
    <row r="48" customFormat="false" ht="15.75" hidden="false" customHeight="false" outlineLevel="0" collapsed="false">
      <c r="A48" s="0" t="n">
        <v>72.6269026420778</v>
      </c>
      <c r="B48" s="0" t="n">
        <v>64.1386340651661</v>
      </c>
    </row>
    <row r="49" customFormat="false" ht="15.75" hidden="false" customHeight="false" outlineLevel="0" collapsed="false">
      <c r="A49" s="0" t="n">
        <v>59.5071778155398</v>
      </c>
      <c r="B49" s="0" t="n">
        <v>56.3888660911471</v>
      </c>
    </row>
    <row r="50" customFormat="false" ht="15.75" hidden="false" customHeight="false" outlineLevel="0" collapsed="false">
      <c r="A50" s="0" t="n">
        <v>66.1605590215186</v>
      </c>
      <c r="B50" s="0" t="n">
        <v>76.7621476773638</v>
      </c>
    </row>
    <row r="51" customFormat="false" ht="15.75" hidden="false" customHeight="false" outlineLevel="0" collapsed="false">
      <c r="A51" s="0" t="n">
        <v>74.9615846364759</v>
      </c>
      <c r="B51" s="0" t="n">
        <v>60.981123119127</v>
      </c>
    </row>
    <row r="52" customFormat="false" ht="15.75" hidden="false" customHeight="false" outlineLevel="0" collapsed="false">
      <c r="A52" s="0" t="n">
        <v>70.0419981915911</v>
      </c>
      <c r="B52" s="0" t="n">
        <v>65.9069100441411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1"/>
    <col collapsed="false" customWidth="true" hidden="false" outlineLevel="0" max="4" min="4" style="0" width="23.9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4</v>
      </c>
      <c r="B2" s="0" t="s">
        <v>5</v>
      </c>
      <c r="C2" s="2" t="s">
        <v>6</v>
      </c>
    </row>
    <row r="3" customFormat="false" ht="15.75" hidden="false" customHeight="false" outlineLevel="0" collapsed="false">
      <c r="A3" s="0" t="n">
        <v>70.7346102393058</v>
      </c>
      <c r="B3" s="0" t="n">
        <v>81.1839835881256</v>
      </c>
    </row>
    <row r="4" customFormat="false" ht="15.75" hidden="false" customHeight="false" outlineLevel="0" collapsed="false">
      <c r="A4" s="0" t="n">
        <v>67.8134201228386</v>
      </c>
      <c r="B4" s="0" t="n">
        <v>76.1592072597705</v>
      </c>
      <c r="D4" s="0" t="s">
        <v>18</v>
      </c>
      <c r="E4" s="0" t="n">
        <f aca="false">AVERAGE(A3:A52)</f>
        <v>68.8741368724732</v>
      </c>
    </row>
    <row r="5" customFormat="false" ht="15.75" hidden="false" customHeight="false" outlineLevel="0" collapsed="false">
      <c r="A5" s="0" t="n">
        <v>73.9613496483071</v>
      </c>
      <c r="B5" s="0" t="n">
        <v>56.5901190787554</v>
      </c>
      <c r="D5" s="0" t="s">
        <v>19</v>
      </c>
      <c r="E5" s="0" t="n">
        <v>36</v>
      </c>
    </row>
    <row r="6" customFormat="false" ht="15.75" hidden="false" customHeight="false" outlineLevel="0" collapsed="false">
      <c r="A6" s="0" t="n">
        <v>71.768767106114</v>
      </c>
      <c r="B6" s="0" t="n">
        <v>54.4267586013302</v>
      </c>
      <c r="D6" s="0" t="s">
        <v>20</v>
      </c>
      <c r="E6" s="0" t="n">
        <f aca="false">_xlfn.NORM.S.INV(0.975)</f>
        <v>1.95996398454005</v>
      </c>
    </row>
    <row r="7" customFormat="false" ht="15.75" hidden="false" customHeight="false" outlineLevel="0" collapsed="false">
      <c r="A7" s="0" t="n">
        <v>81.2928682938218</v>
      </c>
      <c r="B7" s="0" t="n">
        <v>64.886002241401</v>
      </c>
      <c r="D7" s="0" t="s">
        <v>21</v>
      </c>
      <c r="E7" s="0" t="n">
        <f aca="false">$E$4-E6*SQRT(E5/50)</f>
        <v>67.2110522832536</v>
      </c>
    </row>
    <row r="8" customFormat="false" ht="15.75" hidden="false" customHeight="false" outlineLevel="0" collapsed="false">
      <c r="A8" s="0" t="n">
        <v>67.0752560329856</v>
      </c>
      <c r="B8" s="0" t="n">
        <v>87.6664616446942</v>
      </c>
      <c r="D8" s="0" t="s">
        <v>22</v>
      </c>
      <c r="E8" s="0" t="n">
        <f aca="false">$E$4+E6*SQRT(E5/50)</f>
        <v>70.5372214616928</v>
      </c>
    </row>
    <row r="9" customFormat="false" ht="15.75" hidden="false" customHeight="false" outlineLevel="0" collapsed="false">
      <c r="A9" s="0" t="n">
        <v>72.4996734282468</v>
      </c>
      <c r="B9" s="0" t="n">
        <v>62.3691939329729</v>
      </c>
    </row>
    <row r="10" customFormat="false" ht="15.75" hidden="false" customHeight="false" outlineLevel="0" collapsed="false">
      <c r="A10" s="0" t="n">
        <v>65.0435858409037</v>
      </c>
      <c r="B10" s="0" t="n">
        <v>58.8192905928008</v>
      </c>
    </row>
    <row r="11" customFormat="false" ht="15.75" hidden="false" customHeight="false" outlineLevel="0" collapsed="false">
      <c r="A11" s="0" t="n">
        <v>63.7719348963583</v>
      </c>
      <c r="B11" s="0" t="n">
        <v>78.144234016072</v>
      </c>
    </row>
    <row r="12" customFormat="false" ht="15.75" hidden="false" customHeight="false" outlineLevel="0" collapsed="false">
      <c r="A12" s="0" t="n">
        <v>61.3322608335875</v>
      </c>
      <c r="B12" s="0" t="n">
        <v>80.5570870800875</v>
      </c>
    </row>
    <row r="13" customFormat="false" ht="15.75" hidden="false" customHeight="false" outlineLevel="0" collapsed="false">
      <c r="A13" s="0" t="n">
        <v>61.2903513177298</v>
      </c>
      <c r="B13" s="0" t="n">
        <v>72.4229848349933</v>
      </c>
    </row>
    <row r="14" customFormat="false" ht="15.75" hidden="false" customHeight="false" outlineLevel="0" collapsed="false">
      <c r="A14" s="0" t="n">
        <v>62.1258131507784</v>
      </c>
      <c r="B14" s="0" t="n">
        <v>68.3985071594361</v>
      </c>
    </row>
    <row r="15" customFormat="false" ht="15.75" hidden="false" customHeight="false" outlineLevel="0" collapsed="false">
      <c r="A15" s="0" t="n">
        <v>69.4412883097539</v>
      </c>
      <c r="B15" s="0" t="n">
        <v>77.4674608185887</v>
      </c>
    </row>
    <row r="16" customFormat="false" ht="15.75" hidden="false" customHeight="false" outlineLevel="0" collapsed="false">
      <c r="A16" s="0" t="n">
        <v>62.2299593890784</v>
      </c>
      <c r="B16" s="0" t="n">
        <v>76.9147063186392</v>
      </c>
    </row>
    <row r="17" customFormat="false" ht="15.75" hidden="false" customHeight="false" outlineLevel="0" collapsed="false">
      <c r="A17" s="0" t="n">
        <v>67.9365702529321</v>
      </c>
      <c r="B17" s="0" t="n">
        <v>81.1758345155977</v>
      </c>
    </row>
    <row r="18" customFormat="false" ht="15.75" hidden="false" customHeight="false" outlineLevel="0" collapsed="false">
      <c r="A18" s="0" t="n">
        <v>68.0975167090946</v>
      </c>
      <c r="B18" s="0" t="n">
        <v>90.5371179617941</v>
      </c>
    </row>
    <row r="19" customFormat="false" ht="15.75" hidden="false" customHeight="false" outlineLevel="0" collapsed="false">
      <c r="A19" s="0" t="n">
        <v>68.7243245413993</v>
      </c>
      <c r="B19" s="0" t="n">
        <v>65.0893106870353</v>
      </c>
    </row>
    <row r="20" customFormat="false" ht="15.75" hidden="false" customHeight="false" outlineLevel="0" collapsed="false">
      <c r="A20" s="0" t="n">
        <v>60.1035153015982</v>
      </c>
      <c r="B20" s="0" t="n">
        <v>63.4086554276291</v>
      </c>
    </row>
    <row r="21" customFormat="false" ht="15.75" hidden="false" customHeight="false" outlineLevel="0" collapsed="false">
      <c r="A21" s="0" t="n">
        <v>69.7950226315879</v>
      </c>
      <c r="B21" s="0" t="n">
        <v>77.1042632043827</v>
      </c>
    </row>
    <row r="22" customFormat="false" ht="15.75" hidden="false" customHeight="false" outlineLevel="0" collapsed="false">
      <c r="A22" s="0" t="n">
        <v>76.4428786572535</v>
      </c>
      <c r="B22" s="0" t="n">
        <v>62.3585710348561</v>
      </c>
    </row>
    <row r="23" customFormat="false" ht="15.75" hidden="false" customHeight="false" outlineLevel="0" collapsed="false">
      <c r="A23" s="0" t="n">
        <v>62.4325220490573</v>
      </c>
      <c r="B23" s="0" t="n">
        <v>76.5578933572397</v>
      </c>
    </row>
    <row r="24" customFormat="false" ht="15.75" hidden="false" customHeight="false" outlineLevel="0" collapsed="false">
      <c r="A24" s="0" t="n">
        <v>70.8230199455284</v>
      </c>
      <c r="B24" s="0" t="n">
        <v>72.6281941245543</v>
      </c>
    </row>
    <row r="25" customFormat="false" ht="15.75" hidden="false" customHeight="false" outlineLevel="0" collapsed="false">
      <c r="A25" s="0" t="n">
        <v>67.3640046846413</v>
      </c>
      <c r="B25" s="0" t="n">
        <v>60.8115751168225</v>
      </c>
    </row>
    <row r="26" customFormat="false" ht="15.75" hidden="false" customHeight="false" outlineLevel="0" collapsed="false">
      <c r="A26" s="0" t="n">
        <v>60.5128424870782</v>
      </c>
      <c r="B26" s="0" t="n">
        <v>75.7380020734854</v>
      </c>
    </row>
    <row r="27" customFormat="false" ht="15.75" hidden="false" customHeight="false" outlineLevel="0" collapsed="false">
      <c r="A27" s="0" t="n">
        <v>77.6495234679896</v>
      </c>
      <c r="B27" s="0" t="n">
        <v>71.3810495147482</v>
      </c>
    </row>
    <row r="28" customFormat="false" ht="15.75" hidden="false" customHeight="false" outlineLevel="0" collapsed="false">
      <c r="A28" s="0" t="n">
        <v>66.0972581902752</v>
      </c>
      <c r="B28" s="0" t="n">
        <v>62.8793840808794</v>
      </c>
    </row>
    <row r="29" customFormat="false" ht="15.75" hidden="false" customHeight="false" outlineLevel="0" collapsed="false">
      <c r="A29" s="0" t="n">
        <v>64.4015326036606</v>
      </c>
      <c r="B29" s="0" t="n">
        <v>61.994282027008</v>
      </c>
    </row>
    <row r="30" customFormat="false" ht="15.75" hidden="false" customHeight="false" outlineLevel="0" collapsed="false">
      <c r="A30" s="0" t="n">
        <v>85.5829184222966</v>
      </c>
      <c r="B30" s="0" t="n">
        <v>69.6452424966265</v>
      </c>
    </row>
    <row r="31" customFormat="false" ht="15.75" hidden="false" customHeight="false" outlineLevel="0" collapsed="false">
      <c r="A31" s="0" t="n">
        <v>72.2830045054434</v>
      </c>
      <c r="B31" s="0" t="n">
        <v>61.3052852207329</v>
      </c>
    </row>
    <row r="32" customFormat="false" ht="15.75" hidden="false" customHeight="false" outlineLevel="0" collapsed="false">
      <c r="A32" s="0" t="n">
        <v>67.803120095341</v>
      </c>
      <c r="B32" s="0" t="n">
        <v>75.4234078561422</v>
      </c>
    </row>
    <row r="33" customFormat="false" ht="15.75" hidden="false" customHeight="false" outlineLevel="0" collapsed="false">
      <c r="A33" s="0" t="n">
        <v>73.3419564715587</v>
      </c>
      <c r="B33" s="0" t="n">
        <v>65.2559664961882</v>
      </c>
    </row>
    <row r="34" customFormat="false" ht="15.75" hidden="false" customHeight="false" outlineLevel="0" collapsed="false">
      <c r="A34" s="0" t="n">
        <v>66.0426475809072</v>
      </c>
      <c r="B34" s="0" t="n">
        <v>76.4531195675954</v>
      </c>
    </row>
    <row r="35" customFormat="false" ht="15.75" hidden="false" customHeight="false" outlineLevel="0" collapsed="false">
      <c r="A35" s="0" t="n">
        <v>64.0717270874302</v>
      </c>
      <c r="B35" s="0" t="n">
        <v>82.5837323139422</v>
      </c>
    </row>
    <row r="36" customFormat="false" ht="15.75" hidden="false" customHeight="false" outlineLevel="0" collapsed="false">
      <c r="A36" s="0" t="n">
        <v>66.2122365104733</v>
      </c>
      <c r="B36" s="0" t="n">
        <v>53.8032817933708</v>
      </c>
    </row>
    <row r="37" customFormat="false" ht="15.75" hidden="false" customHeight="false" outlineLevel="0" collapsed="false">
      <c r="A37" s="0" t="n">
        <v>72.862868768716</v>
      </c>
      <c r="B37" s="0" t="n">
        <v>77.9013807408046</v>
      </c>
    </row>
    <row r="38" customFormat="false" ht="15.75" hidden="false" customHeight="false" outlineLevel="0" collapsed="false">
      <c r="A38" s="0" t="n">
        <v>64.0642373985611</v>
      </c>
      <c r="B38" s="0" t="n">
        <v>75.1005008572247</v>
      </c>
    </row>
    <row r="39" customFormat="false" ht="15.75" hidden="false" customHeight="false" outlineLevel="0" collapsed="false">
      <c r="A39" s="0" t="n">
        <v>66.3628624755074</v>
      </c>
      <c r="B39" s="0" t="n">
        <v>82.5943188322708</v>
      </c>
    </row>
    <row r="40" customFormat="false" ht="15.75" hidden="false" customHeight="false" outlineLevel="0" collapsed="false">
      <c r="A40" s="0" t="n">
        <v>70.6805316843384</v>
      </c>
      <c r="B40" s="0" t="n">
        <v>64.7440483083483</v>
      </c>
    </row>
    <row r="41" customFormat="false" ht="15.75" hidden="false" customHeight="false" outlineLevel="0" collapsed="false">
      <c r="A41" s="0" t="n">
        <v>72.9744637686235</v>
      </c>
      <c r="B41" s="0" t="n">
        <v>60.9753387328237</v>
      </c>
    </row>
    <row r="42" customFormat="false" ht="15.75" hidden="false" customHeight="false" outlineLevel="0" collapsed="false">
      <c r="A42" s="0" t="n">
        <v>70.3377658686077</v>
      </c>
      <c r="B42" s="0" t="n">
        <v>76.4913183450699</v>
      </c>
    </row>
    <row r="43" customFormat="false" ht="15.75" hidden="false" customHeight="false" outlineLevel="0" collapsed="false">
      <c r="A43" s="0" t="n">
        <v>65.97277110297</v>
      </c>
      <c r="B43" s="0" t="n">
        <v>65.2428333926946</v>
      </c>
    </row>
    <row r="44" customFormat="false" ht="15.75" hidden="false" customHeight="false" outlineLevel="0" collapsed="false">
      <c r="A44" s="0" t="n">
        <v>75.1853612603736</v>
      </c>
      <c r="B44" s="0" t="n">
        <v>82.9374893731438</v>
      </c>
    </row>
    <row r="45" customFormat="false" ht="15.75" hidden="false" customHeight="false" outlineLevel="0" collapsed="false">
      <c r="A45" s="0" t="n">
        <v>64.0138695819769</v>
      </c>
      <c r="B45" s="0" t="n">
        <v>69.1006279742578</v>
      </c>
    </row>
    <row r="46" customFormat="false" ht="15.75" hidden="false" customHeight="false" outlineLevel="0" collapsed="false">
      <c r="A46" s="0" t="n">
        <v>75.4831616580486</v>
      </c>
      <c r="B46" s="0" t="n">
        <v>62.6434611552395</v>
      </c>
    </row>
    <row r="47" customFormat="false" ht="15.75" hidden="false" customHeight="false" outlineLevel="0" collapsed="false">
      <c r="A47" s="0" t="n">
        <v>76.3714469433762</v>
      </c>
      <c r="B47" s="0" t="n">
        <v>66.4218659442849</v>
      </c>
    </row>
    <row r="48" customFormat="false" ht="15.75" hidden="false" customHeight="false" outlineLevel="0" collapsed="false">
      <c r="A48" s="0" t="n">
        <v>72.6269026420778</v>
      </c>
      <c r="B48" s="0" t="n">
        <v>64.1386340651661</v>
      </c>
    </row>
    <row r="49" customFormat="false" ht="15.75" hidden="false" customHeight="false" outlineLevel="0" collapsed="false">
      <c r="A49" s="0" t="n">
        <v>59.5071778155398</v>
      </c>
      <c r="B49" s="0" t="n">
        <v>56.3888660911471</v>
      </c>
    </row>
    <row r="50" customFormat="false" ht="15.75" hidden="false" customHeight="false" outlineLevel="0" collapsed="false">
      <c r="A50" s="0" t="n">
        <v>66.1605590215186</v>
      </c>
      <c r="B50" s="0" t="n">
        <v>76.7621476773638</v>
      </c>
    </row>
    <row r="51" customFormat="false" ht="15.75" hidden="false" customHeight="false" outlineLevel="0" collapsed="false">
      <c r="A51" s="0" t="n">
        <v>74.9615846364759</v>
      </c>
      <c r="B51" s="0" t="n">
        <v>60.981123119127</v>
      </c>
    </row>
    <row r="52" customFormat="false" ht="15.75" hidden="false" customHeight="false" outlineLevel="0" collapsed="false">
      <c r="A52" s="0" t="n">
        <v>70.0419981915911</v>
      </c>
      <c r="B52" s="0" t="n">
        <v>65.9069100441411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8.33"/>
    <col collapsed="false" customWidth="true" hidden="false" outlineLevel="0" max="4" min="4" style="0" width="39.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4</v>
      </c>
      <c r="B2" s="1" t="s">
        <v>5</v>
      </c>
      <c r="C2" s="2" t="s">
        <v>6</v>
      </c>
    </row>
    <row r="3" customFormat="false" ht="15.75" hidden="false" customHeight="false" outlineLevel="0" collapsed="false">
      <c r="A3" s="1" t="n">
        <v>70.73461024</v>
      </c>
      <c r="B3" s="1" t="n">
        <v>81.18398359</v>
      </c>
      <c r="C3" s="1"/>
    </row>
    <row r="4" customFormat="false" ht="15.75" hidden="false" customHeight="false" outlineLevel="0" collapsed="false">
      <c r="A4" s="1" t="n">
        <v>67.81342012</v>
      </c>
      <c r="B4" s="1" t="n">
        <v>76.15920726</v>
      </c>
      <c r="C4" s="1"/>
      <c r="D4" s="0" t="s">
        <v>18</v>
      </c>
      <c r="E4" s="0" t="n">
        <f aca="false">AVERAGE(A3:A52)</f>
        <v>68.8741368726</v>
      </c>
    </row>
    <row r="5" customFormat="false" ht="15.75" hidden="false" customHeight="false" outlineLevel="0" collapsed="false">
      <c r="A5" s="1" t="n">
        <v>73.96134965</v>
      </c>
      <c r="B5" s="1" t="n">
        <v>56.59011908</v>
      </c>
      <c r="C5" s="1"/>
      <c r="D5" s="0" t="s">
        <v>23</v>
      </c>
      <c r="E5" s="0" t="n">
        <f aca="false">_xlfn.VAR.S(A3:A52)</f>
        <v>31.6396279937918</v>
      </c>
    </row>
    <row r="6" customFormat="false" ht="15.75" hidden="false" customHeight="false" outlineLevel="0" collapsed="false">
      <c r="A6" s="1" t="n">
        <v>71.76876711</v>
      </c>
      <c r="B6" s="1" t="n">
        <v>54.4267586</v>
      </c>
      <c r="C6" s="1"/>
      <c r="D6" s="0" t="s">
        <v>24</v>
      </c>
      <c r="E6" s="0" t="n">
        <f aca="false">_xlfn.T.INV(0.975, 49)</f>
        <v>2.00957523712924</v>
      </c>
    </row>
    <row r="7" customFormat="false" ht="15.75" hidden="false" customHeight="false" outlineLevel="0" collapsed="false">
      <c r="A7" s="1" t="n">
        <v>81.29286829</v>
      </c>
      <c r="B7" s="1" t="n">
        <v>64.88600224</v>
      </c>
      <c r="C7" s="1"/>
      <c r="D7" s="0" t="s">
        <v>21</v>
      </c>
      <c r="E7" s="0" t="n">
        <f aca="false">$E$4-E6*SQRT(E5/49)</f>
        <v>67.2593250706976</v>
      </c>
    </row>
    <row r="8" customFormat="false" ht="15.75" hidden="false" customHeight="false" outlineLevel="0" collapsed="false">
      <c r="A8" s="1" t="n">
        <v>67.07525603</v>
      </c>
      <c r="B8" s="1" t="n">
        <v>87.66646164</v>
      </c>
      <c r="C8" s="1"/>
      <c r="D8" s="0" t="s">
        <v>22</v>
      </c>
      <c r="E8" s="0" t="n">
        <f aca="false">$E$4+E6*SQRT(E5/49)</f>
        <v>70.4889486745024</v>
      </c>
    </row>
    <row r="9" customFormat="false" ht="15.75" hidden="false" customHeight="false" outlineLevel="0" collapsed="false">
      <c r="A9" s="1" t="n">
        <v>72.49967343</v>
      </c>
      <c r="B9" s="1" t="n">
        <v>62.36919393</v>
      </c>
      <c r="C9" s="1"/>
    </row>
    <row r="10" customFormat="false" ht="15.75" hidden="false" customHeight="false" outlineLevel="0" collapsed="false">
      <c r="A10" s="1" t="n">
        <v>65.04358584</v>
      </c>
      <c r="B10" s="1" t="n">
        <v>58.81929059</v>
      </c>
      <c r="C10" s="1"/>
    </row>
    <row r="11" customFormat="false" ht="15.75" hidden="false" customHeight="false" outlineLevel="0" collapsed="false">
      <c r="A11" s="1" t="n">
        <v>63.7719349</v>
      </c>
      <c r="B11" s="1" t="n">
        <v>78.14423402</v>
      </c>
      <c r="C11" s="1"/>
    </row>
    <row r="12" customFormat="false" ht="15.75" hidden="false" customHeight="false" outlineLevel="0" collapsed="false">
      <c r="A12" s="1" t="n">
        <v>61.33226083</v>
      </c>
      <c r="B12" s="1" t="n">
        <v>80.55708708</v>
      </c>
      <c r="C12" s="1"/>
    </row>
    <row r="13" customFormat="false" ht="15.75" hidden="false" customHeight="false" outlineLevel="0" collapsed="false">
      <c r="A13" s="1" t="n">
        <v>61.29035132</v>
      </c>
      <c r="B13" s="1" t="n">
        <v>72.42298483</v>
      </c>
      <c r="C13" s="1"/>
    </row>
    <row r="14" customFormat="false" ht="15.75" hidden="false" customHeight="false" outlineLevel="0" collapsed="false">
      <c r="A14" s="1" t="n">
        <v>62.12581315</v>
      </c>
      <c r="B14" s="1" t="n">
        <v>68.39850716</v>
      </c>
      <c r="C14" s="1"/>
    </row>
    <row r="15" customFormat="false" ht="15.75" hidden="false" customHeight="false" outlineLevel="0" collapsed="false">
      <c r="A15" s="1" t="n">
        <v>69.44128831</v>
      </c>
      <c r="B15" s="1" t="n">
        <v>77.46746082</v>
      </c>
      <c r="C15" s="1"/>
    </row>
    <row r="16" customFormat="false" ht="15.75" hidden="false" customHeight="false" outlineLevel="0" collapsed="false">
      <c r="A16" s="1" t="n">
        <v>62.22995939</v>
      </c>
      <c r="B16" s="1" t="n">
        <v>76.91470632</v>
      </c>
      <c r="C16" s="1"/>
    </row>
    <row r="17" customFormat="false" ht="15.75" hidden="false" customHeight="false" outlineLevel="0" collapsed="false">
      <c r="A17" s="1" t="n">
        <v>67.93657025</v>
      </c>
      <c r="B17" s="1" t="n">
        <v>81.17583452</v>
      </c>
      <c r="C17" s="1"/>
    </row>
    <row r="18" customFormat="false" ht="15.75" hidden="false" customHeight="false" outlineLevel="0" collapsed="false">
      <c r="A18" s="1" t="n">
        <v>68.09751671</v>
      </c>
      <c r="B18" s="1" t="n">
        <v>90.53711796</v>
      </c>
      <c r="C18" s="1"/>
    </row>
    <row r="19" customFormat="false" ht="15.75" hidden="false" customHeight="false" outlineLevel="0" collapsed="false">
      <c r="A19" s="1" t="n">
        <v>68.72432454</v>
      </c>
      <c r="B19" s="1" t="n">
        <v>65.08931069</v>
      </c>
      <c r="C19" s="1"/>
    </row>
    <row r="20" customFormat="false" ht="15.75" hidden="false" customHeight="false" outlineLevel="0" collapsed="false">
      <c r="A20" s="1" t="n">
        <v>60.1035153</v>
      </c>
      <c r="B20" s="1" t="n">
        <v>63.40865543</v>
      </c>
      <c r="C20" s="1"/>
    </row>
    <row r="21" customFormat="false" ht="15.75" hidden="false" customHeight="false" outlineLevel="0" collapsed="false">
      <c r="A21" s="1" t="n">
        <v>69.79502263</v>
      </c>
      <c r="B21" s="1" t="n">
        <v>77.1042632</v>
      </c>
      <c r="C21" s="1"/>
    </row>
    <row r="22" customFormat="false" ht="15.75" hidden="false" customHeight="false" outlineLevel="0" collapsed="false">
      <c r="A22" s="1" t="n">
        <v>76.44287866</v>
      </c>
      <c r="B22" s="1" t="n">
        <v>62.35857103</v>
      </c>
      <c r="C22" s="1"/>
    </row>
    <row r="23" customFormat="false" ht="15.75" hidden="false" customHeight="false" outlineLevel="0" collapsed="false">
      <c r="A23" s="1" t="n">
        <v>62.43252205</v>
      </c>
      <c r="B23" s="1" t="n">
        <v>76.55789336</v>
      </c>
      <c r="C23" s="1"/>
    </row>
    <row r="24" customFormat="false" ht="15.75" hidden="false" customHeight="false" outlineLevel="0" collapsed="false">
      <c r="A24" s="1" t="n">
        <v>70.82301995</v>
      </c>
      <c r="B24" s="1" t="n">
        <v>72.62819412</v>
      </c>
      <c r="C24" s="1"/>
    </row>
    <row r="25" customFormat="false" ht="15.75" hidden="false" customHeight="false" outlineLevel="0" collapsed="false">
      <c r="A25" s="1" t="n">
        <v>67.36400468</v>
      </c>
      <c r="B25" s="1" t="n">
        <v>60.81157512</v>
      </c>
      <c r="C25" s="1"/>
    </row>
    <row r="26" customFormat="false" ht="15.75" hidden="false" customHeight="false" outlineLevel="0" collapsed="false">
      <c r="A26" s="1" t="n">
        <v>60.51284249</v>
      </c>
      <c r="B26" s="1" t="n">
        <v>75.73800207</v>
      </c>
      <c r="C26" s="1"/>
    </row>
    <row r="27" customFormat="false" ht="15.75" hidden="false" customHeight="false" outlineLevel="0" collapsed="false">
      <c r="A27" s="1" t="n">
        <v>77.64952347</v>
      </c>
      <c r="B27" s="1" t="n">
        <v>71.38104951</v>
      </c>
      <c r="C27" s="1"/>
    </row>
    <row r="28" customFormat="false" ht="15.75" hidden="false" customHeight="false" outlineLevel="0" collapsed="false">
      <c r="A28" s="1" t="n">
        <v>66.09725819</v>
      </c>
      <c r="B28" s="1" t="n">
        <v>62.87938408</v>
      </c>
      <c r="C28" s="1"/>
    </row>
    <row r="29" customFormat="false" ht="15.75" hidden="false" customHeight="false" outlineLevel="0" collapsed="false">
      <c r="A29" s="1" t="n">
        <v>64.4015326</v>
      </c>
      <c r="B29" s="1" t="n">
        <v>61.99428203</v>
      </c>
      <c r="C29" s="1"/>
    </row>
    <row r="30" customFormat="false" ht="15.75" hidden="false" customHeight="false" outlineLevel="0" collapsed="false">
      <c r="A30" s="1" t="n">
        <v>85.58291842</v>
      </c>
      <c r="B30" s="1" t="n">
        <v>69.6452425</v>
      </c>
      <c r="C30" s="1"/>
    </row>
    <row r="31" customFormat="false" ht="15.75" hidden="false" customHeight="false" outlineLevel="0" collapsed="false">
      <c r="A31" s="1" t="n">
        <v>72.28300451</v>
      </c>
      <c r="B31" s="1" t="n">
        <v>61.30528522</v>
      </c>
      <c r="C31" s="1"/>
    </row>
    <row r="32" customFormat="false" ht="15.75" hidden="false" customHeight="false" outlineLevel="0" collapsed="false">
      <c r="A32" s="1" t="n">
        <v>67.8031201</v>
      </c>
      <c r="B32" s="1" t="n">
        <v>75.42340786</v>
      </c>
      <c r="C32" s="1"/>
    </row>
    <row r="33" customFormat="false" ht="15.75" hidden="false" customHeight="false" outlineLevel="0" collapsed="false">
      <c r="A33" s="1" t="n">
        <v>73.34195647</v>
      </c>
      <c r="B33" s="1" t="n">
        <v>65.2559665</v>
      </c>
      <c r="C33" s="1"/>
    </row>
    <row r="34" customFormat="false" ht="15.75" hidden="false" customHeight="false" outlineLevel="0" collapsed="false">
      <c r="A34" s="1" t="n">
        <v>66.04264758</v>
      </c>
      <c r="B34" s="1" t="n">
        <v>76.45311957</v>
      </c>
      <c r="C34" s="1"/>
    </row>
    <row r="35" customFormat="false" ht="15.75" hidden="false" customHeight="false" outlineLevel="0" collapsed="false">
      <c r="A35" s="1" t="n">
        <v>64.07172709</v>
      </c>
      <c r="B35" s="1" t="n">
        <v>82.58373231</v>
      </c>
      <c r="C35" s="1"/>
    </row>
    <row r="36" customFormat="false" ht="15.75" hidden="false" customHeight="false" outlineLevel="0" collapsed="false">
      <c r="A36" s="1" t="n">
        <v>66.21223651</v>
      </c>
      <c r="B36" s="1" t="n">
        <v>53.80328179</v>
      </c>
      <c r="C36" s="1"/>
    </row>
    <row r="37" customFormat="false" ht="15.75" hidden="false" customHeight="false" outlineLevel="0" collapsed="false">
      <c r="A37" s="1" t="n">
        <v>72.86286877</v>
      </c>
      <c r="B37" s="1" t="n">
        <v>77.90138074</v>
      </c>
      <c r="C37" s="1"/>
    </row>
    <row r="38" customFormat="false" ht="15.75" hidden="false" customHeight="false" outlineLevel="0" collapsed="false">
      <c r="A38" s="1" t="n">
        <v>64.0642374</v>
      </c>
      <c r="B38" s="1" t="n">
        <v>75.10050086</v>
      </c>
      <c r="C38" s="1"/>
    </row>
    <row r="39" customFormat="false" ht="15.75" hidden="false" customHeight="false" outlineLevel="0" collapsed="false">
      <c r="A39" s="1" t="n">
        <v>66.36286248</v>
      </c>
      <c r="B39" s="1" t="n">
        <v>82.59431883</v>
      </c>
      <c r="C39" s="1"/>
    </row>
    <row r="40" customFormat="false" ht="15.75" hidden="false" customHeight="false" outlineLevel="0" collapsed="false">
      <c r="A40" s="1" t="n">
        <v>70.68053168</v>
      </c>
      <c r="B40" s="1" t="n">
        <v>64.74404831</v>
      </c>
      <c r="C40" s="1"/>
    </row>
    <row r="41" customFormat="false" ht="15.75" hidden="false" customHeight="false" outlineLevel="0" collapsed="false">
      <c r="A41" s="1" t="n">
        <v>72.97446377</v>
      </c>
      <c r="B41" s="1" t="n">
        <v>60.97533873</v>
      </c>
      <c r="C41" s="1"/>
    </row>
    <row r="42" customFormat="false" ht="15.75" hidden="false" customHeight="false" outlineLevel="0" collapsed="false">
      <c r="A42" s="1" t="n">
        <v>70.33776587</v>
      </c>
      <c r="B42" s="1" t="n">
        <v>76.49131835</v>
      </c>
      <c r="C42" s="1"/>
    </row>
    <row r="43" customFormat="false" ht="15.75" hidden="false" customHeight="false" outlineLevel="0" collapsed="false">
      <c r="A43" s="1" t="n">
        <v>65.9727711</v>
      </c>
      <c r="B43" s="1" t="n">
        <v>65.24283339</v>
      </c>
      <c r="C43" s="1"/>
    </row>
    <row r="44" customFormat="false" ht="15.75" hidden="false" customHeight="false" outlineLevel="0" collapsed="false">
      <c r="A44" s="1" t="n">
        <v>75.18536126</v>
      </c>
      <c r="B44" s="1" t="n">
        <v>82.93748937</v>
      </c>
      <c r="C44" s="1"/>
    </row>
    <row r="45" customFormat="false" ht="15.75" hidden="false" customHeight="false" outlineLevel="0" collapsed="false">
      <c r="A45" s="1" t="n">
        <v>64.01386958</v>
      </c>
      <c r="B45" s="1" t="n">
        <v>69.10062797</v>
      </c>
      <c r="C45" s="1"/>
    </row>
    <row r="46" customFormat="false" ht="15.75" hidden="false" customHeight="false" outlineLevel="0" collapsed="false">
      <c r="A46" s="1" t="n">
        <v>75.48316166</v>
      </c>
      <c r="B46" s="1" t="n">
        <v>62.64346116</v>
      </c>
      <c r="C46" s="1"/>
    </row>
    <row r="47" customFormat="false" ht="15.75" hidden="false" customHeight="false" outlineLevel="0" collapsed="false">
      <c r="A47" s="1" t="n">
        <v>76.37144694</v>
      </c>
      <c r="B47" s="1" t="n">
        <v>66.42186594</v>
      </c>
      <c r="C47" s="1"/>
    </row>
    <row r="48" customFormat="false" ht="15.75" hidden="false" customHeight="false" outlineLevel="0" collapsed="false">
      <c r="A48" s="1" t="n">
        <v>72.62690264</v>
      </c>
      <c r="B48" s="1" t="n">
        <v>64.13863407</v>
      </c>
      <c r="C48" s="1"/>
    </row>
    <row r="49" customFormat="false" ht="15.75" hidden="false" customHeight="false" outlineLevel="0" collapsed="false">
      <c r="A49" s="1" t="n">
        <v>59.50717782</v>
      </c>
      <c r="B49" s="1" t="n">
        <v>56.38886609</v>
      </c>
      <c r="C49" s="1"/>
    </row>
    <row r="50" customFormat="false" ht="15.75" hidden="false" customHeight="false" outlineLevel="0" collapsed="false">
      <c r="A50" s="1" t="n">
        <v>66.16055902</v>
      </c>
      <c r="B50" s="1" t="n">
        <v>76.76214768</v>
      </c>
      <c r="C50" s="1"/>
    </row>
    <row r="51" customFormat="false" ht="15.75" hidden="false" customHeight="false" outlineLevel="0" collapsed="false">
      <c r="A51" s="1" t="n">
        <v>74.96158464</v>
      </c>
      <c r="B51" s="1" t="n">
        <v>60.98112312</v>
      </c>
      <c r="C51" s="1"/>
    </row>
    <row r="52" customFormat="false" ht="15.75" hidden="false" customHeight="false" outlineLevel="0" collapsed="false">
      <c r="A52" s="1" t="n">
        <v>70.04199819</v>
      </c>
      <c r="B52" s="1" t="n">
        <v>65.90691004</v>
      </c>
      <c r="C5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22"/>
    <col collapsed="false" customWidth="true" hidden="false" outlineLevel="0" max="4" min="4" style="0" width="48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4</v>
      </c>
      <c r="B2" s="1" t="s">
        <v>5</v>
      </c>
      <c r="C2" s="2" t="s">
        <v>6</v>
      </c>
    </row>
    <row r="3" customFormat="false" ht="15.75" hidden="false" customHeight="false" outlineLevel="0" collapsed="false">
      <c r="A3" s="1" t="n">
        <v>70.73461024</v>
      </c>
      <c r="B3" s="1" t="n">
        <v>81.18398359</v>
      </c>
      <c r="C3" s="1"/>
      <c r="D3" s="0" t="s">
        <v>25</v>
      </c>
      <c r="E3" s="0" t="n">
        <v>36</v>
      </c>
    </row>
    <row r="4" customFormat="false" ht="15.75" hidden="false" customHeight="false" outlineLevel="0" collapsed="false">
      <c r="A4" s="1" t="n">
        <v>67.81342012</v>
      </c>
      <c r="B4" s="1" t="n">
        <v>76.15920726</v>
      </c>
      <c r="C4" s="1"/>
      <c r="D4" s="0" t="s">
        <v>23</v>
      </c>
      <c r="E4" s="0" t="n">
        <f aca="false">_xlfn.VAR.S(A3:A52)</f>
        <v>31.6396279937918</v>
      </c>
    </row>
    <row r="5" customFormat="false" ht="15.75" hidden="false" customHeight="false" outlineLevel="0" collapsed="false">
      <c r="A5" s="1" t="n">
        <v>73.96134965</v>
      </c>
      <c r="B5" s="1" t="n">
        <v>56.59011908</v>
      </c>
      <c r="C5" s="1"/>
      <c r="D5" s="0" t="s">
        <v>26</v>
      </c>
      <c r="E5" s="0" t="n">
        <f aca="false">COUNT(A3:A52)</f>
        <v>50</v>
      </c>
    </row>
    <row r="6" customFormat="false" ht="15.75" hidden="false" customHeight="false" outlineLevel="0" collapsed="false">
      <c r="A6" s="1" t="n">
        <v>71.76876711</v>
      </c>
      <c r="B6" s="1" t="n">
        <v>54.4267586</v>
      </c>
      <c r="C6" s="1"/>
      <c r="D6" s="0" t="s">
        <v>27</v>
      </c>
      <c r="E6" s="0" t="n">
        <v>0.05</v>
      </c>
    </row>
    <row r="7" customFormat="false" ht="15.75" hidden="false" customHeight="false" outlineLevel="0" collapsed="false">
      <c r="A7" s="1" t="n">
        <v>81.29286829</v>
      </c>
      <c r="B7" s="1" t="n">
        <v>64.88600224</v>
      </c>
      <c r="C7" s="1"/>
      <c r="D7" s="0" t="s">
        <v>28</v>
      </c>
      <c r="E7" s="0" t="n">
        <f aca="false">E5*E4/E3</f>
        <v>43.9439277691552</v>
      </c>
    </row>
    <row r="8" customFormat="false" ht="15.75" hidden="false" customHeight="false" outlineLevel="0" collapsed="false">
      <c r="A8" s="1" t="n">
        <v>67.07525603</v>
      </c>
      <c r="B8" s="1" t="n">
        <v>87.66646164</v>
      </c>
      <c r="C8" s="1"/>
    </row>
    <row r="9" customFormat="false" ht="15.75" hidden="false" customHeight="false" outlineLevel="0" collapsed="false">
      <c r="A9" s="1" t="n">
        <v>72.49967343</v>
      </c>
      <c r="B9" s="1" t="n">
        <v>62.36919393</v>
      </c>
      <c r="C9" s="1"/>
      <c r="D9" s="0" t="s">
        <v>29</v>
      </c>
    </row>
    <row r="10" customFormat="false" ht="15.75" hidden="false" customHeight="false" outlineLevel="0" collapsed="false">
      <c r="A10" s="1" t="n">
        <v>65.04358584</v>
      </c>
      <c r="B10" s="1" t="n">
        <v>58.81929059</v>
      </c>
      <c r="C10" s="1"/>
      <c r="D10" s="0" t="s">
        <v>30</v>
      </c>
    </row>
    <row r="11" customFormat="false" ht="15.75" hidden="false" customHeight="false" outlineLevel="0" collapsed="false">
      <c r="A11" s="1" t="n">
        <v>63.7719349</v>
      </c>
      <c r="B11" s="1" t="n">
        <v>78.14423402</v>
      </c>
      <c r="C11" s="1"/>
      <c r="D11" s="0" t="s">
        <v>31</v>
      </c>
      <c r="E11" s="0" t="n">
        <f aca="false">_xlfn.CHISQ.INV(E6/2,E5-1)</f>
        <v>31.5549164626671</v>
      </c>
    </row>
    <row r="12" customFormat="false" ht="15.75" hidden="false" customHeight="false" outlineLevel="0" collapsed="false">
      <c r="A12" s="1" t="n">
        <v>61.33226083</v>
      </c>
      <c r="B12" s="1" t="n">
        <v>80.55708708</v>
      </c>
      <c r="C12" s="1"/>
      <c r="D12" s="0" t="s">
        <v>32</v>
      </c>
      <c r="E12" s="0" t="n">
        <f aca="false">_xlfn.CHISQ.INV(1-E6/2,E5-1)</f>
        <v>70.2224135664345</v>
      </c>
    </row>
    <row r="13" customFormat="false" ht="15.75" hidden="false" customHeight="false" outlineLevel="0" collapsed="false">
      <c r="A13" s="1" t="n">
        <v>61.29035132</v>
      </c>
      <c r="B13" s="1" t="n">
        <v>72.42298483</v>
      </c>
      <c r="C13" s="1"/>
      <c r="D13" s="0" t="s">
        <v>33</v>
      </c>
      <c r="E13" s="3" t="s">
        <v>34</v>
      </c>
    </row>
    <row r="14" customFormat="false" ht="15.75" hidden="false" customHeight="false" outlineLevel="0" collapsed="false">
      <c r="A14" s="1" t="n">
        <v>62.12581315</v>
      </c>
      <c r="B14" s="1" t="n">
        <v>68.39850716</v>
      </c>
      <c r="C14" s="1"/>
    </row>
    <row r="15" customFormat="false" ht="15.75" hidden="false" customHeight="false" outlineLevel="0" collapsed="false">
      <c r="A15" s="1" t="n">
        <v>69.44128831</v>
      </c>
      <c r="B15" s="1" t="n">
        <v>77.46746082</v>
      </c>
      <c r="C15" s="1"/>
    </row>
    <row r="16" customFormat="false" ht="15.75" hidden="false" customHeight="false" outlineLevel="0" collapsed="false">
      <c r="A16" s="1" t="n">
        <v>62.22995939</v>
      </c>
      <c r="B16" s="1" t="n">
        <v>76.91470632</v>
      </c>
      <c r="C16" s="1"/>
    </row>
    <row r="17" customFormat="false" ht="15.75" hidden="false" customHeight="false" outlineLevel="0" collapsed="false">
      <c r="A17" s="1" t="n">
        <v>67.93657025</v>
      </c>
      <c r="B17" s="1" t="n">
        <v>81.17583452</v>
      </c>
      <c r="C17" s="1"/>
    </row>
    <row r="18" customFormat="false" ht="15.75" hidden="false" customHeight="false" outlineLevel="0" collapsed="false">
      <c r="A18" s="1" t="n">
        <v>68.09751671</v>
      </c>
      <c r="B18" s="1" t="n">
        <v>90.53711796</v>
      </c>
      <c r="C18" s="1"/>
    </row>
    <row r="19" customFormat="false" ht="15.75" hidden="false" customHeight="false" outlineLevel="0" collapsed="false">
      <c r="A19" s="1" t="n">
        <v>68.72432454</v>
      </c>
      <c r="B19" s="1" t="n">
        <v>65.08931069</v>
      </c>
      <c r="C19" s="1"/>
    </row>
    <row r="20" customFormat="false" ht="15.75" hidden="false" customHeight="false" outlineLevel="0" collapsed="false">
      <c r="A20" s="1" t="n">
        <v>60.1035153</v>
      </c>
      <c r="B20" s="1" t="n">
        <v>63.40865543</v>
      </c>
      <c r="C20" s="1"/>
    </row>
    <row r="21" customFormat="false" ht="15.75" hidden="false" customHeight="false" outlineLevel="0" collapsed="false">
      <c r="A21" s="1" t="n">
        <v>69.79502263</v>
      </c>
      <c r="B21" s="1" t="n">
        <v>77.1042632</v>
      </c>
      <c r="C21" s="1"/>
    </row>
    <row r="22" customFormat="false" ht="15.75" hidden="false" customHeight="false" outlineLevel="0" collapsed="false">
      <c r="A22" s="1" t="n">
        <v>76.44287866</v>
      </c>
      <c r="B22" s="1" t="n">
        <v>62.35857103</v>
      </c>
      <c r="C22" s="1"/>
    </row>
    <row r="23" customFormat="false" ht="15.75" hidden="false" customHeight="false" outlineLevel="0" collapsed="false">
      <c r="A23" s="1" t="n">
        <v>62.43252205</v>
      </c>
      <c r="B23" s="1" t="n">
        <v>76.55789336</v>
      </c>
      <c r="C23" s="1"/>
    </row>
    <row r="24" customFormat="false" ht="15.75" hidden="false" customHeight="false" outlineLevel="0" collapsed="false">
      <c r="A24" s="1" t="n">
        <v>70.82301995</v>
      </c>
      <c r="B24" s="1" t="n">
        <v>72.62819412</v>
      </c>
      <c r="C24" s="1"/>
    </row>
    <row r="25" customFormat="false" ht="15.75" hidden="false" customHeight="false" outlineLevel="0" collapsed="false">
      <c r="A25" s="1" t="n">
        <v>67.36400468</v>
      </c>
      <c r="B25" s="1" t="n">
        <v>60.81157512</v>
      </c>
      <c r="C25" s="1"/>
    </row>
    <row r="26" customFormat="false" ht="15.75" hidden="false" customHeight="false" outlineLevel="0" collapsed="false">
      <c r="A26" s="1" t="n">
        <v>60.51284249</v>
      </c>
      <c r="B26" s="1" t="n">
        <v>75.73800207</v>
      </c>
      <c r="C26" s="1"/>
    </row>
    <row r="27" customFormat="false" ht="15.75" hidden="false" customHeight="false" outlineLevel="0" collapsed="false">
      <c r="A27" s="1" t="n">
        <v>77.64952347</v>
      </c>
      <c r="B27" s="1" t="n">
        <v>71.38104951</v>
      </c>
      <c r="C27" s="1"/>
    </row>
    <row r="28" customFormat="false" ht="15.75" hidden="false" customHeight="false" outlineLevel="0" collapsed="false">
      <c r="A28" s="1" t="n">
        <v>66.09725819</v>
      </c>
      <c r="B28" s="1" t="n">
        <v>62.87938408</v>
      </c>
      <c r="C28" s="1"/>
    </row>
    <row r="29" customFormat="false" ht="15.75" hidden="false" customHeight="false" outlineLevel="0" collapsed="false">
      <c r="A29" s="1" t="n">
        <v>64.4015326</v>
      </c>
      <c r="B29" s="1" t="n">
        <v>61.99428203</v>
      </c>
      <c r="C29" s="1"/>
    </row>
    <row r="30" customFormat="false" ht="15.75" hidden="false" customHeight="false" outlineLevel="0" collapsed="false">
      <c r="A30" s="1" t="n">
        <v>85.58291842</v>
      </c>
      <c r="B30" s="1" t="n">
        <v>69.6452425</v>
      </c>
      <c r="C30" s="1"/>
    </row>
    <row r="31" customFormat="false" ht="15.75" hidden="false" customHeight="false" outlineLevel="0" collapsed="false">
      <c r="A31" s="1" t="n">
        <v>72.28300451</v>
      </c>
      <c r="B31" s="1" t="n">
        <v>61.30528522</v>
      </c>
      <c r="C31" s="1"/>
    </row>
    <row r="32" customFormat="false" ht="15.75" hidden="false" customHeight="false" outlineLevel="0" collapsed="false">
      <c r="A32" s="1" t="n">
        <v>67.8031201</v>
      </c>
      <c r="B32" s="1" t="n">
        <v>75.42340786</v>
      </c>
      <c r="C32" s="1"/>
    </row>
    <row r="33" customFormat="false" ht="15.75" hidden="false" customHeight="false" outlineLevel="0" collapsed="false">
      <c r="A33" s="1" t="n">
        <v>73.34195647</v>
      </c>
      <c r="B33" s="1" t="n">
        <v>65.2559665</v>
      </c>
      <c r="C33" s="1"/>
    </row>
    <row r="34" customFormat="false" ht="15.75" hidden="false" customHeight="false" outlineLevel="0" collapsed="false">
      <c r="A34" s="1" t="n">
        <v>66.04264758</v>
      </c>
      <c r="B34" s="1" t="n">
        <v>76.45311957</v>
      </c>
      <c r="C34" s="1"/>
    </row>
    <row r="35" customFormat="false" ht="15.75" hidden="false" customHeight="false" outlineLevel="0" collapsed="false">
      <c r="A35" s="1" t="n">
        <v>64.07172709</v>
      </c>
      <c r="B35" s="1" t="n">
        <v>82.58373231</v>
      </c>
      <c r="C35" s="1"/>
    </row>
    <row r="36" customFormat="false" ht="15.75" hidden="false" customHeight="false" outlineLevel="0" collapsed="false">
      <c r="A36" s="1" t="n">
        <v>66.21223651</v>
      </c>
      <c r="B36" s="1" t="n">
        <v>53.80328179</v>
      </c>
      <c r="C36" s="1"/>
    </row>
    <row r="37" customFormat="false" ht="15.75" hidden="false" customHeight="false" outlineLevel="0" collapsed="false">
      <c r="A37" s="1" t="n">
        <v>72.86286877</v>
      </c>
      <c r="B37" s="1" t="n">
        <v>77.90138074</v>
      </c>
      <c r="C37" s="1"/>
    </row>
    <row r="38" customFormat="false" ht="15.75" hidden="false" customHeight="false" outlineLevel="0" collapsed="false">
      <c r="A38" s="1" t="n">
        <v>64.0642374</v>
      </c>
      <c r="B38" s="1" t="n">
        <v>75.10050086</v>
      </c>
      <c r="C38" s="1"/>
    </row>
    <row r="39" customFormat="false" ht="15.75" hidden="false" customHeight="false" outlineLevel="0" collapsed="false">
      <c r="A39" s="1" t="n">
        <v>66.36286248</v>
      </c>
      <c r="B39" s="1" t="n">
        <v>82.59431883</v>
      </c>
      <c r="C39" s="1"/>
    </row>
    <row r="40" customFormat="false" ht="15.75" hidden="false" customHeight="false" outlineLevel="0" collapsed="false">
      <c r="A40" s="1" t="n">
        <v>70.68053168</v>
      </c>
      <c r="B40" s="1" t="n">
        <v>64.74404831</v>
      </c>
      <c r="C40" s="1"/>
    </row>
    <row r="41" customFormat="false" ht="15.75" hidden="false" customHeight="false" outlineLevel="0" collapsed="false">
      <c r="A41" s="1" t="n">
        <v>72.97446377</v>
      </c>
      <c r="B41" s="1" t="n">
        <v>60.97533873</v>
      </c>
      <c r="C41" s="1"/>
    </row>
    <row r="42" customFormat="false" ht="15.75" hidden="false" customHeight="false" outlineLevel="0" collapsed="false">
      <c r="A42" s="1" t="n">
        <v>70.33776587</v>
      </c>
      <c r="B42" s="1" t="n">
        <v>76.49131835</v>
      </c>
      <c r="C42" s="1"/>
    </row>
    <row r="43" customFormat="false" ht="15.75" hidden="false" customHeight="false" outlineLevel="0" collapsed="false">
      <c r="A43" s="1" t="n">
        <v>65.9727711</v>
      </c>
      <c r="B43" s="1" t="n">
        <v>65.24283339</v>
      </c>
      <c r="C43" s="1"/>
    </row>
    <row r="44" customFormat="false" ht="15.75" hidden="false" customHeight="false" outlineLevel="0" collapsed="false">
      <c r="A44" s="1" t="n">
        <v>75.18536126</v>
      </c>
      <c r="B44" s="1" t="n">
        <v>82.93748937</v>
      </c>
      <c r="C44" s="1"/>
    </row>
    <row r="45" customFormat="false" ht="15.75" hidden="false" customHeight="false" outlineLevel="0" collapsed="false">
      <c r="A45" s="1" t="n">
        <v>64.01386958</v>
      </c>
      <c r="B45" s="1" t="n">
        <v>69.10062797</v>
      </c>
      <c r="C45" s="1"/>
    </row>
    <row r="46" customFormat="false" ht="15.75" hidden="false" customHeight="false" outlineLevel="0" collapsed="false">
      <c r="A46" s="1" t="n">
        <v>75.48316166</v>
      </c>
      <c r="B46" s="1" t="n">
        <v>62.64346116</v>
      </c>
      <c r="C46" s="1"/>
    </row>
    <row r="47" customFormat="false" ht="15.75" hidden="false" customHeight="false" outlineLevel="0" collapsed="false">
      <c r="A47" s="1" t="n">
        <v>76.37144694</v>
      </c>
      <c r="B47" s="1" t="n">
        <v>66.42186594</v>
      </c>
      <c r="C47" s="1"/>
    </row>
    <row r="48" customFormat="false" ht="15.75" hidden="false" customHeight="false" outlineLevel="0" collapsed="false">
      <c r="A48" s="1" t="n">
        <v>72.62690264</v>
      </c>
      <c r="B48" s="1" t="n">
        <v>64.13863407</v>
      </c>
      <c r="C48" s="1"/>
    </row>
    <row r="49" customFormat="false" ht="15.75" hidden="false" customHeight="false" outlineLevel="0" collapsed="false">
      <c r="A49" s="1" t="n">
        <v>59.50717782</v>
      </c>
      <c r="B49" s="1" t="n">
        <v>56.38886609</v>
      </c>
      <c r="C49" s="1"/>
    </row>
    <row r="50" customFormat="false" ht="15.75" hidden="false" customHeight="false" outlineLevel="0" collapsed="false">
      <c r="A50" s="1" t="n">
        <v>66.16055902</v>
      </c>
      <c r="B50" s="1" t="n">
        <v>76.76214768</v>
      </c>
      <c r="C50" s="1"/>
    </row>
    <row r="51" customFormat="false" ht="15.75" hidden="false" customHeight="false" outlineLevel="0" collapsed="false">
      <c r="A51" s="1" t="n">
        <v>74.96158464</v>
      </c>
      <c r="B51" s="1" t="n">
        <v>60.98112312</v>
      </c>
      <c r="C51" s="1"/>
    </row>
    <row r="52" customFormat="false" ht="15.75" hidden="false" customHeight="false" outlineLevel="0" collapsed="false">
      <c r="A52" s="1" t="n">
        <v>70.04199819</v>
      </c>
      <c r="B52" s="1" t="n">
        <v>65.90691004</v>
      </c>
      <c r="C5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D17" activeCellId="0" sqref="D17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1.18"/>
    <col collapsed="false" customWidth="true" hidden="false" outlineLevel="0" max="4" min="4" style="0" width="58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4</v>
      </c>
      <c r="B2" s="1" t="s">
        <v>5</v>
      </c>
      <c r="C2" s="2" t="s">
        <v>6</v>
      </c>
    </row>
    <row r="3" customFormat="false" ht="15.75" hidden="false" customHeight="false" outlineLevel="0" collapsed="false">
      <c r="A3" s="1" t="n">
        <v>70.73461024</v>
      </c>
      <c r="B3" s="1" t="n">
        <v>81.18398359</v>
      </c>
      <c r="C3" s="1"/>
      <c r="E3" s="0" t="s">
        <v>35</v>
      </c>
      <c r="F3" s="0" t="s">
        <v>36</v>
      </c>
    </row>
    <row r="4" customFormat="false" ht="15.75" hidden="false" customHeight="false" outlineLevel="0" collapsed="false">
      <c r="A4" s="1" t="n">
        <v>67.81342012</v>
      </c>
      <c r="B4" s="1" t="n">
        <v>76.15920726</v>
      </c>
      <c r="C4" s="1"/>
      <c r="D4" s="0" t="s">
        <v>37</v>
      </c>
      <c r="E4" s="0" t="n">
        <f aca="false">AVERAGE(A3:A52)</f>
        <v>68.8741368726</v>
      </c>
      <c r="F4" s="0" t="n">
        <f aca="false">AVERAGE(B3:B52)</f>
        <v>70.2094206136</v>
      </c>
    </row>
    <row r="5" customFormat="false" ht="15.75" hidden="false" customHeight="false" outlineLevel="0" collapsed="false">
      <c r="A5" s="1" t="n">
        <v>73.96134965</v>
      </c>
      <c r="B5" s="1" t="n">
        <v>56.59011908</v>
      </c>
      <c r="C5" s="1"/>
      <c r="D5" s="0" t="s">
        <v>38</v>
      </c>
      <c r="E5" s="0" t="n">
        <f aca="false">_xlfn.VAR.S(A3:A52)</f>
        <v>31.6396279937918</v>
      </c>
      <c r="F5" s="0" t="n">
        <f aca="false">_xlfn.VAR.S(B3:B52)</f>
        <v>81.855985715598</v>
      </c>
    </row>
    <row r="6" customFormat="false" ht="15.75" hidden="false" customHeight="false" outlineLevel="0" collapsed="false">
      <c r="A6" s="1" t="n">
        <v>71.76876711</v>
      </c>
      <c r="B6" s="1" t="n">
        <v>54.4267586</v>
      </c>
      <c r="C6" s="1"/>
      <c r="D6" s="0" t="s">
        <v>39</v>
      </c>
      <c r="E6" s="0" t="n">
        <f aca="false">COUNT(A3:A52)</f>
        <v>50</v>
      </c>
      <c r="F6" s="0" t="n">
        <f aca="false">COUNT(B3:B52)</f>
        <v>50</v>
      </c>
    </row>
    <row r="7" customFormat="false" ht="15.75" hidden="false" customHeight="false" outlineLevel="0" collapsed="false">
      <c r="A7" s="1" t="n">
        <v>81.29286829</v>
      </c>
      <c r="B7" s="1" t="n">
        <v>64.88600224</v>
      </c>
      <c r="C7" s="1"/>
      <c r="D7" s="0" t="s">
        <v>27</v>
      </c>
      <c r="E7" s="0" t="n">
        <v>0.05</v>
      </c>
    </row>
    <row r="8" customFormat="false" ht="15.75" hidden="false" customHeight="false" outlineLevel="0" collapsed="false">
      <c r="A8" s="1" t="n">
        <v>67.07525603</v>
      </c>
      <c r="B8" s="1" t="n">
        <v>87.66646164</v>
      </c>
      <c r="C8" s="1"/>
      <c r="D8" s="0" t="s">
        <v>40</v>
      </c>
      <c r="E8" s="0" t="n">
        <f aca="false">((E6 - 1)*E5 + (F6 - 1)*F5)/(E6 + F6 - 2)</f>
        <v>56.7478068546949</v>
      </c>
    </row>
    <row r="9" customFormat="false" ht="15.75" hidden="false" customHeight="false" outlineLevel="0" collapsed="false">
      <c r="A9" s="1" t="n">
        <v>72.49967343</v>
      </c>
      <c r="B9" s="1" t="n">
        <v>62.36919393</v>
      </c>
      <c r="C9" s="1"/>
      <c r="D9" s="0" t="s">
        <v>41</v>
      </c>
      <c r="E9" s="0" t="n">
        <f aca="false">(F4-E4)/SQRT(E8*(1/E6+1/F6))</f>
        <v>0.886276072061466</v>
      </c>
    </row>
    <row r="10" customFormat="false" ht="15.75" hidden="false" customHeight="false" outlineLevel="0" collapsed="false">
      <c r="A10" s="1" t="n">
        <v>65.04358584</v>
      </c>
      <c r="B10" s="1" t="n">
        <v>58.81929059</v>
      </c>
      <c r="C10" s="1"/>
    </row>
    <row r="11" customFormat="false" ht="15.75" hidden="false" customHeight="false" outlineLevel="0" collapsed="false">
      <c r="A11" s="1" t="n">
        <v>63.7719349</v>
      </c>
      <c r="B11" s="1" t="n">
        <v>78.14423402</v>
      </c>
      <c r="C11" s="1"/>
      <c r="D11" s="0" t="s">
        <v>42</v>
      </c>
    </row>
    <row r="12" customFormat="false" ht="15.75" hidden="false" customHeight="false" outlineLevel="0" collapsed="false">
      <c r="A12" s="1" t="n">
        <v>61.33226083</v>
      </c>
      <c r="B12" s="1" t="n">
        <v>80.55708708</v>
      </c>
      <c r="C12" s="1"/>
      <c r="D12" s="0" t="s">
        <v>43</v>
      </c>
    </row>
    <row r="13" customFormat="false" ht="15.75" hidden="false" customHeight="false" outlineLevel="0" collapsed="false">
      <c r="A13" s="1" t="n">
        <v>61.29035132</v>
      </c>
      <c r="B13" s="1" t="n">
        <v>72.42298483</v>
      </c>
      <c r="C13" s="1"/>
    </row>
    <row r="14" customFormat="false" ht="15.75" hidden="false" customHeight="false" outlineLevel="0" collapsed="false">
      <c r="A14" s="1" t="n">
        <v>62.12581315</v>
      </c>
      <c r="B14" s="1" t="n">
        <v>68.39850716</v>
      </c>
      <c r="C14" s="1"/>
      <c r="D14" s="0" t="s">
        <v>44</v>
      </c>
      <c r="E14" s="0" t="n">
        <f aca="false">_xlfn.T.INV(1-E7/2,E6+F6 - 2)</f>
        <v>1.98446745450848</v>
      </c>
    </row>
    <row r="15" customFormat="false" ht="15.75" hidden="false" customHeight="false" outlineLevel="0" collapsed="false">
      <c r="A15" s="1" t="n">
        <v>69.44128831</v>
      </c>
      <c r="B15" s="1" t="n">
        <v>77.46746082</v>
      </c>
      <c r="C15" s="1"/>
      <c r="D15" s="0" t="s">
        <v>45</v>
      </c>
      <c r="E15" s="3" t="s">
        <v>34</v>
      </c>
    </row>
    <row r="16" customFormat="false" ht="15.75" hidden="false" customHeight="false" outlineLevel="0" collapsed="false">
      <c r="A16" s="1" t="n">
        <v>62.22995939</v>
      </c>
      <c r="B16" s="1" t="n">
        <v>76.91470632</v>
      </c>
      <c r="C16" s="1"/>
    </row>
    <row r="17" customFormat="false" ht="15.75" hidden="false" customHeight="false" outlineLevel="0" collapsed="false">
      <c r="A17" s="1" t="n">
        <v>67.93657025</v>
      </c>
      <c r="B17" s="1" t="n">
        <v>81.17583452</v>
      </c>
      <c r="C17" s="1"/>
    </row>
    <row r="18" customFormat="false" ht="15.75" hidden="false" customHeight="false" outlineLevel="0" collapsed="false">
      <c r="A18" s="1" t="n">
        <v>68.09751671</v>
      </c>
      <c r="B18" s="1" t="n">
        <v>90.53711796</v>
      </c>
      <c r="C18" s="1"/>
    </row>
    <row r="19" customFormat="false" ht="15.75" hidden="false" customHeight="false" outlineLevel="0" collapsed="false">
      <c r="A19" s="1" t="n">
        <v>68.72432454</v>
      </c>
      <c r="B19" s="1" t="n">
        <v>65.08931069</v>
      </c>
      <c r="C19" s="1"/>
    </row>
    <row r="20" customFormat="false" ht="15.75" hidden="false" customHeight="false" outlineLevel="0" collapsed="false">
      <c r="A20" s="1" t="n">
        <v>60.1035153</v>
      </c>
      <c r="B20" s="1" t="n">
        <v>63.40865543</v>
      </c>
      <c r="C20" s="1"/>
    </row>
    <row r="21" customFormat="false" ht="15.75" hidden="false" customHeight="false" outlineLevel="0" collapsed="false">
      <c r="A21" s="1" t="n">
        <v>69.79502263</v>
      </c>
      <c r="B21" s="1" t="n">
        <v>77.1042632</v>
      </c>
      <c r="C21" s="1"/>
    </row>
    <row r="22" customFormat="false" ht="15.75" hidden="false" customHeight="false" outlineLevel="0" collapsed="false">
      <c r="A22" s="1" t="n">
        <v>76.44287866</v>
      </c>
      <c r="B22" s="1" t="n">
        <v>62.35857103</v>
      </c>
      <c r="C22" s="1"/>
    </row>
    <row r="23" customFormat="false" ht="15.75" hidden="false" customHeight="false" outlineLevel="0" collapsed="false">
      <c r="A23" s="1" t="n">
        <v>62.43252205</v>
      </c>
      <c r="B23" s="1" t="n">
        <v>76.55789336</v>
      </c>
      <c r="C23" s="1"/>
    </row>
    <row r="24" customFormat="false" ht="15.75" hidden="false" customHeight="false" outlineLevel="0" collapsed="false">
      <c r="A24" s="1" t="n">
        <v>70.82301995</v>
      </c>
      <c r="B24" s="1" t="n">
        <v>72.62819412</v>
      </c>
      <c r="C24" s="1"/>
    </row>
    <row r="25" customFormat="false" ht="15.75" hidden="false" customHeight="false" outlineLevel="0" collapsed="false">
      <c r="A25" s="1" t="n">
        <v>67.36400468</v>
      </c>
      <c r="B25" s="1" t="n">
        <v>60.81157512</v>
      </c>
      <c r="C25" s="1"/>
    </row>
    <row r="26" customFormat="false" ht="15.75" hidden="false" customHeight="false" outlineLevel="0" collapsed="false">
      <c r="A26" s="1" t="n">
        <v>60.51284249</v>
      </c>
      <c r="B26" s="1" t="n">
        <v>75.73800207</v>
      </c>
      <c r="C26" s="1"/>
    </row>
    <row r="27" customFormat="false" ht="15.75" hidden="false" customHeight="false" outlineLevel="0" collapsed="false">
      <c r="A27" s="1" t="n">
        <v>77.64952347</v>
      </c>
      <c r="B27" s="1" t="n">
        <v>71.38104951</v>
      </c>
      <c r="C27" s="1"/>
    </row>
    <row r="28" customFormat="false" ht="15.75" hidden="false" customHeight="false" outlineLevel="0" collapsed="false">
      <c r="A28" s="1" t="n">
        <v>66.09725819</v>
      </c>
      <c r="B28" s="1" t="n">
        <v>62.87938408</v>
      </c>
      <c r="C28" s="1"/>
    </row>
    <row r="29" customFormat="false" ht="15.75" hidden="false" customHeight="false" outlineLevel="0" collapsed="false">
      <c r="A29" s="1" t="n">
        <v>64.4015326</v>
      </c>
      <c r="B29" s="1" t="n">
        <v>61.99428203</v>
      </c>
      <c r="C29" s="1"/>
    </row>
    <row r="30" customFormat="false" ht="15.75" hidden="false" customHeight="false" outlineLevel="0" collapsed="false">
      <c r="A30" s="1" t="n">
        <v>85.58291842</v>
      </c>
      <c r="B30" s="1" t="n">
        <v>69.6452425</v>
      </c>
      <c r="C30" s="1"/>
    </row>
    <row r="31" customFormat="false" ht="15.75" hidden="false" customHeight="false" outlineLevel="0" collapsed="false">
      <c r="A31" s="1" t="n">
        <v>72.28300451</v>
      </c>
      <c r="B31" s="1" t="n">
        <v>61.30528522</v>
      </c>
      <c r="C31" s="1"/>
    </row>
    <row r="32" customFormat="false" ht="15.75" hidden="false" customHeight="false" outlineLevel="0" collapsed="false">
      <c r="A32" s="1" t="n">
        <v>67.8031201</v>
      </c>
      <c r="B32" s="1" t="n">
        <v>75.42340786</v>
      </c>
      <c r="C32" s="1"/>
    </row>
    <row r="33" customFormat="false" ht="15.75" hidden="false" customHeight="false" outlineLevel="0" collapsed="false">
      <c r="A33" s="1" t="n">
        <v>73.34195647</v>
      </c>
      <c r="B33" s="1" t="n">
        <v>65.2559665</v>
      </c>
      <c r="C33" s="1"/>
    </row>
    <row r="34" customFormat="false" ht="15.75" hidden="false" customHeight="false" outlineLevel="0" collapsed="false">
      <c r="A34" s="1" t="n">
        <v>66.04264758</v>
      </c>
      <c r="B34" s="1" t="n">
        <v>76.45311957</v>
      </c>
      <c r="C34" s="1"/>
    </row>
    <row r="35" customFormat="false" ht="15.75" hidden="false" customHeight="false" outlineLevel="0" collapsed="false">
      <c r="A35" s="1" t="n">
        <v>64.07172709</v>
      </c>
      <c r="B35" s="1" t="n">
        <v>82.58373231</v>
      </c>
      <c r="C35" s="1"/>
    </row>
    <row r="36" customFormat="false" ht="15.75" hidden="false" customHeight="false" outlineLevel="0" collapsed="false">
      <c r="A36" s="1" t="n">
        <v>66.21223651</v>
      </c>
      <c r="B36" s="1" t="n">
        <v>53.80328179</v>
      </c>
      <c r="C36" s="1"/>
    </row>
    <row r="37" customFormat="false" ht="15.75" hidden="false" customHeight="false" outlineLevel="0" collapsed="false">
      <c r="A37" s="1" t="n">
        <v>72.86286877</v>
      </c>
      <c r="B37" s="1" t="n">
        <v>77.90138074</v>
      </c>
      <c r="C37" s="1"/>
    </row>
    <row r="38" customFormat="false" ht="15.75" hidden="false" customHeight="false" outlineLevel="0" collapsed="false">
      <c r="A38" s="1" t="n">
        <v>64.0642374</v>
      </c>
      <c r="B38" s="1" t="n">
        <v>75.10050086</v>
      </c>
      <c r="C38" s="1"/>
    </row>
    <row r="39" customFormat="false" ht="15.75" hidden="false" customHeight="false" outlineLevel="0" collapsed="false">
      <c r="A39" s="1" t="n">
        <v>66.36286248</v>
      </c>
      <c r="B39" s="1" t="n">
        <v>82.59431883</v>
      </c>
      <c r="C39" s="1"/>
    </row>
    <row r="40" customFormat="false" ht="15.75" hidden="false" customHeight="false" outlineLevel="0" collapsed="false">
      <c r="A40" s="1" t="n">
        <v>70.68053168</v>
      </c>
      <c r="B40" s="1" t="n">
        <v>64.74404831</v>
      </c>
      <c r="C40" s="1"/>
    </row>
    <row r="41" customFormat="false" ht="15.75" hidden="false" customHeight="false" outlineLevel="0" collapsed="false">
      <c r="A41" s="1" t="n">
        <v>72.97446377</v>
      </c>
      <c r="B41" s="1" t="n">
        <v>60.97533873</v>
      </c>
      <c r="C41" s="1"/>
    </row>
    <row r="42" customFormat="false" ht="15.75" hidden="false" customHeight="false" outlineLevel="0" collapsed="false">
      <c r="A42" s="1" t="n">
        <v>70.33776587</v>
      </c>
      <c r="B42" s="1" t="n">
        <v>76.49131835</v>
      </c>
      <c r="C42" s="1"/>
    </row>
    <row r="43" customFormat="false" ht="15.75" hidden="false" customHeight="false" outlineLevel="0" collapsed="false">
      <c r="A43" s="1" t="n">
        <v>65.9727711</v>
      </c>
      <c r="B43" s="1" t="n">
        <v>65.24283339</v>
      </c>
      <c r="C43" s="1"/>
    </row>
    <row r="44" customFormat="false" ht="15.75" hidden="false" customHeight="false" outlineLevel="0" collapsed="false">
      <c r="A44" s="1" t="n">
        <v>75.18536126</v>
      </c>
      <c r="B44" s="1" t="n">
        <v>82.93748937</v>
      </c>
      <c r="C44" s="1"/>
    </row>
    <row r="45" customFormat="false" ht="15.75" hidden="false" customHeight="false" outlineLevel="0" collapsed="false">
      <c r="A45" s="1" t="n">
        <v>64.01386958</v>
      </c>
      <c r="B45" s="1" t="n">
        <v>69.10062797</v>
      </c>
      <c r="C45" s="1"/>
    </row>
    <row r="46" customFormat="false" ht="15.75" hidden="false" customHeight="false" outlineLevel="0" collapsed="false">
      <c r="A46" s="1" t="n">
        <v>75.48316166</v>
      </c>
      <c r="B46" s="1" t="n">
        <v>62.64346116</v>
      </c>
      <c r="C46" s="1"/>
    </row>
    <row r="47" customFormat="false" ht="15.75" hidden="false" customHeight="false" outlineLevel="0" collapsed="false">
      <c r="A47" s="1" t="n">
        <v>76.37144694</v>
      </c>
      <c r="B47" s="1" t="n">
        <v>66.42186594</v>
      </c>
      <c r="C47" s="1"/>
    </row>
    <row r="48" customFormat="false" ht="15.75" hidden="false" customHeight="false" outlineLevel="0" collapsed="false">
      <c r="A48" s="1" t="n">
        <v>72.62690264</v>
      </c>
      <c r="B48" s="1" t="n">
        <v>64.13863407</v>
      </c>
      <c r="C48" s="1"/>
    </row>
    <row r="49" customFormat="false" ht="15.75" hidden="false" customHeight="false" outlineLevel="0" collapsed="false">
      <c r="A49" s="1" t="n">
        <v>59.50717782</v>
      </c>
      <c r="B49" s="1" t="n">
        <v>56.38886609</v>
      </c>
      <c r="C49" s="1"/>
    </row>
    <row r="50" customFormat="false" ht="15.75" hidden="false" customHeight="false" outlineLevel="0" collapsed="false">
      <c r="A50" s="1" t="n">
        <v>66.16055902</v>
      </c>
      <c r="B50" s="1" t="n">
        <v>76.76214768</v>
      </c>
      <c r="C50" s="1"/>
    </row>
    <row r="51" customFormat="false" ht="15.75" hidden="false" customHeight="false" outlineLevel="0" collapsed="false">
      <c r="A51" s="1" t="n">
        <v>74.96158464</v>
      </c>
      <c r="B51" s="1" t="n">
        <v>60.98112312</v>
      </c>
      <c r="C51" s="1"/>
    </row>
    <row r="52" customFormat="false" ht="15.75" hidden="false" customHeight="false" outlineLevel="0" collapsed="false">
      <c r="A52" s="1" t="n">
        <v>70.04199819</v>
      </c>
      <c r="B52" s="1" t="n">
        <v>65.90691004</v>
      </c>
      <c r="C5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E4" activeCellId="0" sqref="E4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9.83"/>
    <col collapsed="false" customWidth="true" hidden="false" outlineLevel="0" max="4" min="4" style="0" width="43.28"/>
    <col collapsed="false" customWidth="true" hidden="false" outlineLevel="0" max="5" min="5" style="0" width="25.2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4</v>
      </c>
      <c r="B2" s="1" t="s">
        <v>5</v>
      </c>
      <c r="C2" s="2" t="s">
        <v>6</v>
      </c>
    </row>
    <row r="3" customFormat="false" ht="15.75" hidden="false" customHeight="false" outlineLevel="0" collapsed="false">
      <c r="A3" s="1" t="n">
        <v>70.73461024</v>
      </c>
      <c r="B3" s="1" t="n">
        <v>81.18398359</v>
      </c>
      <c r="C3" s="1"/>
      <c r="E3" s="0" t="s">
        <v>35</v>
      </c>
      <c r="F3" s="0" t="s">
        <v>36</v>
      </c>
    </row>
    <row r="4" customFormat="false" ht="15.75" hidden="false" customHeight="false" outlineLevel="0" collapsed="false">
      <c r="A4" s="1" t="n">
        <v>67.81342012</v>
      </c>
      <c r="B4" s="1" t="n">
        <v>76.15920726</v>
      </c>
      <c r="C4" s="1"/>
      <c r="D4" s="0" t="s">
        <v>37</v>
      </c>
      <c r="E4" s="0" t="n">
        <f aca="false">AVERAGE(A3:A52)</f>
        <v>68.8741368726</v>
      </c>
      <c r="F4" s="0" t="n">
        <f aca="false">AVERAGE(B3:B52)</f>
        <v>70.2094206136</v>
      </c>
    </row>
    <row r="5" customFormat="false" ht="15.75" hidden="false" customHeight="false" outlineLevel="0" collapsed="false">
      <c r="A5" s="1" t="n">
        <v>73.96134965</v>
      </c>
      <c r="B5" s="1" t="n">
        <v>56.59011908</v>
      </c>
      <c r="C5" s="1"/>
      <c r="D5" s="0" t="s">
        <v>38</v>
      </c>
      <c r="E5" s="0" t="n">
        <f aca="false">_xlfn.VAR.S(A3:A52)</f>
        <v>31.6396279937918</v>
      </c>
      <c r="F5" s="0" t="n">
        <f aca="false">_xlfn.VAR.S(B3:B52)</f>
        <v>81.855985715598</v>
      </c>
    </row>
    <row r="6" customFormat="false" ht="15.75" hidden="false" customHeight="false" outlineLevel="0" collapsed="false">
      <c r="A6" s="1" t="n">
        <v>71.76876711</v>
      </c>
      <c r="B6" s="1" t="n">
        <v>54.4267586</v>
      </c>
      <c r="C6" s="1"/>
      <c r="D6" s="0" t="s">
        <v>39</v>
      </c>
      <c r="E6" s="0" t="n">
        <f aca="false">COUNT(A3:A52)</f>
        <v>50</v>
      </c>
      <c r="F6" s="0" t="n">
        <f aca="false">COUNT(B3:B52)</f>
        <v>50</v>
      </c>
    </row>
    <row r="7" customFormat="false" ht="15.75" hidden="false" customHeight="false" outlineLevel="0" collapsed="false">
      <c r="A7" s="1" t="n">
        <v>81.29286829</v>
      </c>
      <c r="B7" s="1" t="n">
        <v>64.88600224</v>
      </c>
      <c r="C7" s="1"/>
      <c r="D7" s="0" t="s">
        <v>27</v>
      </c>
      <c r="E7" s="0" t="n">
        <v>0.05</v>
      </c>
    </row>
    <row r="8" customFormat="false" ht="15.75" hidden="false" customHeight="false" outlineLevel="0" collapsed="false">
      <c r="A8" s="1" t="n">
        <v>67.07525603</v>
      </c>
      <c r="B8" s="1" t="n">
        <v>87.66646164</v>
      </c>
      <c r="C8" s="1"/>
      <c r="D8" s="0" t="s">
        <v>46</v>
      </c>
      <c r="E8" s="0" t="n">
        <f aca="false">F5/E5</f>
        <v>2.58713489715048</v>
      </c>
    </row>
    <row r="9" customFormat="false" ht="15.75" hidden="false" customHeight="false" outlineLevel="0" collapsed="false">
      <c r="A9" s="1" t="n">
        <v>72.49967343</v>
      </c>
      <c r="B9" s="1" t="n">
        <v>62.36919393</v>
      </c>
      <c r="C9" s="1"/>
    </row>
    <row r="10" customFormat="false" ht="15.75" hidden="false" customHeight="false" outlineLevel="0" collapsed="false">
      <c r="A10" s="1" t="n">
        <v>65.04358584</v>
      </c>
      <c r="B10" s="1" t="n">
        <v>58.81929059</v>
      </c>
      <c r="C10" s="1"/>
      <c r="D10" s="0" t="s">
        <v>47</v>
      </c>
    </row>
    <row r="11" customFormat="false" ht="15.75" hidden="false" customHeight="false" outlineLevel="0" collapsed="false">
      <c r="A11" s="1" t="n">
        <v>63.7719349</v>
      </c>
      <c r="B11" s="1" t="n">
        <v>78.14423402</v>
      </c>
      <c r="C11" s="1"/>
      <c r="D11" s="0" t="s">
        <v>48</v>
      </c>
    </row>
    <row r="12" customFormat="false" ht="15.75" hidden="false" customHeight="false" outlineLevel="0" collapsed="false">
      <c r="A12" s="1" t="n">
        <v>61.33226083</v>
      </c>
      <c r="B12" s="1" t="n">
        <v>80.55708708</v>
      </c>
      <c r="C12" s="1"/>
      <c r="D12" s="0" t="s">
        <v>49</v>
      </c>
      <c r="E12" s="0" t="n">
        <f aca="false">_xlfn.F.INV(E7/2,E6-1,F6-1)</f>
        <v>0.567476169547341</v>
      </c>
    </row>
    <row r="13" customFormat="false" ht="15.75" hidden="false" customHeight="false" outlineLevel="0" collapsed="false">
      <c r="A13" s="1" t="n">
        <v>61.29035132</v>
      </c>
      <c r="B13" s="1" t="n">
        <v>72.42298483</v>
      </c>
      <c r="C13" s="1"/>
      <c r="D13" s="0" t="s">
        <v>50</v>
      </c>
      <c r="E13" s="0" t="n">
        <f aca="false">_xlfn.F.INV(1-E7/2,E6-1,F6-1)</f>
        <v>1.76218853524311</v>
      </c>
    </row>
    <row r="14" customFormat="false" ht="15.75" hidden="false" customHeight="false" outlineLevel="0" collapsed="false">
      <c r="A14" s="1" t="n">
        <v>62.12581315</v>
      </c>
      <c r="B14" s="1" t="n">
        <v>68.39850716</v>
      </c>
      <c r="C14" s="1"/>
      <c r="D14" s="0" t="s">
        <v>45</v>
      </c>
      <c r="E14" s="3" t="s">
        <v>51</v>
      </c>
    </row>
    <row r="15" customFormat="false" ht="15.75" hidden="false" customHeight="false" outlineLevel="0" collapsed="false">
      <c r="A15" s="1" t="n">
        <v>69.44128831</v>
      </c>
      <c r="B15" s="1" t="n">
        <v>77.46746082</v>
      </c>
      <c r="C15" s="1"/>
    </row>
    <row r="16" customFormat="false" ht="15.75" hidden="false" customHeight="false" outlineLevel="0" collapsed="false">
      <c r="A16" s="1" t="n">
        <v>62.22995939</v>
      </c>
      <c r="B16" s="1" t="n">
        <v>76.91470632</v>
      </c>
      <c r="C16" s="1"/>
    </row>
    <row r="17" customFormat="false" ht="15.75" hidden="false" customHeight="false" outlineLevel="0" collapsed="false">
      <c r="A17" s="1" t="n">
        <v>67.93657025</v>
      </c>
      <c r="B17" s="1" t="n">
        <v>81.17583452</v>
      </c>
      <c r="C17" s="1"/>
    </row>
    <row r="18" customFormat="false" ht="15.75" hidden="false" customHeight="false" outlineLevel="0" collapsed="false">
      <c r="A18" s="1" t="n">
        <v>68.09751671</v>
      </c>
      <c r="B18" s="1" t="n">
        <v>90.53711796</v>
      </c>
      <c r="C18" s="1"/>
    </row>
    <row r="19" customFormat="false" ht="15.75" hidden="false" customHeight="false" outlineLevel="0" collapsed="false">
      <c r="A19" s="1" t="n">
        <v>68.72432454</v>
      </c>
      <c r="B19" s="1" t="n">
        <v>65.08931069</v>
      </c>
      <c r="C19" s="1"/>
    </row>
    <row r="20" customFormat="false" ht="15.75" hidden="false" customHeight="false" outlineLevel="0" collapsed="false">
      <c r="A20" s="1" t="n">
        <v>60.1035153</v>
      </c>
      <c r="B20" s="1" t="n">
        <v>63.40865543</v>
      </c>
      <c r="C20" s="1"/>
    </row>
    <row r="21" customFormat="false" ht="15.75" hidden="false" customHeight="false" outlineLevel="0" collapsed="false">
      <c r="A21" s="1" t="n">
        <v>69.79502263</v>
      </c>
      <c r="B21" s="1" t="n">
        <v>77.1042632</v>
      </c>
      <c r="C21" s="1"/>
    </row>
    <row r="22" customFormat="false" ht="15.75" hidden="false" customHeight="false" outlineLevel="0" collapsed="false">
      <c r="A22" s="1" t="n">
        <v>76.44287866</v>
      </c>
      <c r="B22" s="1" t="n">
        <v>62.35857103</v>
      </c>
      <c r="C22" s="1"/>
    </row>
    <row r="23" customFormat="false" ht="15.75" hidden="false" customHeight="false" outlineLevel="0" collapsed="false">
      <c r="A23" s="1" t="n">
        <v>62.43252205</v>
      </c>
      <c r="B23" s="1" t="n">
        <v>76.55789336</v>
      </c>
      <c r="C23" s="1"/>
    </row>
    <row r="24" customFormat="false" ht="15.75" hidden="false" customHeight="false" outlineLevel="0" collapsed="false">
      <c r="A24" s="1" t="n">
        <v>70.82301995</v>
      </c>
      <c r="B24" s="1" t="n">
        <v>72.62819412</v>
      </c>
      <c r="C24" s="1"/>
    </row>
    <row r="25" customFormat="false" ht="15.75" hidden="false" customHeight="false" outlineLevel="0" collapsed="false">
      <c r="A25" s="1" t="n">
        <v>67.36400468</v>
      </c>
      <c r="B25" s="1" t="n">
        <v>60.81157512</v>
      </c>
      <c r="C25" s="1"/>
    </row>
    <row r="26" customFormat="false" ht="15.75" hidden="false" customHeight="false" outlineLevel="0" collapsed="false">
      <c r="A26" s="1" t="n">
        <v>60.51284249</v>
      </c>
      <c r="B26" s="1" t="n">
        <v>75.73800207</v>
      </c>
      <c r="C26" s="1"/>
    </row>
    <row r="27" customFormat="false" ht="15.75" hidden="false" customHeight="false" outlineLevel="0" collapsed="false">
      <c r="A27" s="1" t="n">
        <v>77.64952347</v>
      </c>
      <c r="B27" s="1" t="n">
        <v>71.38104951</v>
      </c>
      <c r="C27" s="1"/>
    </row>
    <row r="28" customFormat="false" ht="15.75" hidden="false" customHeight="false" outlineLevel="0" collapsed="false">
      <c r="A28" s="1" t="n">
        <v>66.09725819</v>
      </c>
      <c r="B28" s="1" t="n">
        <v>62.87938408</v>
      </c>
      <c r="C28" s="1"/>
    </row>
    <row r="29" customFormat="false" ht="15.75" hidden="false" customHeight="false" outlineLevel="0" collapsed="false">
      <c r="A29" s="1" t="n">
        <v>64.4015326</v>
      </c>
      <c r="B29" s="1" t="n">
        <v>61.99428203</v>
      </c>
      <c r="C29" s="1"/>
    </row>
    <row r="30" customFormat="false" ht="15.75" hidden="false" customHeight="false" outlineLevel="0" collapsed="false">
      <c r="A30" s="1" t="n">
        <v>85.58291842</v>
      </c>
      <c r="B30" s="1" t="n">
        <v>69.6452425</v>
      </c>
      <c r="C30" s="1"/>
    </row>
    <row r="31" customFormat="false" ht="15.75" hidden="false" customHeight="false" outlineLevel="0" collapsed="false">
      <c r="A31" s="1" t="n">
        <v>72.28300451</v>
      </c>
      <c r="B31" s="1" t="n">
        <v>61.30528522</v>
      </c>
      <c r="C31" s="1"/>
    </row>
    <row r="32" customFormat="false" ht="15.75" hidden="false" customHeight="false" outlineLevel="0" collapsed="false">
      <c r="A32" s="1" t="n">
        <v>67.8031201</v>
      </c>
      <c r="B32" s="1" t="n">
        <v>75.42340786</v>
      </c>
      <c r="C32" s="1"/>
    </row>
    <row r="33" customFormat="false" ht="15.75" hidden="false" customHeight="false" outlineLevel="0" collapsed="false">
      <c r="A33" s="1" t="n">
        <v>73.34195647</v>
      </c>
      <c r="B33" s="1" t="n">
        <v>65.2559665</v>
      </c>
      <c r="C33" s="1"/>
    </row>
    <row r="34" customFormat="false" ht="15.75" hidden="false" customHeight="false" outlineLevel="0" collapsed="false">
      <c r="A34" s="1" t="n">
        <v>66.04264758</v>
      </c>
      <c r="B34" s="1" t="n">
        <v>76.45311957</v>
      </c>
      <c r="C34" s="1"/>
    </row>
    <row r="35" customFormat="false" ht="15.75" hidden="false" customHeight="false" outlineLevel="0" collapsed="false">
      <c r="A35" s="1" t="n">
        <v>64.07172709</v>
      </c>
      <c r="B35" s="1" t="n">
        <v>82.58373231</v>
      </c>
      <c r="C35" s="1"/>
    </row>
    <row r="36" customFormat="false" ht="15.75" hidden="false" customHeight="false" outlineLevel="0" collapsed="false">
      <c r="A36" s="1" t="n">
        <v>66.21223651</v>
      </c>
      <c r="B36" s="1" t="n">
        <v>53.80328179</v>
      </c>
      <c r="C36" s="1"/>
    </row>
    <row r="37" customFormat="false" ht="15.75" hidden="false" customHeight="false" outlineLevel="0" collapsed="false">
      <c r="A37" s="1" t="n">
        <v>72.86286877</v>
      </c>
      <c r="B37" s="1" t="n">
        <v>77.90138074</v>
      </c>
      <c r="C37" s="1"/>
    </row>
    <row r="38" customFormat="false" ht="15.75" hidden="false" customHeight="false" outlineLevel="0" collapsed="false">
      <c r="A38" s="1" t="n">
        <v>64.0642374</v>
      </c>
      <c r="B38" s="1" t="n">
        <v>75.10050086</v>
      </c>
      <c r="C38" s="1"/>
    </row>
    <row r="39" customFormat="false" ht="15.75" hidden="false" customHeight="false" outlineLevel="0" collapsed="false">
      <c r="A39" s="1" t="n">
        <v>66.36286248</v>
      </c>
      <c r="B39" s="1" t="n">
        <v>82.59431883</v>
      </c>
      <c r="C39" s="1"/>
    </row>
    <row r="40" customFormat="false" ht="15.75" hidden="false" customHeight="false" outlineLevel="0" collapsed="false">
      <c r="A40" s="1" t="n">
        <v>70.68053168</v>
      </c>
      <c r="B40" s="1" t="n">
        <v>64.74404831</v>
      </c>
      <c r="C40" s="1"/>
    </row>
    <row r="41" customFormat="false" ht="15.75" hidden="false" customHeight="false" outlineLevel="0" collapsed="false">
      <c r="A41" s="1" t="n">
        <v>72.97446377</v>
      </c>
      <c r="B41" s="1" t="n">
        <v>60.97533873</v>
      </c>
      <c r="C41" s="1"/>
    </row>
    <row r="42" customFormat="false" ht="15.75" hidden="false" customHeight="false" outlineLevel="0" collapsed="false">
      <c r="A42" s="1" t="n">
        <v>70.33776587</v>
      </c>
      <c r="B42" s="1" t="n">
        <v>76.49131835</v>
      </c>
      <c r="C42" s="1"/>
    </row>
    <row r="43" customFormat="false" ht="15.75" hidden="false" customHeight="false" outlineLevel="0" collapsed="false">
      <c r="A43" s="1" t="n">
        <v>65.9727711</v>
      </c>
      <c r="B43" s="1" t="n">
        <v>65.24283339</v>
      </c>
      <c r="C43" s="1"/>
    </row>
    <row r="44" customFormat="false" ht="15.75" hidden="false" customHeight="false" outlineLevel="0" collapsed="false">
      <c r="A44" s="1" t="n">
        <v>75.18536126</v>
      </c>
      <c r="B44" s="1" t="n">
        <v>82.93748937</v>
      </c>
      <c r="C44" s="1"/>
    </row>
    <row r="45" customFormat="false" ht="15.75" hidden="false" customHeight="false" outlineLevel="0" collapsed="false">
      <c r="A45" s="1" t="n">
        <v>64.01386958</v>
      </c>
      <c r="B45" s="1" t="n">
        <v>69.10062797</v>
      </c>
      <c r="C45" s="1"/>
    </row>
    <row r="46" customFormat="false" ht="15.75" hidden="false" customHeight="false" outlineLevel="0" collapsed="false">
      <c r="A46" s="1" t="n">
        <v>75.48316166</v>
      </c>
      <c r="B46" s="1" t="n">
        <v>62.64346116</v>
      </c>
      <c r="C46" s="1"/>
    </row>
    <row r="47" customFormat="false" ht="15.75" hidden="false" customHeight="false" outlineLevel="0" collapsed="false">
      <c r="A47" s="1" t="n">
        <v>76.37144694</v>
      </c>
      <c r="B47" s="1" t="n">
        <v>66.42186594</v>
      </c>
      <c r="C47" s="1"/>
    </row>
    <row r="48" customFormat="false" ht="15.75" hidden="false" customHeight="false" outlineLevel="0" collapsed="false">
      <c r="A48" s="1" t="n">
        <v>72.62690264</v>
      </c>
      <c r="B48" s="1" t="n">
        <v>64.13863407</v>
      </c>
      <c r="C48" s="1"/>
    </row>
    <row r="49" customFormat="false" ht="15.75" hidden="false" customHeight="false" outlineLevel="0" collapsed="false">
      <c r="A49" s="1" t="n">
        <v>59.50717782</v>
      </c>
      <c r="B49" s="1" t="n">
        <v>56.38886609</v>
      </c>
      <c r="C49" s="1"/>
    </row>
    <row r="50" customFormat="false" ht="15.75" hidden="false" customHeight="false" outlineLevel="0" collapsed="false">
      <c r="A50" s="1" t="n">
        <v>66.16055902</v>
      </c>
      <c r="B50" s="1" t="n">
        <v>76.76214768</v>
      </c>
      <c r="C50" s="1"/>
    </row>
    <row r="51" customFormat="false" ht="15.75" hidden="false" customHeight="false" outlineLevel="0" collapsed="false">
      <c r="A51" s="1" t="n">
        <v>74.96158464</v>
      </c>
      <c r="B51" s="1" t="n">
        <v>60.98112312</v>
      </c>
      <c r="C51" s="1"/>
    </row>
    <row r="52" customFormat="false" ht="15.75" hidden="false" customHeight="false" outlineLevel="0" collapsed="false">
      <c r="A52" s="1" t="n">
        <v>70.04199819</v>
      </c>
      <c r="B52" s="1" t="n">
        <v>65.90691004</v>
      </c>
      <c r="C5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L31" activeCellId="0" sqref="L31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8.42"/>
    <col collapsed="false" customWidth="true" hidden="false" outlineLevel="0" max="5" min="5" style="0" width="70.35"/>
    <col collapsed="false" customWidth="true" hidden="false" outlineLevel="0" max="6" min="6" style="0" width="15.87"/>
    <col collapsed="false" customWidth="true" hidden="false" outlineLevel="0" max="7" min="7" style="0" width="15.77"/>
    <col collapsed="false" customWidth="true" hidden="false" outlineLevel="0" max="8" min="8" style="0" width="21.18"/>
    <col collapsed="false" customWidth="true" hidden="false" outlineLevel="0" max="9" min="9" style="0" width="26.71"/>
    <col collapsed="false" customWidth="true" hidden="false" outlineLevel="0" max="10" min="10" style="0" width="23.95"/>
    <col collapsed="false" customWidth="true" hidden="false" outlineLevel="0" max="11" min="11" style="0" width="16.33"/>
    <col collapsed="false" customWidth="true" hidden="false" outlineLevel="0" max="12" min="12" style="0" width="11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4</v>
      </c>
      <c r="B2" s="1" t="s">
        <v>5</v>
      </c>
      <c r="C2" s="2" t="s">
        <v>6</v>
      </c>
      <c r="F2" s="0" t="s">
        <v>52</v>
      </c>
    </row>
    <row r="3" customFormat="false" ht="15.75" hidden="false" customHeight="false" outlineLevel="0" collapsed="false">
      <c r="A3" s="1" t="n">
        <v>70.73461024</v>
      </c>
      <c r="B3" s="1" t="n">
        <v>81.18398359</v>
      </c>
      <c r="C3" s="1"/>
      <c r="E3" s="0" t="s">
        <v>53</v>
      </c>
      <c r="F3" s="0" t="s">
        <v>54</v>
      </c>
    </row>
    <row r="4" customFormat="false" ht="15.75" hidden="false" customHeight="false" outlineLevel="0" collapsed="false">
      <c r="A4" s="1" t="n">
        <v>67.81342012</v>
      </c>
      <c r="B4" s="1" t="n">
        <v>76.15920726</v>
      </c>
      <c r="C4" s="1"/>
    </row>
    <row r="5" customFormat="false" ht="16.5" hidden="false" customHeight="false" outlineLevel="0" collapsed="false">
      <c r="A5" s="1" t="n">
        <v>73.96134965</v>
      </c>
      <c r="B5" s="1" t="n">
        <v>56.59011908</v>
      </c>
      <c r="C5" s="1"/>
    </row>
    <row r="6" customFormat="false" ht="15.75" hidden="false" customHeight="false" outlineLevel="0" collapsed="false">
      <c r="A6" s="1" t="n">
        <v>71.76876711</v>
      </c>
      <c r="B6" s="1" t="n">
        <v>54.4267586</v>
      </c>
      <c r="C6" s="1"/>
      <c r="E6" s="4" t="s">
        <v>55</v>
      </c>
      <c r="F6" s="4"/>
      <c r="H6" s="0" t="s">
        <v>56</v>
      </c>
      <c r="I6" s="0" t="n">
        <f aca="false">F18-F17</f>
        <v>26.0757406</v>
      </c>
    </row>
    <row r="7" customFormat="false" ht="15.75" hidden="false" customHeight="false" outlineLevel="0" collapsed="false">
      <c r="A7" s="1" t="n">
        <v>81.29286829</v>
      </c>
      <c r="B7" s="1" t="n">
        <v>64.88600224</v>
      </c>
      <c r="C7" s="1"/>
      <c r="E7" s="5"/>
      <c r="F7" s="5"/>
      <c r="H7" s="0" t="s">
        <v>9</v>
      </c>
      <c r="I7" s="0" t="n">
        <f aca="false">INT(1+LOG(F20,2))</f>
        <v>6</v>
      </c>
    </row>
    <row r="8" customFormat="false" ht="15.75" hidden="false" customHeight="false" outlineLevel="0" collapsed="false">
      <c r="A8" s="1" t="n">
        <v>67.07525603</v>
      </c>
      <c r="B8" s="1" t="n">
        <v>87.66646164</v>
      </c>
      <c r="C8" s="1"/>
      <c r="E8" s="5" t="s">
        <v>57</v>
      </c>
      <c r="F8" s="5" t="n">
        <v>68.8741368726</v>
      </c>
      <c r="H8" s="0" t="s">
        <v>10</v>
      </c>
      <c r="I8" s="0" t="n">
        <f aca="false">I6/I7</f>
        <v>4.34595676666667</v>
      </c>
    </row>
    <row r="9" customFormat="false" ht="15.75" hidden="false" customHeight="false" outlineLevel="0" collapsed="false">
      <c r="A9" s="1" t="n">
        <v>72.49967343</v>
      </c>
      <c r="B9" s="1" t="n">
        <v>62.36919393</v>
      </c>
      <c r="C9" s="1"/>
      <c r="E9" s="5" t="s">
        <v>58</v>
      </c>
      <c r="F9" s="5" t="n">
        <v>0.795482595583232</v>
      </c>
    </row>
    <row r="10" customFormat="false" ht="15.75" hidden="false" customHeight="false" outlineLevel="0" collapsed="false">
      <c r="A10" s="1" t="n">
        <v>65.04358584</v>
      </c>
      <c r="B10" s="1" t="n">
        <v>58.81929059</v>
      </c>
      <c r="C10" s="1"/>
      <c r="E10" s="5" t="s">
        <v>59</v>
      </c>
      <c r="F10" s="5" t="n">
        <v>68.01704348</v>
      </c>
    </row>
    <row r="11" customFormat="false" ht="15.75" hidden="false" customHeight="false" outlineLevel="0" collapsed="false">
      <c r="A11" s="1" t="n">
        <v>63.7719349</v>
      </c>
      <c r="B11" s="1" t="n">
        <v>78.14423402</v>
      </c>
      <c r="C11" s="1"/>
      <c r="E11" s="5" t="s">
        <v>60</v>
      </c>
      <c r="F11" s="5" t="e">
        <f aca="false">#N/A</f>
        <v>#N/A</v>
      </c>
    </row>
    <row r="12" customFormat="false" ht="15.75" hidden="false" customHeight="false" outlineLevel="0" collapsed="false">
      <c r="A12" s="1" t="n">
        <v>61.33226083</v>
      </c>
      <c r="B12" s="1" t="n">
        <v>80.55708708</v>
      </c>
      <c r="C12" s="1"/>
      <c r="E12" s="5" t="s">
        <v>61</v>
      </c>
      <c r="F12" s="5" t="n">
        <v>5.62491137652779</v>
      </c>
    </row>
    <row r="13" customFormat="false" ht="15.75" hidden="false" customHeight="false" outlineLevel="0" collapsed="false">
      <c r="A13" s="1" t="n">
        <v>61.29035132</v>
      </c>
      <c r="B13" s="1" t="n">
        <v>72.42298483</v>
      </c>
      <c r="C13" s="1"/>
      <c r="E13" s="5" t="s">
        <v>62</v>
      </c>
      <c r="F13" s="5" t="n">
        <v>31.6396279937918</v>
      </c>
    </row>
    <row r="14" customFormat="false" ht="15.75" hidden="false" customHeight="false" outlineLevel="0" collapsed="false">
      <c r="A14" s="1" t="n">
        <v>62.12581315</v>
      </c>
      <c r="B14" s="1" t="n">
        <v>68.39850716</v>
      </c>
      <c r="C14" s="1"/>
      <c r="E14" s="5" t="s">
        <v>63</v>
      </c>
      <c r="F14" s="5" t="n">
        <v>0.384854944354881</v>
      </c>
    </row>
    <row r="15" customFormat="false" ht="15.75" hidden="false" customHeight="false" outlineLevel="0" collapsed="false">
      <c r="A15" s="1" t="n">
        <v>69.44128831</v>
      </c>
      <c r="B15" s="1" t="n">
        <v>77.46746082</v>
      </c>
      <c r="C15" s="1"/>
      <c r="E15" s="5" t="s">
        <v>64</v>
      </c>
      <c r="F15" s="5" t="n">
        <v>0.579792631314241</v>
      </c>
    </row>
    <row r="16" customFormat="false" ht="15.75" hidden="false" customHeight="false" outlineLevel="0" collapsed="false">
      <c r="A16" s="1" t="n">
        <v>62.22995939</v>
      </c>
      <c r="B16" s="1" t="n">
        <v>76.91470632</v>
      </c>
      <c r="C16" s="1"/>
      <c r="E16" s="5" t="s">
        <v>65</v>
      </c>
      <c r="F16" s="5" t="n">
        <v>26.0757406</v>
      </c>
    </row>
    <row r="17" customFormat="false" ht="15.75" hidden="false" customHeight="false" outlineLevel="0" collapsed="false">
      <c r="A17" s="1" t="n">
        <v>67.93657025</v>
      </c>
      <c r="B17" s="1" t="n">
        <v>81.17583452</v>
      </c>
      <c r="C17" s="1"/>
      <c r="E17" s="5" t="s">
        <v>66</v>
      </c>
      <c r="F17" s="5" t="n">
        <v>59.50717782</v>
      </c>
    </row>
    <row r="18" customFormat="false" ht="15.75" hidden="false" customHeight="false" outlineLevel="0" collapsed="false">
      <c r="A18" s="1" t="n">
        <v>68.09751671</v>
      </c>
      <c r="B18" s="1" t="n">
        <v>90.53711796</v>
      </c>
      <c r="C18" s="1"/>
      <c r="E18" s="5" t="s">
        <v>67</v>
      </c>
      <c r="F18" s="5" t="n">
        <v>85.58291842</v>
      </c>
    </row>
    <row r="19" customFormat="false" ht="15.75" hidden="false" customHeight="false" outlineLevel="0" collapsed="false">
      <c r="A19" s="1" t="n">
        <v>68.72432454</v>
      </c>
      <c r="B19" s="1" t="n">
        <v>65.08931069</v>
      </c>
      <c r="C19" s="1"/>
      <c r="E19" s="5" t="s">
        <v>68</v>
      </c>
      <c r="F19" s="5" t="n">
        <v>3443.70684363</v>
      </c>
    </row>
    <row r="20" customFormat="false" ht="16.5" hidden="false" customHeight="false" outlineLevel="0" collapsed="false">
      <c r="A20" s="1" t="n">
        <v>60.1035153</v>
      </c>
      <c r="B20" s="1" t="n">
        <v>63.40865543</v>
      </c>
      <c r="C20" s="1"/>
      <c r="E20" s="6" t="s">
        <v>69</v>
      </c>
      <c r="F20" s="6" t="n">
        <v>50</v>
      </c>
    </row>
    <row r="21" customFormat="false" ht="15.75" hidden="false" customHeight="false" outlineLevel="0" collapsed="false">
      <c r="A21" s="1" t="n">
        <v>69.79502263</v>
      </c>
      <c r="B21" s="1" t="n">
        <v>77.1042632</v>
      </c>
      <c r="C21" s="1"/>
      <c r="F21" s="0" t="n">
        <v>1</v>
      </c>
    </row>
    <row r="22" customFormat="false" ht="15.75" hidden="false" customHeight="false" outlineLevel="0" collapsed="false">
      <c r="A22" s="1" t="n">
        <v>76.44287866</v>
      </c>
      <c r="B22" s="1" t="n">
        <v>62.35857103</v>
      </c>
      <c r="C22" s="1"/>
      <c r="E22" s="0" t="s">
        <v>11</v>
      </c>
      <c r="F22" s="0" t="s">
        <v>21</v>
      </c>
      <c r="G22" s="0" t="s">
        <v>22</v>
      </c>
      <c r="H22" s="0" t="s">
        <v>14</v>
      </c>
      <c r="I22" s="0" t="s">
        <v>70</v>
      </c>
      <c r="J22" s="0" t="s">
        <v>71</v>
      </c>
    </row>
    <row r="23" customFormat="false" ht="15.75" hidden="false" customHeight="false" outlineLevel="0" collapsed="false">
      <c r="A23" s="1" t="n">
        <v>62.43252205</v>
      </c>
      <c r="B23" s="1" t="n">
        <v>76.55789336</v>
      </c>
      <c r="C23" s="1"/>
      <c r="E23" s="0" t="n">
        <v>1</v>
      </c>
      <c r="F23" s="1" t="n">
        <v>-1000000</v>
      </c>
      <c r="G23" s="0" t="n">
        <f aca="false">F17+I8</f>
        <v>63.8531345866667</v>
      </c>
      <c r="H23" s="0" t="n">
        <f aca="false" t="array" ref="H23:H28">FREQUENCY(A3:A52,G23:G27)</f>
        <v>9</v>
      </c>
      <c r="I23" s="0" t="n">
        <f aca="false">_xlfn.NORM.DIST(G23,$F$8,$F$12,1)</f>
        <v>0.18602588148379</v>
      </c>
      <c r="J23" s="0" t="n">
        <f aca="false">(H23-50*I23)^2/(50*I23)</f>
        <v>0.00975973003515732</v>
      </c>
    </row>
    <row r="24" customFormat="false" ht="15.75" hidden="false" customHeight="false" outlineLevel="0" collapsed="false">
      <c r="A24" s="1" t="n">
        <v>70.82301995</v>
      </c>
      <c r="B24" s="1" t="n">
        <v>72.62819412</v>
      </c>
      <c r="C24" s="1"/>
      <c r="E24" s="0" t="n">
        <v>2</v>
      </c>
      <c r="F24" s="0" t="n">
        <f aca="false">G23</f>
        <v>63.8531345866667</v>
      </c>
      <c r="G24" s="0" t="n">
        <f aca="false">F24+$I$8</f>
        <v>68.1990913533333</v>
      </c>
      <c r="H24" s="0" t="n">
        <v>17</v>
      </c>
      <c r="I24" s="0" t="n">
        <f aca="false">_xlfn.NORM.DIST(G24,$F$8,$F$12,1)-_xlfn.NORM.DIST(F24,$F$8,$F$12,1)</f>
        <v>0.266211738387479</v>
      </c>
      <c r="J24" s="0" t="n">
        <f aca="false">(H24-50*I24)^2/(50*I24)</f>
        <v>1.0226272486664</v>
      </c>
    </row>
    <row r="25" customFormat="false" ht="15.75" hidden="false" customHeight="false" outlineLevel="0" collapsed="false">
      <c r="A25" s="1" t="n">
        <v>67.36400468</v>
      </c>
      <c r="B25" s="1" t="n">
        <v>60.81157512</v>
      </c>
      <c r="C25" s="1"/>
      <c r="E25" s="0" t="n">
        <v>3</v>
      </c>
      <c r="F25" s="0" t="n">
        <f aca="false">G24</f>
        <v>68.1990913533333</v>
      </c>
      <c r="G25" s="0" t="n">
        <f aca="false">F25+$I$8</f>
        <v>72.54504812</v>
      </c>
      <c r="H25" s="0" t="n">
        <v>11</v>
      </c>
      <c r="I25" s="0" t="n">
        <f aca="false">_xlfn.NORM.DIST(G25,$F$8,$F$12,1)-_xlfn.NORM.DIST(F25,$F$8,$F$12,1)</f>
        <v>0.290760680255131</v>
      </c>
      <c r="J25" s="0" t="n">
        <f aca="false">(H25-50*I25)^2/(50*I25)</f>
        <v>0.861030085941364</v>
      </c>
    </row>
    <row r="26" customFormat="false" ht="15.75" hidden="false" customHeight="false" outlineLevel="0" collapsed="false">
      <c r="A26" s="1" t="n">
        <v>60.51284249</v>
      </c>
      <c r="B26" s="1" t="n">
        <v>75.73800207</v>
      </c>
      <c r="C26" s="1"/>
      <c r="E26" s="0" t="n">
        <v>4</v>
      </c>
      <c r="F26" s="0" t="n">
        <f aca="false">G25</f>
        <v>72.54504812</v>
      </c>
      <c r="G26" s="0" t="n">
        <f aca="false">F26+$I$8</f>
        <v>76.8910048866667</v>
      </c>
      <c r="H26" s="0" t="n">
        <v>10</v>
      </c>
      <c r="I26" s="0" t="n">
        <f aca="false">_xlfn.NORM.DIST(G26,$F$8,$F$12,1)-_xlfn.NORM.DIST(F26,$F$8,$F$12,1)</f>
        <v>0.179958277539985</v>
      </c>
      <c r="J26" s="0" t="n">
        <f aca="false">(H26-50*I26)^2/(50*I26)</f>
        <v>0.111601045713228</v>
      </c>
    </row>
    <row r="27" customFormat="false" ht="15.75" hidden="false" customHeight="false" outlineLevel="0" collapsed="false">
      <c r="A27" s="1" t="n">
        <v>77.64952347</v>
      </c>
      <c r="B27" s="1" t="n">
        <v>71.38104951</v>
      </c>
      <c r="C27" s="1"/>
      <c r="E27" s="0" t="n">
        <v>5</v>
      </c>
      <c r="F27" s="0" t="n">
        <f aca="false">G26</f>
        <v>76.8910048866667</v>
      </c>
      <c r="G27" s="0" t="n">
        <f aca="false">F27+$I$8</f>
        <v>81.2369616533333</v>
      </c>
      <c r="H27" s="0" t="n">
        <v>1</v>
      </c>
      <c r="I27" s="0" t="n">
        <f aca="false">_xlfn.NORM.DIST(G27,$F$8,$F$12,1)-_xlfn.NORM.DIST(F27,$F$8,$F$12,1)</f>
        <v>0.0630642418339231</v>
      </c>
      <c r="J27" s="0" t="n">
        <f aca="false">(H27-50*I27)^2/(50*I27)</f>
        <v>1.47034902093522</v>
      </c>
    </row>
    <row r="28" customFormat="false" ht="15.75" hidden="false" customHeight="false" outlineLevel="0" collapsed="false">
      <c r="A28" s="1" t="n">
        <v>66.09725819</v>
      </c>
      <c r="B28" s="1" t="n">
        <v>62.87938408</v>
      </c>
      <c r="C28" s="1"/>
      <c r="E28" s="0" t="n">
        <v>6</v>
      </c>
      <c r="F28" s="0" t="n">
        <f aca="false">G27</f>
        <v>81.2369616533333</v>
      </c>
      <c r="G28" s="0" t="n">
        <v>1000000</v>
      </c>
      <c r="H28" s="0" t="n">
        <v>2</v>
      </c>
      <c r="I28" s="0" t="n">
        <f aca="false">_xlfn.NORM.DIST(G28,$F$8,$F$12,1)-_xlfn.NORM.DIST(F28,$F$8,$F$12,1)</f>
        <v>0.0139791804996916</v>
      </c>
      <c r="J28" s="0" t="n">
        <f aca="false">(H28-50*I28)^2/(50*I28)</f>
        <v>2.42175515039157</v>
      </c>
    </row>
    <row r="29" customFormat="false" ht="15.75" hidden="false" customHeight="false" outlineLevel="0" collapsed="false">
      <c r="A29" s="1" t="n">
        <v>64.4015326</v>
      </c>
      <c r="B29" s="1" t="n">
        <v>61.99428203</v>
      </c>
      <c r="C29" s="1"/>
      <c r="G29" s="0" t="s">
        <v>17</v>
      </c>
      <c r="H29" s="0" t="n">
        <f aca="false">SUM(H23:H28)</f>
        <v>50</v>
      </c>
      <c r="I29" s="0" t="n">
        <f aca="false">SUM(I23:I28)</f>
        <v>1</v>
      </c>
      <c r="J29" s="0" t="n">
        <f aca="false">SUM(J23:J28)</f>
        <v>5.89712228168294</v>
      </c>
      <c r="K29" s="0" t="s">
        <v>72</v>
      </c>
    </row>
    <row r="30" customFormat="false" ht="15.75" hidden="false" customHeight="false" outlineLevel="0" collapsed="false">
      <c r="A30" s="1" t="n">
        <v>85.58291842</v>
      </c>
      <c r="B30" s="1" t="n">
        <v>69.6452425</v>
      </c>
      <c r="C30" s="1"/>
      <c r="K30" s="0" t="s">
        <v>73</v>
      </c>
      <c r="L30" s="0" t="n">
        <f aca="false">_xlfn.CHISQ.INV(0.95,3)</f>
        <v>7.81472790325118</v>
      </c>
    </row>
    <row r="31" customFormat="false" ht="15.75" hidden="false" customHeight="false" outlineLevel="0" collapsed="false">
      <c r="A31" s="1" t="n">
        <v>72.28300451</v>
      </c>
      <c r="B31" s="1" t="n">
        <v>61.30528522</v>
      </c>
      <c r="C31" s="1"/>
      <c r="K31" s="0" t="s">
        <v>33</v>
      </c>
      <c r="L31" s="3" t="s">
        <v>34</v>
      </c>
    </row>
    <row r="32" customFormat="false" ht="15.75" hidden="false" customHeight="false" outlineLevel="0" collapsed="false">
      <c r="A32" s="1" t="n">
        <v>67.8031201</v>
      </c>
      <c r="B32" s="1" t="n">
        <v>75.42340786</v>
      </c>
      <c r="C32" s="1"/>
    </row>
    <row r="33" customFormat="false" ht="15.75" hidden="false" customHeight="false" outlineLevel="0" collapsed="false">
      <c r="A33" s="1" t="n">
        <v>73.34195647</v>
      </c>
      <c r="B33" s="1" t="n">
        <v>65.2559665</v>
      </c>
      <c r="C33" s="1"/>
    </row>
    <row r="34" customFormat="false" ht="15.75" hidden="false" customHeight="false" outlineLevel="0" collapsed="false">
      <c r="A34" s="1" t="n">
        <v>66.04264758</v>
      </c>
      <c r="B34" s="1" t="n">
        <v>76.45311957</v>
      </c>
      <c r="C34" s="1"/>
      <c r="E34" s="0" t="s">
        <v>74</v>
      </c>
    </row>
    <row r="35" customFormat="false" ht="15.75" hidden="false" customHeight="false" outlineLevel="0" collapsed="false">
      <c r="A35" s="1" t="n">
        <v>64.07172709</v>
      </c>
      <c r="B35" s="1" t="n">
        <v>82.58373231</v>
      </c>
      <c r="C35" s="1"/>
    </row>
    <row r="36" customFormat="false" ht="15.75" hidden="false" customHeight="false" outlineLevel="0" collapsed="false">
      <c r="A36" s="1" t="n">
        <v>66.21223651</v>
      </c>
      <c r="B36" s="1" t="n">
        <v>53.80328179</v>
      </c>
      <c r="C36" s="1"/>
      <c r="E36" s="0" t="s">
        <v>11</v>
      </c>
      <c r="F36" s="0" t="s">
        <v>21</v>
      </c>
      <c r="G36" s="0" t="s">
        <v>22</v>
      </c>
      <c r="H36" s="0" t="s">
        <v>14</v>
      </c>
      <c r="I36" s="0" t="s">
        <v>75</v>
      </c>
      <c r="J36" s="0" t="s">
        <v>76</v>
      </c>
      <c r="K36" s="0" t="s">
        <v>77</v>
      </c>
    </row>
    <row r="37" customFormat="false" ht="15.75" hidden="false" customHeight="false" outlineLevel="0" collapsed="false">
      <c r="A37" s="1" t="n">
        <v>72.86286877</v>
      </c>
      <c r="B37" s="1" t="n">
        <v>77.90138074</v>
      </c>
      <c r="C37" s="1"/>
      <c r="E37" s="0" t="n">
        <v>1</v>
      </c>
      <c r="F37" s="1" t="n">
        <v>-1000000</v>
      </c>
      <c r="G37" s="0" t="n">
        <f aca="false">F17+$I$8</f>
        <v>63.8531345866667</v>
      </c>
      <c r="H37" s="0" t="n">
        <f aca="false" t="array" ref="H37:H42">FREQUENCY(A3:A52,G37:G41)</f>
        <v>9</v>
      </c>
      <c r="I37" s="0" t="n">
        <f aca="false">H37/$H$43</f>
        <v>0.18</v>
      </c>
      <c r="J37" s="0" t="n">
        <f aca="false">_xlfn.NORM.DIST(G37,$F$8,$F$12,1)</f>
        <v>0.18602588148379</v>
      </c>
      <c r="K37" s="0" t="n">
        <f aca="false">ABS(J37-I37)</f>
        <v>0.00602588148378969</v>
      </c>
    </row>
    <row r="38" customFormat="false" ht="15.75" hidden="false" customHeight="false" outlineLevel="0" collapsed="false">
      <c r="A38" s="1" t="n">
        <v>64.0642374</v>
      </c>
      <c r="B38" s="1" t="n">
        <v>75.10050086</v>
      </c>
      <c r="C38" s="1"/>
      <c r="E38" s="0" t="n">
        <v>2</v>
      </c>
      <c r="F38" s="0" t="n">
        <f aca="false">G37</f>
        <v>63.8531345866667</v>
      </c>
      <c r="G38" s="0" t="n">
        <f aca="false">F38+$I$8</f>
        <v>68.1990913533333</v>
      </c>
      <c r="H38" s="0" t="n">
        <v>17</v>
      </c>
      <c r="I38" s="0" t="n">
        <f aca="false">I37+H38/$H$43</f>
        <v>0.52</v>
      </c>
      <c r="J38" s="0" t="n">
        <f aca="false">_xlfn.NORM.DIST(G38,$F$8,$F$12,1)</f>
        <v>0.452237619871269</v>
      </c>
      <c r="K38" s="0" t="n">
        <f aca="false">ABS(J38-I38)</f>
        <v>0.0677623801287308</v>
      </c>
    </row>
    <row r="39" customFormat="false" ht="15.75" hidden="false" customHeight="false" outlineLevel="0" collapsed="false">
      <c r="A39" s="1" t="n">
        <v>66.36286248</v>
      </c>
      <c r="B39" s="1" t="n">
        <v>82.59431883</v>
      </c>
      <c r="C39" s="1"/>
      <c r="E39" s="0" t="n">
        <v>3</v>
      </c>
      <c r="F39" s="0" t="n">
        <f aca="false">G38</f>
        <v>68.1990913533333</v>
      </c>
      <c r="G39" s="0" t="n">
        <f aca="false">F39+$I$8</f>
        <v>72.54504812</v>
      </c>
      <c r="H39" s="0" t="n">
        <v>11</v>
      </c>
      <c r="I39" s="0" t="n">
        <f aca="false">I38+H39/$H$43</f>
        <v>0.74</v>
      </c>
      <c r="J39" s="0" t="n">
        <f aca="false">_xlfn.NORM.DIST(G39,$F$8,$F$12,1)</f>
        <v>0.7429983001264</v>
      </c>
      <c r="K39" s="0" t="n">
        <f aca="false">ABS(J39-I39)</f>
        <v>0.00299830012640034</v>
      </c>
    </row>
    <row r="40" customFormat="false" ht="15.75" hidden="false" customHeight="false" outlineLevel="0" collapsed="false">
      <c r="A40" s="1" t="n">
        <v>70.68053168</v>
      </c>
      <c r="B40" s="1" t="n">
        <v>64.74404831</v>
      </c>
      <c r="C40" s="1"/>
      <c r="E40" s="0" t="n">
        <v>4</v>
      </c>
      <c r="F40" s="0" t="n">
        <f aca="false">G39</f>
        <v>72.54504812</v>
      </c>
      <c r="G40" s="0" t="n">
        <f aca="false">F40+$I$8</f>
        <v>76.8910048866667</v>
      </c>
      <c r="H40" s="0" t="n">
        <v>10</v>
      </c>
      <c r="I40" s="0" t="n">
        <f aca="false">I39+H40/$H$43</f>
        <v>0.94</v>
      </c>
      <c r="J40" s="0" t="n">
        <f aca="false">_xlfn.NORM.DIST(G40,$F$8,$F$12,1)</f>
        <v>0.922956577666385</v>
      </c>
      <c r="K40" s="0" t="n">
        <f aca="false">ABS(J40-I40)</f>
        <v>0.0170434223336147</v>
      </c>
    </row>
    <row r="41" customFormat="false" ht="15.75" hidden="false" customHeight="false" outlineLevel="0" collapsed="false">
      <c r="A41" s="1" t="n">
        <v>72.97446377</v>
      </c>
      <c r="B41" s="1" t="n">
        <v>60.97533873</v>
      </c>
      <c r="C41" s="1"/>
      <c r="E41" s="0" t="n">
        <v>5</v>
      </c>
      <c r="F41" s="0" t="n">
        <f aca="false">G40</f>
        <v>76.8910048866667</v>
      </c>
      <c r="G41" s="0" t="n">
        <f aca="false">F41+$I$8</f>
        <v>81.2369616533333</v>
      </c>
      <c r="H41" s="0" t="n">
        <v>1</v>
      </c>
      <c r="I41" s="0" t="n">
        <f aca="false">I40+H41/$H$43</f>
        <v>0.96</v>
      </c>
      <c r="J41" s="0" t="n">
        <f aca="false">_xlfn.NORM.DIST(G41,$F$8,$F$12,1)</f>
        <v>0.986020819500308</v>
      </c>
      <c r="K41" s="0" t="n">
        <f aca="false">ABS(J41-I41)</f>
        <v>0.0260208195003084</v>
      </c>
    </row>
    <row r="42" customFormat="false" ht="15.75" hidden="false" customHeight="false" outlineLevel="0" collapsed="false">
      <c r="A42" s="1" t="n">
        <v>70.33776587</v>
      </c>
      <c r="B42" s="1" t="n">
        <v>76.49131835</v>
      </c>
      <c r="C42" s="1"/>
      <c r="E42" s="0" t="n">
        <v>6</v>
      </c>
      <c r="F42" s="0" t="n">
        <f aca="false">G41</f>
        <v>81.2369616533333</v>
      </c>
      <c r="G42" s="0" t="n">
        <v>1000000</v>
      </c>
      <c r="H42" s="0" t="n">
        <v>2</v>
      </c>
      <c r="I42" s="0" t="n">
        <f aca="false">I41+H42/$H$43</f>
        <v>1</v>
      </c>
      <c r="J42" s="0" t="n">
        <f aca="false">_xlfn.NORM.DIST(G42,$F$8,$F$12,1)</f>
        <v>1</v>
      </c>
      <c r="K42" s="0" t="n">
        <f aca="false">ABS(J42-I42)</f>
        <v>0</v>
      </c>
    </row>
    <row r="43" customFormat="false" ht="15.75" hidden="false" customHeight="false" outlineLevel="0" collapsed="false">
      <c r="A43" s="1" t="n">
        <v>65.9727711</v>
      </c>
      <c r="B43" s="1" t="n">
        <v>65.24283339</v>
      </c>
      <c r="C43" s="1"/>
      <c r="G43" s="0" t="s">
        <v>17</v>
      </c>
      <c r="H43" s="0" t="n">
        <f aca="false">SUM(H37:H42)</f>
        <v>50</v>
      </c>
      <c r="J43" s="0" t="s">
        <v>3</v>
      </c>
      <c r="K43" s="0" t="n">
        <f aca="false">MAX(K37:K42)</f>
        <v>0.0677623801287308</v>
      </c>
    </row>
    <row r="44" customFormat="false" ht="15.75" hidden="false" customHeight="false" outlineLevel="0" collapsed="false">
      <c r="A44" s="1" t="n">
        <v>75.18536126</v>
      </c>
      <c r="B44" s="1" t="n">
        <v>82.93748937</v>
      </c>
      <c r="C44" s="1"/>
      <c r="J44" s="0" t="s">
        <v>46</v>
      </c>
      <c r="K44" s="0" t="n">
        <f aca="false">SQRT(H43)*K43</f>
        <v>0.479152384983661</v>
      </c>
    </row>
    <row r="45" customFormat="false" ht="15.75" hidden="false" customHeight="false" outlineLevel="0" collapsed="false">
      <c r="A45" s="1" t="n">
        <v>64.01386958</v>
      </c>
      <c r="B45" s="1" t="n">
        <v>69.10062797</v>
      </c>
      <c r="C45" s="1"/>
      <c r="J45" s="0" t="s">
        <v>73</v>
      </c>
      <c r="K45" s="0" t="n">
        <v>1.385</v>
      </c>
    </row>
    <row r="46" customFormat="false" ht="15.75" hidden="false" customHeight="false" outlineLevel="0" collapsed="false">
      <c r="A46" s="1" t="n">
        <v>75.48316166</v>
      </c>
      <c r="B46" s="1" t="n">
        <v>62.64346116</v>
      </c>
      <c r="C46" s="1"/>
      <c r="J46" s="0" t="s">
        <v>33</v>
      </c>
      <c r="K46" s="3" t="s">
        <v>34</v>
      </c>
    </row>
    <row r="47" customFormat="false" ht="15.75" hidden="false" customHeight="false" outlineLevel="0" collapsed="false">
      <c r="A47" s="1" t="n">
        <v>76.37144694</v>
      </c>
      <c r="B47" s="1" t="n">
        <v>66.42186594</v>
      </c>
      <c r="C47" s="1"/>
    </row>
    <row r="48" customFormat="false" ht="15.75" hidden="false" customHeight="false" outlineLevel="0" collapsed="false">
      <c r="A48" s="1" t="n">
        <v>72.62690264</v>
      </c>
      <c r="B48" s="1" t="n">
        <v>64.13863407</v>
      </c>
      <c r="C48" s="1"/>
    </row>
    <row r="49" customFormat="false" ht="15.75" hidden="false" customHeight="false" outlineLevel="0" collapsed="false">
      <c r="A49" s="1" t="n">
        <v>59.50717782</v>
      </c>
      <c r="B49" s="1" t="n">
        <v>56.38886609</v>
      </c>
      <c r="C49" s="1"/>
      <c r="H49" s="1"/>
    </row>
    <row r="50" customFormat="false" ht="15.75" hidden="false" customHeight="false" outlineLevel="0" collapsed="false">
      <c r="A50" s="1" t="n">
        <v>66.16055902</v>
      </c>
      <c r="B50" s="1" t="n">
        <v>76.76214768</v>
      </c>
      <c r="C50" s="1"/>
    </row>
    <row r="51" customFormat="false" ht="15.75" hidden="false" customHeight="false" outlineLevel="0" collapsed="false">
      <c r="A51" s="1" t="n">
        <v>74.96158464</v>
      </c>
      <c r="B51" s="1" t="n">
        <v>60.98112312</v>
      </c>
      <c r="C51" s="1"/>
    </row>
    <row r="52" customFormat="false" ht="15.75" hidden="false" customHeight="false" outlineLevel="0" collapsed="false">
      <c r="A52" s="1" t="n">
        <v>70.04199819</v>
      </c>
      <c r="B52" s="1" t="n">
        <v>65.90691004</v>
      </c>
      <c r="C52" s="1"/>
    </row>
  </sheetData>
  <mergeCells count="1"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2023-05-08T07:31:43Z</dcterms:created>
  <dc:creator>Microsoft Office User</dc:creator>
  <dc:description/>
  <dc:language>ru-RU</dc:language>
  <cp:lastModifiedBy/>
  <dcterms:modified xsi:type="dcterms:W3CDTF">2023-05-31T21:51:55Z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