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ech\Downloads\"/>
    </mc:Choice>
  </mc:AlternateContent>
  <xr:revisionPtr revIDLastSave="0" documentId="8_{12F31724-0A28-461A-924A-7A08A2D67C0D}" xr6:coauthVersionLast="47" xr6:coauthVersionMax="47" xr10:uidLastSave="{00000000-0000-0000-0000-000000000000}"/>
  <bookViews>
    <workbookView xWindow="3120" yWindow="3120" windowWidth="28800" windowHeight="15555" xr2:uid="{C11A6BC7-A4E5-4EC8-B32F-69142A98B022}"/>
  </bookViews>
  <sheets>
    <sheet name="Use This For Inputs" sheetId="4" r:id="rId1"/>
    <sheet name="Data" sheetId="1" r:id="rId2"/>
    <sheet name="Plots" sheetId="2" r:id="rId3"/>
  </sheets>
  <definedNames>
    <definedName name="batteryCapacity">'Use This For Inputs'!$B$2</definedName>
    <definedName name="batteryCost">'Use This For Inputs'!$E$10</definedName>
    <definedName name="batteryVoltage">'Use This For Inputs'!$B$5</definedName>
    <definedName name="batteryWeight">'Use This For Inputs'!$E$9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5" i="4"/>
  <c r="E3" i="4"/>
  <c r="E10" i="4" s="1"/>
  <c r="E2" i="4"/>
  <c r="E9" i="4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" i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16" i="1"/>
  <c r="G16" i="1" s="1"/>
</calcChain>
</file>

<file path=xl/sharedStrings.xml><?xml version="1.0" encoding="utf-8"?>
<sst xmlns="http://schemas.openxmlformats.org/spreadsheetml/2006/main" count="302" uniqueCount="71">
  <si>
    <t>Inputs</t>
  </si>
  <si>
    <t>Outputs</t>
  </si>
  <si>
    <t>Coefficient</t>
  </si>
  <si>
    <t>Intercept</t>
  </si>
  <si>
    <t>batteryCapacity</t>
  </si>
  <si>
    <t>Ah</t>
  </si>
  <si>
    <t>batteryWeight</t>
  </si>
  <si>
    <t>kg</t>
  </si>
  <si>
    <t>batteryCost</t>
  </si>
  <si>
    <t>$</t>
  </si>
  <si>
    <t>batteryVoltage</t>
  </si>
  <si>
    <t>V</t>
  </si>
  <si>
    <t>Averages</t>
  </si>
  <si>
    <t>Brand</t>
  </si>
  <si>
    <t>Type</t>
  </si>
  <si>
    <t>Part #</t>
  </si>
  <si>
    <t>Amp-Hours (Ah)</t>
  </si>
  <si>
    <t>Voltage (V)</t>
  </si>
  <si>
    <t>Weight (oz)</t>
  </si>
  <si>
    <t>Weight (kg)</t>
  </si>
  <si>
    <t>Price ($)</t>
  </si>
  <si>
    <t>Dewalt</t>
  </si>
  <si>
    <t>Li-Ion</t>
  </si>
  <si>
    <t>DCB205G</t>
  </si>
  <si>
    <t>DCBP034</t>
  </si>
  <si>
    <t>DCB200</t>
  </si>
  <si>
    <t>DCB206</t>
  </si>
  <si>
    <t>DCB208</t>
  </si>
  <si>
    <t>DCB240</t>
  </si>
  <si>
    <t>DCB205</t>
  </si>
  <si>
    <t>DCB203</t>
  </si>
  <si>
    <t>DCB210</t>
  </si>
  <si>
    <t>DCB204</t>
  </si>
  <si>
    <t>DCB124G</t>
  </si>
  <si>
    <t>DCB126G</t>
  </si>
  <si>
    <t>DCB201</t>
  </si>
  <si>
    <t>DCB126</t>
  </si>
  <si>
    <t>DCB606</t>
  </si>
  <si>
    <t>DCB615</t>
  </si>
  <si>
    <t>DCB124</t>
  </si>
  <si>
    <t>DCB612</t>
  </si>
  <si>
    <t>DCB609</t>
  </si>
  <si>
    <t>Milwaukee</t>
  </si>
  <si>
    <t>48-11-2450</t>
  </si>
  <si>
    <t>48-11-2425</t>
  </si>
  <si>
    <t>48-11-1850R</t>
  </si>
  <si>
    <t>48-11-1880</t>
  </si>
  <si>
    <t>48-11-1835</t>
  </si>
  <si>
    <t>48-11-1865</t>
  </si>
  <si>
    <t>48-11-1812</t>
  </si>
  <si>
    <t>48-11-2430</t>
  </si>
  <si>
    <t>48-11-2460</t>
  </si>
  <si>
    <t>48-11-1850</t>
  </si>
  <si>
    <t>48-11-2440</t>
  </si>
  <si>
    <t>48-11-2401</t>
  </si>
  <si>
    <t>48-11-1820</t>
  </si>
  <si>
    <t>48-11-1828</t>
  </si>
  <si>
    <t>48-11-2420</t>
  </si>
  <si>
    <t>48-11-2402</t>
  </si>
  <si>
    <t>48-11-1840</t>
  </si>
  <si>
    <t>Makita</t>
  </si>
  <si>
    <t>BL4080F</t>
  </si>
  <si>
    <t>BL4050F</t>
  </si>
  <si>
    <t>BL4025</t>
  </si>
  <si>
    <t>BL4040</t>
  </si>
  <si>
    <t>Craftsman</t>
  </si>
  <si>
    <t>CMCB202</t>
  </si>
  <si>
    <t>CMCB204</t>
  </si>
  <si>
    <t>CMCB206</t>
  </si>
  <si>
    <t>CMCB209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</si>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</sst>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0" fontId="3" fillId="0" borderId="0" xfId="0" applyFont="1"/>
    <xf numFmtId="8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vs Capacity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29520997375328"/>
                  <c:y val="-0.21821813939924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Data!$D$2:$D$45</c:f>
              <c:numCache>
                <c:formatCode>General</c:formatCode>
                <c:ptCount val="44"/>
                <c:pt idx="0">
                  <c:v>5</c:v>
                </c:pt>
                <c:pt idx="1">
                  <c:v>1.7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1.5</c:v>
                </c:pt>
                <c:pt idx="13">
                  <c:v>5</c:v>
                </c:pt>
                <c:pt idx="14">
                  <c:v>6</c:v>
                </c:pt>
                <c:pt idx="15">
                  <c:v>15</c:v>
                </c:pt>
                <c:pt idx="16">
                  <c:v>3</c:v>
                </c:pt>
                <c:pt idx="17">
                  <c:v>12</c:v>
                </c:pt>
                <c:pt idx="18">
                  <c:v>9</c:v>
                </c:pt>
                <c:pt idx="19">
                  <c:v>5</c:v>
                </c:pt>
                <c:pt idx="20">
                  <c:v>2.5</c:v>
                </c:pt>
                <c:pt idx="21">
                  <c:v>5</c:v>
                </c:pt>
                <c:pt idx="22">
                  <c:v>8</c:v>
                </c:pt>
                <c:pt idx="23">
                  <c:v>3</c:v>
                </c:pt>
                <c:pt idx="24">
                  <c:v>6</c:v>
                </c:pt>
                <c:pt idx="25">
                  <c:v>12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1.5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8</c:v>
                </c:pt>
                <c:pt idx="37">
                  <c:v>5</c:v>
                </c:pt>
                <c:pt idx="38">
                  <c:v>2.5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9</c:v>
                </c:pt>
              </c:numCache>
            </c:numRef>
          </c:xVal>
          <c:yVal>
            <c:numRef>
              <c:f>Data!$G$2:$G$45</c:f>
              <c:numCache>
                <c:formatCode>General</c:formatCode>
                <c:ptCount val="44"/>
                <c:pt idx="0">
                  <c:v>0.6350293530978659</c:v>
                </c:pt>
                <c:pt idx="1">
                  <c:v>0.3628739160559234</c:v>
                </c:pt>
                <c:pt idx="2">
                  <c:v>1.2700587061957318</c:v>
                </c:pt>
                <c:pt idx="3">
                  <c:v>1.0205828889072845</c:v>
                </c:pt>
                <c:pt idx="4">
                  <c:v>0.99790326915378935</c:v>
                </c:pt>
                <c:pt idx="5">
                  <c:v>0.52163125433038982</c:v>
                </c:pt>
                <c:pt idx="6">
                  <c:v>0.6350293530978659</c:v>
                </c:pt>
                <c:pt idx="7">
                  <c:v>0.41276907951361286</c:v>
                </c:pt>
                <c:pt idx="8">
                  <c:v>1.1113013679212653</c:v>
                </c:pt>
                <c:pt idx="9">
                  <c:v>1.3607771852097126</c:v>
                </c:pt>
                <c:pt idx="10">
                  <c:v>0.26081562716519491</c:v>
                </c:pt>
                <c:pt idx="11">
                  <c:v>0.44089180800794692</c:v>
                </c:pt>
                <c:pt idx="12">
                  <c:v>0.34926614420382629</c:v>
                </c:pt>
                <c:pt idx="13">
                  <c:v>0.44089180800794692</c:v>
                </c:pt>
                <c:pt idx="14">
                  <c:v>1.0432625086607796</c:v>
                </c:pt>
                <c:pt idx="15">
                  <c:v>2.063845397568064</c:v>
                </c:pt>
                <c:pt idx="16">
                  <c:v>0.2585476651898454</c:v>
                </c:pt>
                <c:pt idx="17">
                  <c:v>1.5422141432376744</c:v>
                </c:pt>
                <c:pt idx="18">
                  <c:v>1.5648937629911697</c:v>
                </c:pt>
                <c:pt idx="19">
                  <c:v>0.43091277531640898</c:v>
                </c:pt>
                <c:pt idx="20">
                  <c:v>0.20411657778145692</c:v>
                </c:pt>
                <c:pt idx="21">
                  <c:v>0.72574783211184679</c:v>
                </c:pt>
                <c:pt idx="22">
                  <c:v>1.079549900266372</c:v>
                </c:pt>
                <c:pt idx="23">
                  <c:v>0.59420603754157453</c:v>
                </c:pt>
                <c:pt idx="24">
                  <c:v>1.079549900266372</c:v>
                </c:pt>
                <c:pt idx="25">
                  <c:v>1.5422141432376744</c:v>
                </c:pt>
                <c:pt idx="26">
                  <c:v>0.19050880592935976</c:v>
                </c:pt>
                <c:pt idx="27">
                  <c:v>0.3991613076615157</c:v>
                </c:pt>
                <c:pt idx="28">
                  <c:v>0.69853228840765258</c:v>
                </c:pt>
                <c:pt idx="29">
                  <c:v>0.3991613076615157</c:v>
                </c:pt>
                <c:pt idx="30">
                  <c:v>0.20411657778145692</c:v>
                </c:pt>
                <c:pt idx="31">
                  <c:v>0.43091277531640898</c:v>
                </c:pt>
                <c:pt idx="32">
                  <c:v>0.69853228840765258</c:v>
                </c:pt>
                <c:pt idx="33">
                  <c:v>0.20411657778145692</c:v>
                </c:pt>
                <c:pt idx="34">
                  <c:v>0.3991613076615157</c:v>
                </c:pt>
                <c:pt idx="35">
                  <c:v>0.69853228840765258</c:v>
                </c:pt>
                <c:pt idx="36">
                  <c:v>1.8855835863055919</c:v>
                </c:pt>
                <c:pt idx="37">
                  <c:v>1.3834568049632079</c:v>
                </c:pt>
                <c:pt idx="38">
                  <c:v>0.77110707161883718</c:v>
                </c:pt>
                <c:pt idx="39">
                  <c:v>1.0205828889072845</c:v>
                </c:pt>
                <c:pt idx="40">
                  <c:v>0.3628739160559234</c:v>
                </c:pt>
                <c:pt idx="41">
                  <c:v>0.6350293530978659</c:v>
                </c:pt>
                <c:pt idx="42">
                  <c:v>0.72574783211184679</c:v>
                </c:pt>
                <c:pt idx="43">
                  <c:v>0.99790326915378935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2-4B79-870D-738CC48F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382864"/>
        <c:axId val="1931384304"/>
      </c:scatterChart>
      <c:valAx>
        <c:axId val="19313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84304"/>
        <c:crosses val="autoZero"/>
        <c:crossBetween val="midCat"/>
      </c:valAx>
      <c:valAx>
        <c:axId val="1931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 vs Capacity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18254593175853"/>
                  <c:y val="-0.22429753572470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Data!$D$2:$D$46</c:f>
              <c:numCache>
                <c:formatCode>General</c:formatCode>
                <c:ptCount val="45"/>
                <c:pt idx="0">
                  <c:v>5</c:v>
                </c:pt>
                <c:pt idx="1">
                  <c:v>1.7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1.5</c:v>
                </c:pt>
                <c:pt idx="13">
                  <c:v>5</c:v>
                </c:pt>
                <c:pt idx="14">
                  <c:v>6</c:v>
                </c:pt>
                <c:pt idx="15">
                  <c:v>15</c:v>
                </c:pt>
                <c:pt idx="16">
                  <c:v>3</c:v>
                </c:pt>
                <c:pt idx="17">
                  <c:v>12</c:v>
                </c:pt>
                <c:pt idx="18">
                  <c:v>9</c:v>
                </c:pt>
                <c:pt idx="19">
                  <c:v>5</c:v>
                </c:pt>
                <c:pt idx="20">
                  <c:v>2.5</c:v>
                </c:pt>
                <c:pt idx="21">
                  <c:v>5</c:v>
                </c:pt>
                <c:pt idx="22">
                  <c:v>8</c:v>
                </c:pt>
                <c:pt idx="23">
                  <c:v>3</c:v>
                </c:pt>
                <c:pt idx="24">
                  <c:v>6</c:v>
                </c:pt>
                <c:pt idx="25">
                  <c:v>12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1.5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8</c:v>
                </c:pt>
                <c:pt idx="37">
                  <c:v>5</c:v>
                </c:pt>
                <c:pt idx="38">
                  <c:v>2.5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9</c:v>
                </c:pt>
              </c:numCache>
            </c:numRef>
          </c:xVal>
          <c:yVal>
            <c:numRef>
              <c:f>Data!$H$2:$H$45</c:f>
              <c:numCache>
                <c:formatCode>_("$"* #,##0.00_);_("$"* \(#,##0.00\);_("$"* "-"??_);_(@_)</c:formatCode>
                <c:ptCount val="44"/>
                <c:pt idx="0">
                  <c:v>189</c:v>
                </c:pt>
                <c:pt idx="1">
                  <c:v>119</c:v>
                </c:pt>
                <c:pt idx="2">
                  <c:v>209.81</c:v>
                </c:pt>
                <c:pt idx="3">
                  <c:v>139</c:v>
                </c:pt>
                <c:pt idx="4">
                  <c:v>199</c:v>
                </c:pt>
                <c:pt idx="5">
                  <c:v>129</c:v>
                </c:pt>
                <c:pt idx="6">
                  <c:v>149</c:v>
                </c:pt>
                <c:pt idx="7">
                  <c:v>99</c:v>
                </c:pt>
                <c:pt idx="8">
                  <c:v>249</c:v>
                </c:pt>
                <c:pt idx="9">
                  <c:v>129</c:v>
                </c:pt>
                <c:pt idx="10">
                  <c:v>192.72</c:v>
                </c:pt>
                <c:pt idx="11">
                  <c:v>242.55</c:v>
                </c:pt>
                <c:pt idx="12">
                  <c:v>89</c:v>
                </c:pt>
                <c:pt idx="13">
                  <c:v>99</c:v>
                </c:pt>
                <c:pt idx="14">
                  <c:v>179</c:v>
                </c:pt>
                <c:pt idx="15">
                  <c:v>379</c:v>
                </c:pt>
                <c:pt idx="16">
                  <c:v>89</c:v>
                </c:pt>
                <c:pt idx="17">
                  <c:v>299</c:v>
                </c:pt>
                <c:pt idx="18">
                  <c:v>206.1</c:v>
                </c:pt>
                <c:pt idx="19">
                  <c:v>99</c:v>
                </c:pt>
                <c:pt idx="20">
                  <c:v>79</c:v>
                </c:pt>
                <c:pt idx="21">
                  <c:v>189</c:v>
                </c:pt>
                <c:pt idx="22">
                  <c:v>199</c:v>
                </c:pt>
                <c:pt idx="23">
                  <c:v>119</c:v>
                </c:pt>
                <c:pt idx="24">
                  <c:v>270</c:v>
                </c:pt>
                <c:pt idx="25">
                  <c:v>249</c:v>
                </c:pt>
                <c:pt idx="26">
                  <c:v>69</c:v>
                </c:pt>
                <c:pt idx="27">
                  <c:v>119</c:v>
                </c:pt>
                <c:pt idx="28">
                  <c:v>159</c:v>
                </c:pt>
                <c:pt idx="29">
                  <c:v>89</c:v>
                </c:pt>
                <c:pt idx="30">
                  <c:v>49</c:v>
                </c:pt>
                <c:pt idx="31">
                  <c:v>99</c:v>
                </c:pt>
                <c:pt idx="32">
                  <c:v>119</c:v>
                </c:pt>
                <c:pt idx="33">
                  <c:v>64.97</c:v>
                </c:pt>
                <c:pt idx="34">
                  <c:v>79</c:v>
                </c:pt>
                <c:pt idx="35">
                  <c:v>129</c:v>
                </c:pt>
                <c:pt idx="36">
                  <c:v>389</c:v>
                </c:pt>
                <c:pt idx="37">
                  <c:v>299</c:v>
                </c:pt>
                <c:pt idx="38">
                  <c:v>169</c:v>
                </c:pt>
                <c:pt idx="39">
                  <c:v>229</c:v>
                </c:pt>
                <c:pt idx="40">
                  <c:v>49</c:v>
                </c:pt>
                <c:pt idx="41">
                  <c:v>119</c:v>
                </c:pt>
                <c:pt idx="42">
                  <c:v>129</c:v>
                </c:pt>
                <c:pt idx="43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5-4CB1-8F95-641297E8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289376"/>
        <c:axId val="1433292256"/>
      </c:scatterChart>
      <c:valAx>
        <c:axId val="14332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92256"/>
        <c:crosses val="autoZero"/>
        <c:crossBetween val="midCat"/>
      </c:valAx>
      <c:valAx>
        <c:axId val="14332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771675415573055"/>
                  <c:y val="-0.28727070574511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Data!$E$2:$E$45</c:f>
              <c:numCache>
                <c:formatCode>General</c:formatCode>
                <c:ptCount val="4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12</c:v>
                </c:pt>
                <c:pt idx="14">
                  <c:v>60</c:v>
                </c:pt>
                <c:pt idx="15">
                  <c:v>60</c:v>
                </c:pt>
                <c:pt idx="16">
                  <c:v>12</c:v>
                </c:pt>
                <c:pt idx="17">
                  <c:v>60</c:v>
                </c:pt>
                <c:pt idx="18">
                  <c:v>60</c:v>
                </c:pt>
                <c:pt idx="19">
                  <c:v>12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12</c:v>
                </c:pt>
                <c:pt idx="27">
                  <c:v>12</c:v>
                </c:pt>
                <c:pt idx="28">
                  <c:v>18</c:v>
                </c:pt>
                <c:pt idx="29">
                  <c:v>12</c:v>
                </c:pt>
                <c:pt idx="30">
                  <c:v>12</c:v>
                </c:pt>
                <c:pt idx="31">
                  <c:v>18</c:v>
                </c:pt>
                <c:pt idx="32">
                  <c:v>18</c:v>
                </c:pt>
                <c:pt idx="33">
                  <c:v>12</c:v>
                </c:pt>
                <c:pt idx="34">
                  <c:v>12</c:v>
                </c:pt>
                <c:pt idx="35">
                  <c:v>18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</c:numCache>
            </c:numRef>
          </c:xVal>
          <c:yVal>
            <c:numRef>
              <c:f>Data!$G$2:$G$45</c:f>
              <c:numCache>
                <c:formatCode>General</c:formatCode>
                <c:ptCount val="44"/>
                <c:pt idx="0">
                  <c:v>0.6350293530978659</c:v>
                </c:pt>
                <c:pt idx="1">
                  <c:v>0.3628739160559234</c:v>
                </c:pt>
                <c:pt idx="2">
                  <c:v>1.2700587061957318</c:v>
                </c:pt>
                <c:pt idx="3">
                  <c:v>1.0205828889072845</c:v>
                </c:pt>
                <c:pt idx="4">
                  <c:v>0.99790326915378935</c:v>
                </c:pt>
                <c:pt idx="5">
                  <c:v>0.52163125433038982</c:v>
                </c:pt>
                <c:pt idx="6">
                  <c:v>0.6350293530978659</c:v>
                </c:pt>
                <c:pt idx="7">
                  <c:v>0.41276907951361286</c:v>
                </c:pt>
                <c:pt idx="8">
                  <c:v>1.1113013679212653</c:v>
                </c:pt>
                <c:pt idx="9">
                  <c:v>1.3607771852097126</c:v>
                </c:pt>
                <c:pt idx="10">
                  <c:v>0.26081562716519491</c:v>
                </c:pt>
                <c:pt idx="11">
                  <c:v>0.44089180800794692</c:v>
                </c:pt>
                <c:pt idx="12">
                  <c:v>0.34926614420382629</c:v>
                </c:pt>
                <c:pt idx="13">
                  <c:v>0.44089180800794692</c:v>
                </c:pt>
                <c:pt idx="14">
                  <c:v>1.0432625086607796</c:v>
                </c:pt>
                <c:pt idx="15">
                  <c:v>2.063845397568064</c:v>
                </c:pt>
                <c:pt idx="16">
                  <c:v>0.2585476651898454</c:v>
                </c:pt>
                <c:pt idx="17">
                  <c:v>1.5422141432376744</c:v>
                </c:pt>
                <c:pt idx="18">
                  <c:v>1.5648937629911697</c:v>
                </c:pt>
                <c:pt idx="19">
                  <c:v>0.43091277531640898</c:v>
                </c:pt>
                <c:pt idx="20">
                  <c:v>0.20411657778145692</c:v>
                </c:pt>
                <c:pt idx="21">
                  <c:v>0.72574783211184679</c:v>
                </c:pt>
                <c:pt idx="22">
                  <c:v>1.079549900266372</c:v>
                </c:pt>
                <c:pt idx="23">
                  <c:v>0.59420603754157453</c:v>
                </c:pt>
                <c:pt idx="24">
                  <c:v>1.079549900266372</c:v>
                </c:pt>
                <c:pt idx="25">
                  <c:v>1.5422141432376744</c:v>
                </c:pt>
                <c:pt idx="26">
                  <c:v>0.19050880592935976</c:v>
                </c:pt>
                <c:pt idx="27">
                  <c:v>0.3991613076615157</c:v>
                </c:pt>
                <c:pt idx="28">
                  <c:v>0.69853228840765258</c:v>
                </c:pt>
                <c:pt idx="29">
                  <c:v>0.3991613076615157</c:v>
                </c:pt>
                <c:pt idx="30">
                  <c:v>0.20411657778145692</c:v>
                </c:pt>
                <c:pt idx="31">
                  <c:v>0.43091277531640898</c:v>
                </c:pt>
                <c:pt idx="32">
                  <c:v>0.69853228840765258</c:v>
                </c:pt>
                <c:pt idx="33">
                  <c:v>0.20411657778145692</c:v>
                </c:pt>
                <c:pt idx="34">
                  <c:v>0.3991613076615157</c:v>
                </c:pt>
                <c:pt idx="35">
                  <c:v>0.69853228840765258</c:v>
                </c:pt>
                <c:pt idx="36">
                  <c:v>1.8855835863055919</c:v>
                </c:pt>
                <c:pt idx="37">
                  <c:v>1.3834568049632079</c:v>
                </c:pt>
                <c:pt idx="38">
                  <c:v>0.77110707161883718</c:v>
                </c:pt>
                <c:pt idx="39">
                  <c:v>1.0205828889072845</c:v>
                </c:pt>
                <c:pt idx="40">
                  <c:v>0.3628739160559234</c:v>
                </c:pt>
                <c:pt idx="41">
                  <c:v>0.6350293530978659</c:v>
                </c:pt>
                <c:pt idx="42">
                  <c:v>0.72574783211184679</c:v>
                </c:pt>
                <c:pt idx="43">
                  <c:v>0.99790326915378935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4-494D-A2DC-153ED3B3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7920"/>
        <c:axId val="1434159840"/>
      </c:scatterChart>
      <c:valAx>
        <c:axId val="14341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59840"/>
        <c:crosses val="autoZero"/>
        <c:crossBetween val="midCat"/>
      </c:valAx>
      <c:valAx>
        <c:axId val="1434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vs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266491688538931"/>
                  <c:y val="-0.3174332895888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Data!$E$2:$E$45</c:f>
              <c:numCache>
                <c:formatCode>General</c:formatCode>
                <c:ptCount val="4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12</c:v>
                </c:pt>
                <c:pt idx="14">
                  <c:v>60</c:v>
                </c:pt>
                <c:pt idx="15">
                  <c:v>60</c:v>
                </c:pt>
                <c:pt idx="16">
                  <c:v>12</c:v>
                </c:pt>
                <c:pt idx="17">
                  <c:v>60</c:v>
                </c:pt>
                <c:pt idx="18">
                  <c:v>60</c:v>
                </c:pt>
                <c:pt idx="19">
                  <c:v>12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12</c:v>
                </c:pt>
                <c:pt idx="27">
                  <c:v>12</c:v>
                </c:pt>
                <c:pt idx="28">
                  <c:v>18</c:v>
                </c:pt>
                <c:pt idx="29">
                  <c:v>12</c:v>
                </c:pt>
                <c:pt idx="30">
                  <c:v>12</c:v>
                </c:pt>
                <c:pt idx="31">
                  <c:v>18</c:v>
                </c:pt>
                <c:pt idx="32">
                  <c:v>18</c:v>
                </c:pt>
                <c:pt idx="33">
                  <c:v>12</c:v>
                </c:pt>
                <c:pt idx="34">
                  <c:v>12</c:v>
                </c:pt>
                <c:pt idx="35">
                  <c:v>18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</c:numCache>
            </c:numRef>
          </c:xVal>
          <c:yVal>
            <c:numRef>
              <c:f>Data!$H$2:$H$45</c:f>
              <c:numCache>
                <c:formatCode>_("$"* #,##0.00_);_("$"* \(#,##0.00\);_("$"* "-"??_);_(@_)</c:formatCode>
                <c:ptCount val="44"/>
                <c:pt idx="0">
                  <c:v>189</c:v>
                </c:pt>
                <c:pt idx="1">
                  <c:v>119</c:v>
                </c:pt>
                <c:pt idx="2">
                  <c:v>209.81</c:v>
                </c:pt>
                <c:pt idx="3">
                  <c:v>139</c:v>
                </c:pt>
                <c:pt idx="4">
                  <c:v>199</c:v>
                </c:pt>
                <c:pt idx="5">
                  <c:v>129</c:v>
                </c:pt>
                <c:pt idx="6">
                  <c:v>149</c:v>
                </c:pt>
                <c:pt idx="7">
                  <c:v>99</c:v>
                </c:pt>
                <c:pt idx="8">
                  <c:v>249</c:v>
                </c:pt>
                <c:pt idx="9">
                  <c:v>129</c:v>
                </c:pt>
                <c:pt idx="10">
                  <c:v>192.72</c:v>
                </c:pt>
                <c:pt idx="11">
                  <c:v>242.55</c:v>
                </c:pt>
                <c:pt idx="12">
                  <c:v>89</c:v>
                </c:pt>
                <c:pt idx="13">
                  <c:v>99</c:v>
                </c:pt>
                <c:pt idx="14">
                  <c:v>179</c:v>
                </c:pt>
                <c:pt idx="15">
                  <c:v>379</c:v>
                </c:pt>
                <c:pt idx="16">
                  <c:v>89</c:v>
                </c:pt>
                <c:pt idx="17">
                  <c:v>299</c:v>
                </c:pt>
                <c:pt idx="18">
                  <c:v>206.1</c:v>
                </c:pt>
                <c:pt idx="19">
                  <c:v>99</c:v>
                </c:pt>
                <c:pt idx="20">
                  <c:v>79</c:v>
                </c:pt>
                <c:pt idx="21">
                  <c:v>189</c:v>
                </c:pt>
                <c:pt idx="22">
                  <c:v>199</c:v>
                </c:pt>
                <c:pt idx="23">
                  <c:v>119</c:v>
                </c:pt>
                <c:pt idx="24">
                  <c:v>270</c:v>
                </c:pt>
                <c:pt idx="25">
                  <c:v>249</c:v>
                </c:pt>
                <c:pt idx="26">
                  <c:v>69</c:v>
                </c:pt>
                <c:pt idx="27">
                  <c:v>119</c:v>
                </c:pt>
                <c:pt idx="28">
                  <c:v>159</c:v>
                </c:pt>
                <c:pt idx="29">
                  <c:v>89</c:v>
                </c:pt>
                <c:pt idx="30">
                  <c:v>49</c:v>
                </c:pt>
                <c:pt idx="31">
                  <c:v>99</c:v>
                </c:pt>
                <c:pt idx="32">
                  <c:v>119</c:v>
                </c:pt>
                <c:pt idx="33">
                  <c:v>64.97</c:v>
                </c:pt>
                <c:pt idx="34">
                  <c:v>79</c:v>
                </c:pt>
                <c:pt idx="35">
                  <c:v>129</c:v>
                </c:pt>
                <c:pt idx="36">
                  <c:v>389</c:v>
                </c:pt>
                <c:pt idx="37">
                  <c:v>299</c:v>
                </c:pt>
                <c:pt idx="38">
                  <c:v>169</c:v>
                </c:pt>
                <c:pt idx="39">
                  <c:v>229</c:v>
                </c:pt>
                <c:pt idx="40">
                  <c:v>49</c:v>
                </c:pt>
                <c:pt idx="41">
                  <c:v>119</c:v>
                </c:pt>
                <c:pt idx="42">
                  <c:v>129</c:v>
                </c:pt>
                <c:pt idx="43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3-4B95-91B4-6D5CA1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416"/>
        <c:axId val="1894740896"/>
      </c:scatterChart>
      <c:valAx>
        <c:axId val="18947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40896"/>
        <c:crosses val="autoZero"/>
        <c:crossBetween val="midCat"/>
      </c:valAx>
      <c:valAx>
        <c:axId val="18947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33337</xdr:rowOff>
    </xdr:from>
    <xdr:to>
      <xdr:col>9</xdr:col>
      <xdr:colOff>342900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FE1D0-8F9A-DB6F-1762-C74226CA0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</xdr:row>
      <xdr:rowOff>166687</xdr:rowOff>
    </xdr:from>
    <xdr:to>
      <xdr:col>18</xdr:col>
      <xdr:colOff>352425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DAE03-56E1-6446-99E8-DF8E99C37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18</xdr:row>
      <xdr:rowOff>119062</xdr:rowOff>
    </xdr:from>
    <xdr:to>
      <xdr:col>9</xdr:col>
      <xdr:colOff>381000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ED98A-1DF3-8152-97C1-DCA971111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17</xdr:row>
      <xdr:rowOff>176212</xdr:rowOff>
    </xdr:from>
    <xdr:to>
      <xdr:col>18</xdr:col>
      <xdr:colOff>390525</xdr:colOff>
      <xdr:row>32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02A0E-E002-7315-3656-6E62DCA4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DDED-E84A-455B-A988-D9B2722B6F7D}">
  <dimension ref="A1:H10"/>
  <sheetViews>
    <sheetView tabSelected="1" workbookViewId="0">
      <selection activeCell="E10" sqref="E10"/>
    </sheetView>
  </sheetViews>
  <sheetFormatPr defaultColWidth="8.85546875" defaultRowHeight="15" x14ac:dyDescent="0.25"/>
  <cols>
    <col min="1" max="1" width="15" bestFit="1" customWidth="1"/>
    <col min="4" max="4" width="14" bestFit="1" customWidth="1"/>
    <col min="7" max="7" width="10.85546875" bestFit="1" customWidth="1"/>
  </cols>
  <sheetData>
    <row r="1" spans="1:8" x14ac:dyDescent="0.25">
      <c r="A1" t="s">
        <v>0</v>
      </c>
      <c r="D1" t="s">
        <v>1</v>
      </c>
      <c r="G1" t="s">
        <v>2</v>
      </c>
      <c r="H1" t="s">
        <v>3</v>
      </c>
    </row>
    <row r="2" spans="1:8" x14ac:dyDescent="0.25">
      <c r="A2" t="s">
        <v>4</v>
      </c>
      <c r="B2">
        <v>5</v>
      </c>
      <c r="C2" t="s">
        <v>5</v>
      </c>
      <c r="D2" t="s">
        <v>6</v>
      </c>
      <c r="E2">
        <f>B$2*G2+H2</f>
        <v>0.76380000000000003</v>
      </c>
      <c r="F2" t="s">
        <v>7</v>
      </c>
      <c r="G2">
        <v>0.1225</v>
      </c>
      <c r="H2">
        <v>0.15129999999999999</v>
      </c>
    </row>
    <row r="3" spans="1:8" x14ac:dyDescent="0.25">
      <c r="D3" t="s">
        <v>8</v>
      </c>
      <c r="E3">
        <f>B$2*G3+H3</f>
        <v>160.12299999999999</v>
      </c>
      <c r="F3" t="s">
        <v>9</v>
      </c>
      <c r="G3">
        <v>19.672999999999998</v>
      </c>
      <c r="H3">
        <v>61.758000000000003</v>
      </c>
    </row>
    <row r="5" spans="1:8" x14ac:dyDescent="0.25">
      <c r="A5" t="s">
        <v>10</v>
      </c>
      <c r="B5">
        <v>20</v>
      </c>
      <c r="C5" t="s">
        <v>11</v>
      </c>
      <c r="D5" t="s">
        <v>6</v>
      </c>
      <c r="E5">
        <f>B$5*G5+H5</f>
        <v>0.70469999999999999</v>
      </c>
      <c r="F5" t="s">
        <v>7</v>
      </c>
      <c r="G5">
        <v>2.4500000000000001E-2</v>
      </c>
      <c r="H5">
        <v>0.2147</v>
      </c>
    </row>
    <row r="6" spans="1:8" x14ac:dyDescent="0.25">
      <c r="D6" t="s">
        <v>8</v>
      </c>
      <c r="E6">
        <f>B$5*G6+H6</f>
        <v>151.38799999999998</v>
      </c>
      <c r="F6" t="s">
        <v>9</v>
      </c>
      <c r="G6">
        <v>3.6273</v>
      </c>
      <c r="H6">
        <v>78.841999999999999</v>
      </c>
    </row>
    <row r="8" spans="1:8" x14ac:dyDescent="0.25">
      <c r="D8" t="s">
        <v>12</v>
      </c>
    </row>
    <row r="9" spans="1:8" x14ac:dyDescent="0.25">
      <c r="D9" t="s">
        <v>6</v>
      </c>
      <c r="E9">
        <f>AVERAGE(E2,E5)</f>
        <v>0.73425000000000007</v>
      </c>
      <c r="F9" t="s">
        <v>7</v>
      </c>
    </row>
    <row r="10" spans="1:8" x14ac:dyDescent="0.25">
      <c r="D10" t="s">
        <v>8</v>
      </c>
      <c r="E10">
        <f>AVERAGE(E3,E6)</f>
        <v>155.75549999999998</v>
      </c>
      <c r="F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3752-76DD-4A52-9B90-1059333AC41D}">
  <dimension ref="A1:S50"/>
  <sheetViews>
    <sheetView topLeftCell="J1" workbookViewId="0">
      <selection activeCell="T19" sqref="T19"/>
    </sheetView>
  </sheetViews>
  <sheetFormatPr defaultColWidth="8.85546875" defaultRowHeight="15" x14ac:dyDescent="0.25"/>
  <cols>
    <col min="4" max="4" width="15.42578125" bestFit="1" customWidth="1"/>
    <col min="5" max="5" width="11" bestFit="1" customWidth="1"/>
    <col min="6" max="6" width="11.28515625" bestFit="1" customWidth="1"/>
    <col min="7" max="7" width="11.85546875" bestFit="1" customWidth="1"/>
  </cols>
  <sheetData>
    <row r="1" spans="1:1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</row>
    <row r="2" spans="1:17" x14ac:dyDescent="0.25">
      <c r="A2" t="s">
        <v>21</v>
      </c>
      <c r="B2" t="s">
        <v>22</v>
      </c>
      <c r="C2" t="s">
        <v>23</v>
      </c>
      <c r="D2">
        <v>5</v>
      </c>
      <c r="E2">
        <v>20</v>
      </c>
      <c r="F2">
        <v>22.4</v>
      </c>
      <c r="G2">
        <f>F2/35.27396</f>
        <v>0.6350293530978659</v>
      </c>
      <c r="H2" s="1">
        <v>189</v>
      </c>
      <c r="J2" s="3" t="s">
        <v>21</v>
      </c>
      <c r="K2" s="3" t="s">
        <v>22</v>
      </c>
      <c r="L2" s="3" t="s">
        <v>23</v>
      </c>
      <c r="M2" s="3">
        <v>5</v>
      </c>
      <c r="N2" s="3">
        <v>20</v>
      </c>
      <c r="O2" s="3">
        <v>22.4</v>
      </c>
      <c r="P2" s="3">
        <v>0.63502935299999996</v>
      </c>
      <c r="Q2" s="4">
        <v>189</v>
      </c>
    </row>
    <row r="3" spans="1:17" x14ac:dyDescent="0.25">
      <c r="A3" t="s">
        <v>21</v>
      </c>
      <c r="B3" t="s">
        <v>22</v>
      </c>
      <c r="C3" t="s">
        <v>24</v>
      </c>
      <c r="D3">
        <v>1.7</v>
      </c>
      <c r="E3">
        <v>20</v>
      </c>
      <c r="F3">
        <v>12.8</v>
      </c>
      <c r="G3">
        <f t="shared" ref="G3:G45" si="0">F3/35.27396</f>
        <v>0.3628739160559234</v>
      </c>
      <c r="H3" s="1">
        <v>119</v>
      </c>
      <c r="J3" s="3" t="s">
        <v>21</v>
      </c>
      <c r="K3" s="3" t="s">
        <v>22</v>
      </c>
      <c r="L3" s="3" t="s">
        <v>24</v>
      </c>
      <c r="M3" s="3">
        <v>1.7</v>
      </c>
      <c r="N3" s="3">
        <v>20</v>
      </c>
      <c r="O3" s="3">
        <v>12.8</v>
      </c>
      <c r="P3" s="3">
        <v>0.36287391600000002</v>
      </c>
      <c r="Q3" s="4">
        <v>119</v>
      </c>
    </row>
    <row r="4" spans="1:17" x14ac:dyDescent="0.25">
      <c r="A4" t="s">
        <v>21</v>
      </c>
      <c r="B4" t="s">
        <v>22</v>
      </c>
      <c r="C4" t="s">
        <v>25</v>
      </c>
      <c r="D4">
        <v>3</v>
      </c>
      <c r="E4">
        <v>20</v>
      </c>
      <c r="F4">
        <v>44.8</v>
      </c>
      <c r="G4">
        <f t="shared" si="0"/>
        <v>1.2700587061957318</v>
      </c>
      <c r="H4" s="1">
        <v>209.81</v>
      </c>
      <c r="J4" s="3" t="s">
        <v>21</v>
      </c>
      <c r="K4" s="3" t="s">
        <v>22</v>
      </c>
      <c r="L4" s="3" t="s">
        <v>25</v>
      </c>
      <c r="M4" s="3">
        <v>3</v>
      </c>
      <c r="N4" s="3">
        <v>20</v>
      </c>
      <c r="O4" s="3">
        <v>44.8</v>
      </c>
      <c r="P4" s="3">
        <v>1.2700587059999999</v>
      </c>
      <c r="Q4" s="4">
        <v>209.81</v>
      </c>
    </row>
    <row r="5" spans="1:17" x14ac:dyDescent="0.25">
      <c r="A5" t="s">
        <v>21</v>
      </c>
      <c r="B5" t="s">
        <v>22</v>
      </c>
      <c r="C5" t="s">
        <v>26</v>
      </c>
      <c r="D5">
        <v>6</v>
      </c>
      <c r="E5">
        <v>20</v>
      </c>
      <c r="F5">
        <v>36</v>
      </c>
      <c r="G5">
        <f t="shared" si="0"/>
        <v>1.0205828889072845</v>
      </c>
      <c r="H5" s="1">
        <v>139</v>
      </c>
      <c r="J5" s="3" t="s">
        <v>21</v>
      </c>
      <c r="K5" s="3" t="s">
        <v>22</v>
      </c>
      <c r="L5" s="3" t="s">
        <v>26</v>
      </c>
      <c r="M5" s="3">
        <v>6</v>
      </c>
      <c r="N5" s="3">
        <v>20</v>
      </c>
      <c r="O5" s="3">
        <v>36</v>
      </c>
      <c r="P5" s="3">
        <v>1.0205828889999999</v>
      </c>
      <c r="Q5" s="4">
        <v>139</v>
      </c>
    </row>
    <row r="6" spans="1:17" x14ac:dyDescent="0.25">
      <c r="A6" t="s">
        <v>21</v>
      </c>
      <c r="B6" t="s">
        <v>22</v>
      </c>
      <c r="C6" t="s">
        <v>27</v>
      </c>
      <c r="D6">
        <v>8</v>
      </c>
      <c r="E6">
        <v>20</v>
      </c>
      <c r="F6">
        <v>35.200000000000003</v>
      </c>
      <c r="G6">
        <f t="shared" si="0"/>
        <v>0.99790326915378935</v>
      </c>
      <c r="H6" s="1">
        <v>199</v>
      </c>
      <c r="J6" s="3" t="s">
        <v>21</v>
      </c>
      <c r="K6" s="3" t="s">
        <v>22</v>
      </c>
      <c r="L6" s="3" t="s">
        <v>27</v>
      </c>
      <c r="M6" s="3">
        <v>8</v>
      </c>
      <c r="N6" s="3">
        <v>20</v>
      </c>
      <c r="O6" s="3">
        <v>35.200000000000003</v>
      </c>
      <c r="P6" s="3">
        <v>0.99790326900000004</v>
      </c>
      <c r="Q6" s="4">
        <v>199</v>
      </c>
    </row>
    <row r="7" spans="1:17" x14ac:dyDescent="0.25">
      <c r="A7" t="s">
        <v>21</v>
      </c>
      <c r="B7" t="s">
        <v>22</v>
      </c>
      <c r="C7" t="s">
        <v>28</v>
      </c>
      <c r="D7">
        <v>4</v>
      </c>
      <c r="E7">
        <v>20</v>
      </c>
      <c r="F7">
        <v>18.399999999999999</v>
      </c>
      <c r="G7">
        <f t="shared" si="0"/>
        <v>0.52163125433038982</v>
      </c>
      <c r="H7" s="1">
        <v>129</v>
      </c>
      <c r="J7" s="3" t="s">
        <v>21</v>
      </c>
      <c r="K7" s="3" t="s">
        <v>22</v>
      </c>
      <c r="L7" s="3" t="s">
        <v>28</v>
      </c>
      <c r="M7" s="3">
        <v>4</v>
      </c>
      <c r="N7" s="3">
        <v>20</v>
      </c>
      <c r="O7" s="3">
        <v>18.399999999999999</v>
      </c>
      <c r="P7" s="3">
        <v>0.52163125399999999</v>
      </c>
      <c r="Q7" s="4">
        <v>129</v>
      </c>
    </row>
    <row r="8" spans="1:17" x14ac:dyDescent="0.25">
      <c r="A8" t="s">
        <v>21</v>
      </c>
      <c r="B8" t="s">
        <v>22</v>
      </c>
      <c r="C8" t="s">
        <v>29</v>
      </c>
      <c r="D8">
        <v>5</v>
      </c>
      <c r="E8">
        <v>20</v>
      </c>
      <c r="F8">
        <v>22.4</v>
      </c>
      <c r="G8">
        <f t="shared" si="0"/>
        <v>0.6350293530978659</v>
      </c>
      <c r="H8" s="1">
        <v>149</v>
      </c>
      <c r="J8" s="3" t="s">
        <v>21</v>
      </c>
      <c r="K8" s="3" t="s">
        <v>22</v>
      </c>
      <c r="L8" s="3" t="s">
        <v>29</v>
      </c>
      <c r="M8" s="3">
        <v>5</v>
      </c>
      <c r="N8" s="3">
        <v>20</v>
      </c>
      <c r="O8" s="3">
        <v>22.4</v>
      </c>
      <c r="P8" s="3">
        <v>0.63502935299999996</v>
      </c>
      <c r="Q8" s="4">
        <v>149</v>
      </c>
    </row>
    <row r="9" spans="1:17" x14ac:dyDescent="0.25">
      <c r="A9" t="s">
        <v>21</v>
      </c>
      <c r="B9" t="s">
        <v>22</v>
      </c>
      <c r="C9" t="s">
        <v>30</v>
      </c>
      <c r="D9">
        <v>2</v>
      </c>
      <c r="E9">
        <v>20</v>
      </c>
      <c r="F9">
        <v>14.56</v>
      </c>
      <c r="G9">
        <f t="shared" si="0"/>
        <v>0.41276907951361286</v>
      </c>
      <c r="H9" s="1">
        <v>99</v>
      </c>
      <c r="J9" s="3" t="s">
        <v>21</v>
      </c>
      <c r="K9" s="3" t="s">
        <v>22</v>
      </c>
      <c r="L9" s="3" t="s">
        <v>30</v>
      </c>
      <c r="M9" s="3">
        <v>2</v>
      </c>
      <c r="N9" s="3">
        <v>20</v>
      </c>
      <c r="O9" s="3">
        <v>14.56</v>
      </c>
      <c r="P9" s="3">
        <v>0.41276908000000001</v>
      </c>
      <c r="Q9" s="4">
        <v>99</v>
      </c>
    </row>
    <row r="10" spans="1:17" x14ac:dyDescent="0.25">
      <c r="A10" t="s">
        <v>21</v>
      </c>
      <c r="B10" t="s">
        <v>22</v>
      </c>
      <c r="C10" t="s">
        <v>31</v>
      </c>
      <c r="D10">
        <v>10</v>
      </c>
      <c r="E10">
        <v>20</v>
      </c>
      <c r="F10">
        <v>39.200000000000003</v>
      </c>
      <c r="G10">
        <f t="shared" si="0"/>
        <v>1.1113013679212653</v>
      </c>
      <c r="H10" s="1">
        <v>249</v>
      </c>
      <c r="J10" s="3" t="s">
        <v>21</v>
      </c>
      <c r="K10" s="3" t="s">
        <v>22</v>
      </c>
      <c r="L10" s="3" t="s">
        <v>31</v>
      </c>
      <c r="M10" s="3">
        <v>10</v>
      </c>
      <c r="N10" s="3">
        <v>20</v>
      </c>
      <c r="O10" s="3">
        <v>39.200000000000003</v>
      </c>
      <c r="P10" s="3">
        <v>1.1113013679999999</v>
      </c>
      <c r="Q10" s="4">
        <v>249</v>
      </c>
    </row>
    <row r="11" spans="1:17" x14ac:dyDescent="0.25">
      <c r="A11" t="s">
        <v>21</v>
      </c>
      <c r="B11" t="s">
        <v>22</v>
      </c>
      <c r="C11" t="s">
        <v>32</v>
      </c>
      <c r="D11">
        <v>4</v>
      </c>
      <c r="E11">
        <v>20</v>
      </c>
      <c r="F11">
        <v>48</v>
      </c>
      <c r="G11">
        <f t="shared" si="0"/>
        <v>1.3607771852097126</v>
      </c>
      <c r="H11" s="1">
        <v>129</v>
      </c>
      <c r="J11" s="3" t="s">
        <v>21</v>
      </c>
      <c r="K11" s="3" t="s">
        <v>22</v>
      </c>
      <c r="L11" s="3" t="s">
        <v>32</v>
      </c>
      <c r="M11" s="3">
        <v>4</v>
      </c>
      <c r="N11" s="3">
        <v>20</v>
      </c>
      <c r="O11" s="3">
        <v>48</v>
      </c>
      <c r="P11" s="3">
        <v>1.3607771849999999</v>
      </c>
      <c r="Q11" s="4">
        <v>129</v>
      </c>
    </row>
    <row r="12" spans="1:17" x14ac:dyDescent="0.25">
      <c r="A12" t="s">
        <v>21</v>
      </c>
      <c r="B12" t="s">
        <v>22</v>
      </c>
      <c r="C12" t="s">
        <v>33</v>
      </c>
      <c r="D12">
        <v>3</v>
      </c>
      <c r="E12">
        <v>12</v>
      </c>
      <c r="F12">
        <v>9.1999999999999993</v>
      </c>
      <c r="G12">
        <f t="shared" si="0"/>
        <v>0.26081562716519491</v>
      </c>
      <c r="H12" s="1">
        <v>192.72</v>
      </c>
      <c r="J12" s="3" t="s">
        <v>21</v>
      </c>
      <c r="K12" s="3" t="s">
        <v>22</v>
      </c>
      <c r="L12" s="3" t="s">
        <v>33</v>
      </c>
      <c r="M12" s="3">
        <v>3</v>
      </c>
      <c r="N12" s="3">
        <v>12</v>
      </c>
      <c r="O12" s="3">
        <v>9.1999999999999993</v>
      </c>
      <c r="P12" s="3">
        <v>0.26081562699999999</v>
      </c>
      <c r="Q12" s="4">
        <v>192.72</v>
      </c>
    </row>
    <row r="13" spans="1:17" x14ac:dyDescent="0.25">
      <c r="A13" t="s">
        <v>21</v>
      </c>
      <c r="B13" t="s">
        <v>22</v>
      </c>
      <c r="C13" t="s">
        <v>34</v>
      </c>
      <c r="D13">
        <v>5</v>
      </c>
      <c r="E13">
        <v>12</v>
      </c>
      <c r="F13">
        <v>15.552</v>
      </c>
      <c r="G13">
        <f t="shared" si="0"/>
        <v>0.44089180800794692</v>
      </c>
      <c r="H13" s="1">
        <v>242.55</v>
      </c>
      <c r="J13" s="3" t="s">
        <v>21</v>
      </c>
      <c r="K13" s="3" t="s">
        <v>22</v>
      </c>
      <c r="L13" s="3" t="s">
        <v>34</v>
      </c>
      <c r="M13" s="3">
        <v>5</v>
      </c>
      <c r="N13" s="3">
        <v>12</v>
      </c>
      <c r="O13" s="3">
        <v>15.552</v>
      </c>
      <c r="P13" s="3">
        <v>0.440891808</v>
      </c>
      <c r="Q13" s="4">
        <v>242.55</v>
      </c>
    </row>
    <row r="14" spans="1:17" x14ac:dyDescent="0.25">
      <c r="A14" t="s">
        <v>21</v>
      </c>
      <c r="B14" t="s">
        <v>22</v>
      </c>
      <c r="C14" t="s">
        <v>35</v>
      </c>
      <c r="D14">
        <v>1.5</v>
      </c>
      <c r="E14">
        <v>20</v>
      </c>
      <c r="F14">
        <v>12.32</v>
      </c>
      <c r="G14">
        <f t="shared" si="0"/>
        <v>0.34926614420382629</v>
      </c>
      <c r="H14" s="1">
        <v>89</v>
      </c>
      <c r="J14" s="3" t="s">
        <v>21</v>
      </c>
      <c r="K14" s="3" t="s">
        <v>22</v>
      </c>
      <c r="L14" s="3" t="s">
        <v>35</v>
      </c>
      <c r="M14" s="3">
        <v>1.5</v>
      </c>
      <c r="N14" s="3">
        <v>20</v>
      </c>
      <c r="O14" s="3">
        <v>12.32</v>
      </c>
      <c r="P14" s="3">
        <v>0.349266144</v>
      </c>
      <c r="Q14" s="4">
        <v>89</v>
      </c>
    </row>
    <row r="15" spans="1:17" x14ac:dyDescent="0.25">
      <c r="A15" t="s">
        <v>21</v>
      </c>
      <c r="B15" t="s">
        <v>22</v>
      </c>
      <c r="C15" t="s">
        <v>36</v>
      </c>
      <c r="D15">
        <v>5</v>
      </c>
      <c r="E15">
        <v>12</v>
      </c>
      <c r="F15">
        <v>15.552</v>
      </c>
      <c r="G15">
        <f t="shared" si="0"/>
        <v>0.44089180800794692</v>
      </c>
      <c r="H15" s="1">
        <v>99</v>
      </c>
      <c r="J15" s="3" t="s">
        <v>21</v>
      </c>
      <c r="K15" s="3" t="s">
        <v>22</v>
      </c>
      <c r="L15" s="3" t="s">
        <v>36</v>
      </c>
      <c r="M15" s="3">
        <v>5</v>
      </c>
      <c r="N15" s="3">
        <v>12</v>
      </c>
      <c r="O15" s="3">
        <v>15.552</v>
      </c>
      <c r="P15" s="3">
        <v>0.440891808</v>
      </c>
      <c r="Q15" s="4">
        <v>99</v>
      </c>
    </row>
    <row r="16" spans="1:17" x14ac:dyDescent="0.25">
      <c r="A16" t="s">
        <v>21</v>
      </c>
      <c r="B16" t="s">
        <v>22</v>
      </c>
      <c r="C16" t="s">
        <v>37</v>
      </c>
      <c r="D16">
        <v>6</v>
      </c>
      <c r="E16">
        <v>60</v>
      </c>
      <c r="F16">
        <f>2.3*16</f>
        <v>36.799999999999997</v>
      </c>
      <c r="G16">
        <f t="shared" si="0"/>
        <v>1.0432625086607796</v>
      </c>
      <c r="H16" s="1">
        <v>179</v>
      </c>
      <c r="J16" s="3" t="s">
        <v>21</v>
      </c>
      <c r="K16" s="3" t="s">
        <v>22</v>
      </c>
      <c r="L16" s="3" t="s">
        <v>37</v>
      </c>
      <c r="M16" s="3">
        <v>6</v>
      </c>
      <c r="N16" s="3">
        <v>60</v>
      </c>
      <c r="O16" s="3">
        <v>36.799999999999997</v>
      </c>
      <c r="P16" s="3">
        <v>1.0432625090000001</v>
      </c>
      <c r="Q16" s="4">
        <v>179</v>
      </c>
    </row>
    <row r="17" spans="1:19" x14ac:dyDescent="0.25">
      <c r="A17" t="s">
        <v>21</v>
      </c>
      <c r="B17" t="s">
        <v>22</v>
      </c>
      <c r="C17" t="s">
        <v>38</v>
      </c>
      <c r="D17">
        <v>15</v>
      </c>
      <c r="E17">
        <v>60</v>
      </c>
      <c r="F17">
        <v>72.8</v>
      </c>
      <c r="G17">
        <f t="shared" si="0"/>
        <v>2.063845397568064</v>
      </c>
      <c r="H17" s="1">
        <v>379</v>
      </c>
      <c r="J17" s="3" t="s">
        <v>21</v>
      </c>
      <c r="K17" s="3" t="s">
        <v>22</v>
      </c>
      <c r="L17" s="3" t="s">
        <v>38</v>
      </c>
      <c r="M17" s="3">
        <v>15</v>
      </c>
      <c r="N17" s="3">
        <v>60</v>
      </c>
      <c r="O17" s="3">
        <v>72.8</v>
      </c>
      <c r="P17" s="3">
        <v>2.0638453980000002</v>
      </c>
      <c r="Q17" s="4">
        <v>379</v>
      </c>
      <c r="R17" s="2"/>
      <c r="S17" s="2"/>
    </row>
    <row r="18" spans="1:19" x14ac:dyDescent="0.25">
      <c r="A18" t="s">
        <v>21</v>
      </c>
      <c r="B18" t="s">
        <v>22</v>
      </c>
      <c r="C18" t="s">
        <v>39</v>
      </c>
      <c r="D18">
        <v>3</v>
      </c>
      <c r="E18">
        <v>12</v>
      </c>
      <c r="F18">
        <v>9.1199999999999992</v>
      </c>
      <c r="G18">
        <f t="shared" si="0"/>
        <v>0.2585476651898454</v>
      </c>
      <c r="H18" s="1">
        <v>89</v>
      </c>
      <c r="J18" s="3" t="s">
        <v>21</v>
      </c>
      <c r="K18" s="3" t="s">
        <v>22</v>
      </c>
      <c r="L18" s="3" t="s">
        <v>39</v>
      </c>
      <c r="M18" s="3">
        <v>3</v>
      </c>
      <c r="N18" s="3">
        <v>12</v>
      </c>
      <c r="O18" s="3">
        <v>9.1199999999999992</v>
      </c>
      <c r="P18" s="3">
        <v>0.25854766499999998</v>
      </c>
      <c r="Q18" s="4">
        <v>89</v>
      </c>
    </row>
    <row r="19" spans="1:19" x14ac:dyDescent="0.25">
      <c r="A19" t="s">
        <v>21</v>
      </c>
      <c r="B19" t="s">
        <v>22</v>
      </c>
      <c r="C19" t="s">
        <v>40</v>
      </c>
      <c r="D19">
        <v>12</v>
      </c>
      <c r="E19">
        <v>60</v>
      </c>
      <c r="F19">
        <v>54.4</v>
      </c>
      <c r="G19">
        <f t="shared" si="0"/>
        <v>1.5422141432376744</v>
      </c>
      <c r="H19" s="1">
        <v>299</v>
      </c>
      <c r="J19" s="3" t="s">
        <v>21</v>
      </c>
      <c r="K19" s="3" t="s">
        <v>22</v>
      </c>
      <c r="L19" s="3" t="s">
        <v>40</v>
      </c>
      <c r="M19" s="3">
        <v>12</v>
      </c>
      <c r="N19" s="3">
        <v>60</v>
      </c>
      <c r="O19" s="3">
        <v>54.4</v>
      </c>
      <c r="P19" s="3">
        <v>1.542214143</v>
      </c>
      <c r="Q19" s="4">
        <v>299</v>
      </c>
    </row>
    <row r="20" spans="1:19" x14ac:dyDescent="0.25">
      <c r="A20" t="s">
        <v>21</v>
      </c>
      <c r="B20" t="s">
        <v>22</v>
      </c>
      <c r="C20" t="s">
        <v>41</v>
      </c>
      <c r="D20">
        <v>9</v>
      </c>
      <c r="E20">
        <v>60</v>
      </c>
      <c r="F20">
        <v>55.2</v>
      </c>
      <c r="G20">
        <f t="shared" si="0"/>
        <v>1.5648937629911697</v>
      </c>
      <c r="H20" s="1">
        <v>206.1</v>
      </c>
      <c r="J20" s="3" t="s">
        <v>21</v>
      </c>
      <c r="K20" s="3" t="s">
        <v>22</v>
      </c>
      <c r="L20" s="3" t="s">
        <v>41</v>
      </c>
      <c r="M20" s="3">
        <v>9</v>
      </c>
      <c r="N20" s="3">
        <v>60</v>
      </c>
      <c r="O20" s="3">
        <v>55.2</v>
      </c>
      <c r="P20" s="3">
        <v>1.5648937629999999</v>
      </c>
      <c r="Q20" s="4">
        <v>206.1</v>
      </c>
    </row>
    <row r="21" spans="1:19" x14ac:dyDescent="0.25">
      <c r="A21" t="s">
        <v>42</v>
      </c>
      <c r="B21" t="s">
        <v>22</v>
      </c>
      <c r="C21" t="s">
        <v>43</v>
      </c>
      <c r="D21">
        <v>5</v>
      </c>
      <c r="E21">
        <v>12</v>
      </c>
      <c r="F21">
        <f>0.95*16</f>
        <v>15.2</v>
      </c>
      <c r="G21">
        <f t="shared" si="0"/>
        <v>0.43091277531640898</v>
      </c>
      <c r="H21" s="1">
        <v>99</v>
      </c>
      <c r="J21" s="3" t="s">
        <v>42</v>
      </c>
      <c r="K21" s="3" t="s">
        <v>22</v>
      </c>
      <c r="L21" s="3" t="s">
        <v>43</v>
      </c>
      <c r="M21" s="3">
        <v>5</v>
      </c>
      <c r="N21" s="3">
        <v>12</v>
      </c>
      <c r="O21" s="3">
        <v>15.2</v>
      </c>
      <c r="P21" s="3">
        <v>0.43091277500000003</v>
      </c>
      <c r="Q21" s="4">
        <v>99</v>
      </c>
    </row>
    <row r="22" spans="1:19" x14ac:dyDescent="0.25">
      <c r="A22" t="s">
        <v>42</v>
      </c>
      <c r="B22" t="s">
        <v>22</v>
      </c>
      <c r="C22" t="s">
        <v>44</v>
      </c>
      <c r="D22">
        <v>2.5</v>
      </c>
      <c r="E22">
        <v>12</v>
      </c>
      <c r="F22">
        <f>0.45*16</f>
        <v>7.2</v>
      </c>
      <c r="G22">
        <f t="shared" si="0"/>
        <v>0.20411657778145692</v>
      </c>
      <c r="H22" s="1">
        <v>79</v>
      </c>
      <c r="J22" s="3" t="s">
        <v>42</v>
      </c>
      <c r="K22" s="3" t="s">
        <v>22</v>
      </c>
      <c r="L22" s="3" t="s">
        <v>44</v>
      </c>
      <c r="M22" s="3">
        <v>2.5</v>
      </c>
      <c r="N22" s="3">
        <v>12</v>
      </c>
      <c r="O22" s="3">
        <v>7.2</v>
      </c>
      <c r="P22" s="3">
        <v>0.20411657799999999</v>
      </c>
      <c r="Q22" s="4">
        <v>79</v>
      </c>
    </row>
    <row r="23" spans="1:19" x14ac:dyDescent="0.25">
      <c r="A23" t="s">
        <v>42</v>
      </c>
      <c r="B23" t="s">
        <v>22</v>
      </c>
      <c r="C23" t="s">
        <v>45</v>
      </c>
      <c r="D23">
        <v>5</v>
      </c>
      <c r="E23">
        <v>18</v>
      </c>
      <c r="F23">
        <f>1.6*16</f>
        <v>25.6</v>
      </c>
      <c r="G23">
        <f t="shared" si="0"/>
        <v>0.72574783211184679</v>
      </c>
      <c r="H23" s="1">
        <v>189</v>
      </c>
      <c r="J23" s="3" t="s">
        <v>42</v>
      </c>
      <c r="K23" s="3" t="s">
        <v>22</v>
      </c>
      <c r="L23" s="3" t="s">
        <v>45</v>
      </c>
      <c r="M23" s="3">
        <v>5</v>
      </c>
      <c r="N23" s="3">
        <v>18</v>
      </c>
      <c r="O23" s="3">
        <v>25.6</v>
      </c>
      <c r="P23" s="3">
        <v>0.72574783200000004</v>
      </c>
      <c r="Q23" s="4">
        <v>189</v>
      </c>
    </row>
    <row r="24" spans="1:19" x14ac:dyDescent="0.25">
      <c r="A24" t="s">
        <v>42</v>
      </c>
      <c r="B24" t="s">
        <v>22</v>
      </c>
      <c r="C24" t="s">
        <v>46</v>
      </c>
      <c r="D24">
        <v>8</v>
      </c>
      <c r="E24">
        <v>18</v>
      </c>
      <c r="F24">
        <f>2.38*16</f>
        <v>38.08</v>
      </c>
      <c r="G24">
        <f t="shared" si="0"/>
        <v>1.079549900266372</v>
      </c>
      <c r="H24" s="1">
        <v>199</v>
      </c>
      <c r="J24" s="3" t="s">
        <v>42</v>
      </c>
      <c r="K24" s="3" t="s">
        <v>22</v>
      </c>
      <c r="L24" s="3" t="s">
        <v>46</v>
      </c>
      <c r="M24" s="3">
        <v>8</v>
      </c>
      <c r="N24" s="3">
        <v>18</v>
      </c>
      <c r="O24" s="3">
        <v>38.08</v>
      </c>
      <c r="P24" s="3">
        <v>1.0795499</v>
      </c>
      <c r="Q24" s="4">
        <v>199</v>
      </c>
    </row>
    <row r="25" spans="1:19" x14ac:dyDescent="0.25">
      <c r="A25" t="s">
        <v>42</v>
      </c>
      <c r="B25" t="s">
        <v>22</v>
      </c>
      <c r="C25" t="s">
        <v>47</v>
      </c>
      <c r="D25">
        <v>3</v>
      </c>
      <c r="E25">
        <v>18</v>
      </c>
      <c r="F25">
        <f>1.31*16</f>
        <v>20.96</v>
      </c>
      <c r="G25">
        <f t="shared" si="0"/>
        <v>0.59420603754157453</v>
      </c>
      <c r="H25" s="1">
        <v>119</v>
      </c>
      <c r="J25" s="3" t="s">
        <v>42</v>
      </c>
      <c r="K25" s="3" t="s">
        <v>22</v>
      </c>
      <c r="L25" s="3" t="s">
        <v>47</v>
      </c>
      <c r="M25" s="3">
        <v>3</v>
      </c>
      <c r="N25" s="3">
        <v>18</v>
      </c>
      <c r="O25" s="3">
        <v>20.96</v>
      </c>
      <c r="P25" s="3">
        <v>0.59420603800000005</v>
      </c>
      <c r="Q25" s="4">
        <v>119</v>
      </c>
    </row>
    <row r="26" spans="1:19" x14ac:dyDescent="0.25">
      <c r="A26" t="s">
        <v>42</v>
      </c>
      <c r="B26" t="s">
        <v>22</v>
      </c>
      <c r="C26" t="s">
        <v>48</v>
      </c>
      <c r="D26">
        <v>6</v>
      </c>
      <c r="E26">
        <v>18</v>
      </c>
      <c r="F26">
        <f>2.38*16</f>
        <v>38.08</v>
      </c>
      <c r="G26">
        <f t="shared" si="0"/>
        <v>1.079549900266372</v>
      </c>
      <c r="H26" s="1">
        <v>270</v>
      </c>
      <c r="J26" s="3" t="s">
        <v>42</v>
      </c>
      <c r="K26" s="3" t="s">
        <v>22</v>
      </c>
      <c r="L26" s="3" t="s">
        <v>48</v>
      </c>
      <c r="M26" s="3">
        <v>6</v>
      </c>
      <c r="N26" s="3">
        <v>18</v>
      </c>
      <c r="O26" s="3">
        <v>38.08</v>
      </c>
      <c r="P26" s="3">
        <v>1.0795499</v>
      </c>
      <c r="Q26" s="4">
        <v>270</v>
      </c>
    </row>
    <row r="27" spans="1:19" x14ac:dyDescent="0.25">
      <c r="A27" t="s">
        <v>42</v>
      </c>
      <c r="B27" t="s">
        <v>22</v>
      </c>
      <c r="C27" t="s">
        <v>49</v>
      </c>
      <c r="D27">
        <v>12</v>
      </c>
      <c r="E27">
        <v>18</v>
      </c>
      <c r="F27">
        <f>3.4*16</f>
        <v>54.4</v>
      </c>
      <c r="G27">
        <f t="shared" si="0"/>
        <v>1.5422141432376744</v>
      </c>
      <c r="H27" s="1">
        <v>249</v>
      </c>
      <c r="J27" s="3" t="s">
        <v>42</v>
      </c>
      <c r="K27" s="3" t="s">
        <v>22</v>
      </c>
      <c r="L27" s="3" t="s">
        <v>49</v>
      </c>
      <c r="M27" s="3">
        <v>12</v>
      </c>
      <c r="N27" s="3">
        <v>18</v>
      </c>
      <c r="O27" s="3">
        <v>54.4</v>
      </c>
      <c r="P27" s="3">
        <v>1.542214143</v>
      </c>
      <c r="Q27" s="4">
        <v>249</v>
      </c>
    </row>
    <row r="28" spans="1:19" x14ac:dyDescent="0.25">
      <c r="A28" t="s">
        <v>42</v>
      </c>
      <c r="B28" t="s">
        <v>22</v>
      </c>
      <c r="C28" t="s">
        <v>50</v>
      </c>
      <c r="D28">
        <v>3</v>
      </c>
      <c r="E28">
        <v>12</v>
      </c>
      <c r="F28">
        <f>0.42*16</f>
        <v>6.72</v>
      </c>
      <c r="G28">
        <f t="shared" si="0"/>
        <v>0.19050880592935976</v>
      </c>
      <c r="H28" s="1">
        <v>69</v>
      </c>
      <c r="J28" s="3" t="s">
        <v>42</v>
      </c>
      <c r="K28" s="3" t="s">
        <v>22</v>
      </c>
      <c r="L28" s="3" t="s">
        <v>50</v>
      </c>
      <c r="M28" s="3">
        <v>3</v>
      </c>
      <c r="N28" s="3">
        <v>12</v>
      </c>
      <c r="O28" s="3">
        <v>6.72</v>
      </c>
      <c r="P28" s="3">
        <v>0.190508806</v>
      </c>
      <c r="Q28" s="4">
        <v>69</v>
      </c>
    </row>
    <row r="29" spans="1:19" x14ac:dyDescent="0.25">
      <c r="A29" t="s">
        <v>42</v>
      </c>
      <c r="B29" t="s">
        <v>22</v>
      </c>
      <c r="C29" t="s">
        <v>51</v>
      </c>
      <c r="D29">
        <v>6</v>
      </c>
      <c r="E29">
        <v>12</v>
      </c>
      <c r="F29">
        <f>0.88*16</f>
        <v>14.08</v>
      </c>
      <c r="G29">
        <f t="shared" si="0"/>
        <v>0.3991613076615157</v>
      </c>
      <c r="H29" s="1">
        <v>119</v>
      </c>
      <c r="J29" s="3" t="s">
        <v>42</v>
      </c>
      <c r="K29" s="3" t="s">
        <v>22</v>
      </c>
      <c r="L29" s="3" t="s">
        <v>51</v>
      </c>
      <c r="M29" s="3">
        <v>6</v>
      </c>
      <c r="N29" s="3">
        <v>12</v>
      </c>
      <c r="O29" s="3">
        <v>14.08</v>
      </c>
      <c r="P29" s="3">
        <v>0.39916130799999999</v>
      </c>
      <c r="Q29" s="4">
        <v>119</v>
      </c>
    </row>
    <row r="30" spans="1:19" x14ac:dyDescent="0.25">
      <c r="A30" t="s">
        <v>42</v>
      </c>
      <c r="B30" t="s">
        <v>22</v>
      </c>
      <c r="C30" t="s">
        <v>52</v>
      </c>
      <c r="D30">
        <v>5</v>
      </c>
      <c r="E30">
        <v>18</v>
      </c>
      <c r="F30">
        <f>1.54*16</f>
        <v>24.64</v>
      </c>
      <c r="G30">
        <f t="shared" si="0"/>
        <v>0.69853228840765258</v>
      </c>
      <c r="H30" s="1">
        <v>159</v>
      </c>
      <c r="J30" s="3" t="s">
        <v>42</v>
      </c>
      <c r="K30" s="3" t="s">
        <v>22</v>
      </c>
      <c r="L30" s="3" t="s">
        <v>52</v>
      </c>
      <c r="M30" s="3">
        <v>5</v>
      </c>
      <c r="N30" s="3">
        <v>18</v>
      </c>
      <c r="O30" s="3">
        <v>24.64</v>
      </c>
      <c r="P30" s="3">
        <v>0.698532288</v>
      </c>
      <c r="Q30" s="4">
        <v>159</v>
      </c>
    </row>
    <row r="31" spans="1:19" x14ac:dyDescent="0.25">
      <c r="A31" t="s">
        <v>42</v>
      </c>
      <c r="B31" t="s">
        <v>22</v>
      </c>
      <c r="C31" t="s">
        <v>53</v>
      </c>
      <c r="D31">
        <v>4</v>
      </c>
      <c r="E31">
        <v>12</v>
      </c>
      <c r="F31">
        <f>0.88*16</f>
        <v>14.08</v>
      </c>
      <c r="G31">
        <f t="shared" si="0"/>
        <v>0.3991613076615157</v>
      </c>
      <c r="H31" s="1">
        <v>89</v>
      </c>
      <c r="J31" s="3" t="s">
        <v>42</v>
      </c>
      <c r="K31" s="3" t="s">
        <v>22</v>
      </c>
      <c r="L31" s="3" t="s">
        <v>53</v>
      </c>
      <c r="M31" s="3">
        <v>4</v>
      </c>
      <c r="N31" s="3">
        <v>12</v>
      </c>
      <c r="O31" s="3">
        <v>14.08</v>
      </c>
      <c r="P31" s="3">
        <v>0.39916130799999999</v>
      </c>
      <c r="Q31" s="4">
        <v>89</v>
      </c>
    </row>
    <row r="32" spans="1:19" x14ac:dyDescent="0.25">
      <c r="A32" t="s">
        <v>42</v>
      </c>
      <c r="B32" t="s">
        <v>22</v>
      </c>
      <c r="C32" t="s">
        <v>54</v>
      </c>
      <c r="D32">
        <v>1.5</v>
      </c>
      <c r="E32">
        <v>12</v>
      </c>
      <c r="F32">
        <f>0.45*16</f>
        <v>7.2</v>
      </c>
      <c r="G32">
        <f t="shared" si="0"/>
        <v>0.20411657778145692</v>
      </c>
      <c r="H32" s="1">
        <v>49</v>
      </c>
      <c r="J32" s="3" t="s">
        <v>42</v>
      </c>
      <c r="K32" s="3" t="s">
        <v>22</v>
      </c>
      <c r="L32" s="3" t="s">
        <v>54</v>
      </c>
      <c r="M32" s="3">
        <v>1.5</v>
      </c>
      <c r="N32" s="3">
        <v>12</v>
      </c>
      <c r="O32" s="3">
        <v>7.2</v>
      </c>
      <c r="P32" s="3">
        <v>0.20411657799999999</v>
      </c>
      <c r="Q32" s="4">
        <v>49</v>
      </c>
    </row>
    <row r="33" spans="1:17" x14ac:dyDescent="0.25">
      <c r="A33" t="s">
        <v>42</v>
      </c>
      <c r="B33" t="s">
        <v>22</v>
      </c>
      <c r="C33" t="s">
        <v>55</v>
      </c>
      <c r="D33">
        <v>2</v>
      </c>
      <c r="E33">
        <v>18</v>
      </c>
      <c r="F33">
        <f>0.95*16</f>
        <v>15.2</v>
      </c>
      <c r="G33">
        <f t="shared" si="0"/>
        <v>0.43091277531640898</v>
      </c>
      <c r="H33" s="1">
        <v>99</v>
      </c>
      <c r="J33" s="3" t="s">
        <v>42</v>
      </c>
      <c r="K33" s="3" t="s">
        <v>22</v>
      </c>
      <c r="L33" s="3" t="s">
        <v>55</v>
      </c>
      <c r="M33" s="3">
        <v>2</v>
      </c>
      <c r="N33" s="3">
        <v>18</v>
      </c>
      <c r="O33" s="3">
        <v>15.2</v>
      </c>
      <c r="P33" s="3">
        <v>0.43091277500000003</v>
      </c>
      <c r="Q33" s="4">
        <v>99</v>
      </c>
    </row>
    <row r="34" spans="1:17" x14ac:dyDescent="0.25">
      <c r="A34" t="s">
        <v>42</v>
      </c>
      <c r="B34" t="s">
        <v>22</v>
      </c>
      <c r="C34" t="s">
        <v>56</v>
      </c>
      <c r="D34">
        <v>3</v>
      </c>
      <c r="E34">
        <v>18</v>
      </c>
      <c r="F34">
        <f>1.54*16</f>
        <v>24.64</v>
      </c>
      <c r="G34">
        <f t="shared" si="0"/>
        <v>0.69853228840765258</v>
      </c>
      <c r="H34" s="1">
        <v>119</v>
      </c>
      <c r="J34" s="3" t="s">
        <v>42</v>
      </c>
      <c r="K34" s="3" t="s">
        <v>22</v>
      </c>
      <c r="L34" s="3" t="s">
        <v>56</v>
      </c>
      <c r="M34" s="3">
        <v>3</v>
      </c>
      <c r="N34" s="3">
        <v>18</v>
      </c>
      <c r="O34" s="3">
        <v>24.64</v>
      </c>
      <c r="P34" s="3">
        <v>0.698532288</v>
      </c>
      <c r="Q34" s="4">
        <v>119</v>
      </c>
    </row>
    <row r="35" spans="1:17" x14ac:dyDescent="0.25">
      <c r="A35" t="s">
        <v>42</v>
      </c>
      <c r="B35" t="s">
        <v>22</v>
      </c>
      <c r="C35" t="s">
        <v>57</v>
      </c>
      <c r="D35">
        <v>2</v>
      </c>
      <c r="E35">
        <v>12</v>
      </c>
      <c r="F35">
        <f>0.45*16</f>
        <v>7.2</v>
      </c>
      <c r="G35">
        <f t="shared" si="0"/>
        <v>0.20411657778145692</v>
      </c>
      <c r="H35" s="1">
        <v>64.97</v>
      </c>
      <c r="J35" s="3" t="s">
        <v>42</v>
      </c>
      <c r="K35" s="3" t="s">
        <v>22</v>
      </c>
      <c r="L35" s="3" t="s">
        <v>57</v>
      </c>
      <c r="M35" s="3">
        <v>2</v>
      </c>
      <c r="N35" s="3">
        <v>12</v>
      </c>
      <c r="O35" s="3">
        <v>7.2</v>
      </c>
      <c r="P35" s="3">
        <v>0.20411657799999999</v>
      </c>
      <c r="Q35" s="4">
        <v>64.97</v>
      </c>
    </row>
    <row r="36" spans="1:17" x14ac:dyDescent="0.25">
      <c r="A36" t="s">
        <v>42</v>
      </c>
      <c r="B36" t="s">
        <v>22</v>
      </c>
      <c r="C36" t="s">
        <v>58</v>
      </c>
      <c r="D36">
        <v>3</v>
      </c>
      <c r="E36">
        <v>12</v>
      </c>
      <c r="F36">
        <f>0.88*16</f>
        <v>14.08</v>
      </c>
      <c r="G36">
        <f t="shared" si="0"/>
        <v>0.3991613076615157</v>
      </c>
      <c r="H36" s="1">
        <v>79</v>
      </c>
      <c r="J36" s="3" t="s">
        <v>42</v>
      </c>
      <c r="K36" s="3" t="s">
        <v>22</v>
      </c>
      <c r="L36" s="3" t="s">
        <v>58</v>
      </c>
      <c r="M36" s="3">
        <v>3</v>
      </c>
      <c r="N36" s="3">
        <v>12</v>
      </c>
      <c r="O36" s="3">
        <v>14.08</v>
      </c>
      <c r="P36" s="3">
        <v>0.39916130799999999</v>
      </c>
      <c r="Q36" s="4">
        <v>79</v>
      </c>
    </row>
    <row r="37" spans="1:17" x14ac:dyDescent="0.25">
      <c r="A37" t="s">
        <v>42</v>
      </c>
      <c r="B37" t="s">
        <v>22</v>
      </c>
      <c r="C37" t="s">
        <v>59</v>
      </c>
      <c r="D37">
        <v>4</v>
      </c>
      <c r="E37">
        <v>18</v>
      </c>
      <c r="F37">
        <f>1.54*16</f>
        <v>24.64</v>
      </c>
      <c r="G37">
        <f t="shared" si="0"/>
        <v>0.69853228840765258</v>
      </c>
      <c r="H37" s="1">
        <v>129</v>
      </c>
      <c r="J37" s="3" t="s">
        <v>42</v>
      </c>
      <c r="K37" s="3" t="s">
        <v>22</v>
      </c>
      <c r="L37" s="3" t="s">
        <v>59</v>
      </c>
      <c r="M37" s="3">
        <v>4</v>
      </c>
      <c r="N37" s="3">
        <v>18</v>
      </c>
      <c r="O37" s="3">
        <v>24.64</v>
      </c>
      <c r="P37" s="3">
        <v>0.698532288</v>
      </c>
      <c r="Q37" s="4">
        <v>129</v>
      </c>
    </row>
    <row r="38" spans="1:17" x14ac:dyDescent="0.25">
      <c r="A38" t="s">
        <v>60</v>
      </c>
      <c r="B38" t="s">
        <v>22</v>
      </c>
      <c r="C38" t="s">
        <v>61</v>
      </c>
      <c r="D38">
        <v>8</v>
      </c>
      <c r="E38">
        <v>40</v>
      </c>
      <c r="F38">
        <f>4.157*16</f>
        <v>66.512</v>
      </c>
      <c r="G38">
        <f t="shared" si="0"/>
        <v>1.8855835863055919</v>
      </c>
      <c r="H38" s="1">
        <v>389</v>
      </c>
      <c r="J38" s="3" t="s">
        <v>60</v>
      </c>
      <c r="K38" s="3" t="s">
        <v>22</v>
      </c>
      <c r="L38" s="3" t="s">
        <v>61</v>
      </c>
      <c r="M38" s="3">
        <v>8</v>
      </c>
      <c r="N38" s="3">
        <v>40</v>
      </c>
      <c r="O38" s="3">
        <v>66.512</v>
      </c>
      <c r="P38" s="3">
        <v>1.8855835860000001</v>
      </c>
      <c r="Q38" s="4">
        <v>389</v>
      </c>
    </row>
    <row r="39" spans="1:17" x14ac:dyDescent="0.25">
      <c r="A39" t="s">
        <v>60</v>
      </c>
      <c r="B39" t="s">
        <v>22</v>
      </c>
      <c r="C39" t="s">
        <v>62</v>
      </c>
      <c r="D39">
        <v>5</v>
      </c>
      <c r="E39">
        <v>40</v>
      </c>
      <c r="F39">
        <f>3.05*16</f>
        <v>48.8</v>
      </c>
      <c r="G39">
        <f t="shared" si="0"/>
        <v>1.3834568049632079</v>
      </c>
      <c r="H39" s="1">
        <v>299</v>
      </c>
      <c r="J39" s="3" t="s">
        <v>60</v>
      </c>
      <c r="K39" s="3" t="s">
        <v>22</v>
      </c>
      <c r="L39" s="3" t="s">
        <v>62</v>
      </c>
      <c r="M39" s="3">
        <v>5</v>
      </c>
      <c r="N39" s="3">
        <v>40</v>
      </c>
      <c r="O39" s="3">
        <v>48.8</v>
      </c>
      <c r="P39" s="3">
        <v>1.383456805</v>
      </c>
      <c r="Q39" s="4">
        <v>299</v>
      </c>
    </row>
    <row r="40" spans="1:17" x14ac:dyDescent="0.25">
      <c r="A40" t="s">
        <v>60</v>
      </c>
      <c r="B40" t="s">
        <v>22</v>
      </c>
      <c r="C40" t="s">
        <v>63</v>
      </c>
      <c r="D40">
        <v>2.5</v>
      </c>
      <c r="E40">
        <v>40</v>
      </c>
      <c r="F40">
        <f>1.7*16</f>
        <v>27.2</v>
      </c>
      <c r="G40">
        <f t="shared" si="0"/>
        <v>0.77110707161883718</v>
      </c>
      <c r="H40" s="1">
        <v>169</v>
      </c>
      <c r="J40" s="3" t="s">
        <v>60</v>
      </c>
      <c r="K40" s="3" t="s">
        <v>22</v>
      </c>
      <c r="L40" s="3" t="s">
        <v>63</v>
      </c>
      <c r="M40" s="3">
        <v>2.5</v>
      </c>
      <c r="N40" s="3">
        <v>40</v>
      </c>
      <c r="O40" s="3">
        <v>27.2</v>
      </c>
      <c r="P40" s="3">
        <v>0.77110707199999995</v>
      </c>
      <c r="Q40" s="4">
        <v>169</v>
      </c>
    </row>
    <row r="41" spans="1:17" x14ac:dyDescent="0.25">
      <c r="A41" t="s">
        <v>60</v>
      </c>
      <c r="B41" t="s">
        <v>22</v>
      </c>
      <c r="C41" t="s">
        <v>64</v>
      </c>
      <c r="D41">
        <v>4</v>
      </c>
      <c r="E41">
        <v>40</v>
      </c>
      <c r="F41">
        <f>2.25*16</f>
        <v>36</v>
      </c>
      <c r="G41">
        <f t="shared" si="0"/>
        <v>1.0205828889072845</v>
      </c>
      <c r="H41" s="1">
        <v>229</v>
      </c>
      <c r="J41" s="3" t="s">
        <v>60</v>
      </c>
      <c r="K41" s="3" t="s">
        <v>22</v>
      </c>
      <c r="L41" s="3" t="s">
        <v>64</v>
      </c>
      <c r="M41" s="3">
        <v>4</v>
      </c>
      <c r="N41" s="3">
        <v>40</v>
      </c>
      <c r="O41" s="3">
        <v>36</v>
      </c>
      <c r="P41" s="3">
        <v>1.0205828889999999</v>
      </c>
      <c r="Q41" s="4">
        <v>229</v>
      </c>
    </row>
    <row r="42" spans="1:17" x14ac:dyDescent="0.25">
      <c r="A42" t="s">
        <v>65</v>
      </c>
      <c r="B42" t="s">
        <v>22</v>
      </c>
      <c r="C42" t="s">
        <v>66</v>
      </c>
      <c r="D42">
        <v>2</v>
      </c>
      <c r="E42">
        <v>20</v>
      </c>
      <c r="F42">
        <f>0.8*16</f>
        <v>12.8</v>
      </c>
      <c r="G42">
        <f t="shared" si="0"/>
        <v>0.3628739160559234</v>
      </c>
      <c r="H42" s="1">
        <v>49</v>
      </c>
      <c r="J42" s="3" t="s">
        <v>65</v>
      </c>
      <c r="K42" s="3" t="s">
        <v>22</v>
      </c>
      <c r="L42" s="3" t="s">
        <v>66</v>
      </c>
      <c r="M42" s="3">
        <v>2</v>
      </c>
      <c r="N42" s="3">
        <v>20</v>
      </c>
      <c r="O42" s="3">
        <v>12.8</v>
      </c>
      <c r="P42" s="3">
        <v>0.36287391600000002</v>
      </c>
      <c r="Q42" s="4">
        <v>49</v>
      </c>
    </row>
    <row r="43" spans="1:17" x14ac:dyDescent="0.25">
      <c r="A43" t="s">
        <v>65</v>
      </c>
      <c r="B43" t="s">
        <v>22</v>
      </c>
      <c r="C43" t="s">
        <v>67</v>
      </c>
      <c r="D43">
        <v>4</v>
      </c>
      <c r="E43">
        <v>20</v>
      </c>
      <c r="F43">
        <f>1.4*16</f>
        <v>22.4</v>
      </c>
      <c r="G43">
        <f t="shared" si="0"/>
        <v>0.6350293530978659</v>
      </c>
      <c r="H43" s="1">
        <v>119</v>
      </c>
      <c r="J43" s="3" t="s">
        <v>65</v>
      </c>
      <c r="K43" s="3" t="s">
        <v>22</v>
      </c>
      <c r="L43" s="3" t="s">
        <v>67</v>
      </c>
      <c r="M43" s="3">
        <v>4</v>
      </c>
      <c r="N43" s="3">
        <v>20</v>
      </c>
      <c r="O43" s="3">
        <v>22.4</v>
      </c>
      <c r="P43" s="3">
        <v>0.63502935299999996</v>
      </c>
      <c r="Q43" s="4">
        <v>119</v>
      </c>
    </row>
    <row r="44" spans="1:17" x14ac:dyDescent="0.25">
      <c r="A44" t="s">
        <v>65</v>
      </c>
      <c r="B44" t="s">
        <v>22</v>
      </c>
      <c r="C44" t="s">
        <v>68</v>
      </c>
      <c r="D44">
        <v>6</v>
      </c>
      <c r="E44">
        <v>20</v>
      </c>
      <c r="F44">
        <f>1.6*16</f>
        <v>25.6</v>
      </c>
      <c r="G44">
        <f t="shared" si="0"/>
        <v>0.72574783211184679</v>
      </c>
      <c r="H44" s="1">
        <v>129</v>
      </c>
      <c r="J44" s="3" t="s">
        <v>65</v>
      </c>
      <c r="K44" s="3" t="s">
        <v>22</v>
      </c>
      <c r="L44" s="3" t="s">
        <v>68</v>
      </c>
      <c r="M44" s="3">
        <v>6</v>
      </c>
      <c r="N44" s="3">
        <v>20</v>
      </c>
      <c r="O44" s="3">
        <v>25.6</v>
      </c>
      <c r="P44" s="3">
        <v>0.72574783200000004</v>
      </c>
      <c r="Q44" s="4">
        <v>129</v>
      </c>
    </row>
    <row r="45" spans="1:17" x14ac:dyDescent="0.25">
      <c r="A45" t="s">
        <v>65</v>
      </c>
      <c r="B45" t="s">
        <v>22</v>
      </c>
      <c r="C45" t="s">
        <v>69</v>
      </c>
      <c r="D45">
        <v>9</v>
      </c>
      <c r="E45">
        <v>20</v>
      </c>
      <c r="F45">
        <f>2.2*16</f>
        <v>35.200000000000003</v>
      </c>
      <c r="G45">
        <f t="shared" si="0"/>
        <v>0.99790326915378935</v>
      </c>
      <c r="H45" s="1">
        <v>169</v>
      </c>
      <c r="J45" s="3" t="s">
        <v>65</v>
      </c>
      <c r="K45" s="3" t="s">
        <v>22</v>
      </c>
      <c r="L45" s="3" t="s">
        <v>69</v>
      </c>
      <c r="M45" s="3">
        <v>9</v>
      </c>
      <c r="N45" s="3">
        <v>20</v>
      </c>
      <c r="O45" s="3">
        <v>35.200000000000003</v>
      </c>
      <c r="P45" s="3">
        <v>0.99790326900000004</v>
      </c>
      <c r="Q45" s="4">
        <v>169</v>
      </c>
    </row>
    <row r="46" spans="1:17" x14ac:dyDescent="0.25">
      <c r="H46" s="1"/>
    </row>
    <row r="47" spans="1:17" x14ac:dyDescent="0.25">
      <c r="H47" s="1"/>
    </row>
    <row r="48" spans="1:17" x14ac:dyDescent="0.25">
      <c r="H48" s="1"/>
    </row>
    <row r="49" spans="8:8" x14ac:dyDescent="0.25">
      <c r="H49" s="1"/>
    </row>
    <row r="50" spans="8:8" x14ac:dyDescent="0.25">
      <c r="H5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4EBC-A12D-4F5A-BCC5-BE65AE4749CD}">
  <dimension ref="W20"/>
  <sheetViews>
    <sheetView workbookViewId="0">
      <selection activeCell="W20" sqref="W20"/>
    </sheetView>
  </sheetViews>
  <sheetFormatPr defaultColWidth="8.85546875" defaultRowHeight="15" x14ac:dyDescent="0.25"/>
  <sheetData>
    <row r="20" spans="23:23" x14ac:dyDescent="0.25">
      <c r="W20" t="s">
        <v>70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BD6084-5DB8-4EA4-B75F-A4882FEFD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977A77-FE35-4472-A86A-2054494B52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525250-9CD6-4A11-A73E-9C3B573A2511}">
  <ds:schemaRefs>
    <ds:schemaRef ds:uri="http://schemas.microsoft.com/office/2006/metadata/properties"/>
    <ds:schemaRef ds:uri="http://purl.org/dc/elements/1.1/"/>
    <ds:schemaRef ds:uri="2de6f903-a70b-4d4e-9d47-d88418a90129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Use This For Inputs</vt:lpstr>
      <vt:lpstr>Data</vt:lpstr>
      <vt:lpstr>Plots</vt:lpstr>
      <vt:lpstr>batteryCapacity</vt:lpstr>
      <vt:lpstr>batteryCost</vt:lpstr>
      <vt:lpstr>batteryVoltage</vt:lpstr>
      <vt:lpstr>batteryWeight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Brookover, Kyle A</dc:creator>
  <cp:keywords/>
  <dc:description/>
  <cp:lastModifiedBy>Knecht, Trevor B</cp:lastModifiedBy>
  <cp:revision/>
  <dcterms:created xsi:type="dcterms:W3CDTF">2024-10-31T04:59:14Z</dcterms:created>
  <dcterms:modified xsi:type="dcterms:W3CDTF">2024-11-01T15:21:56Z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