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cc-my.sharepoint.com/personal/daniel_lowy_ratp_fr/Documents/Personnel/Kay/Projet Bachelor/AMOA/"/>
    </mc:Choice>
  </mc:AlternateContent>
  <xr:revisionPtr revIDLastSave="116" documentId="8_{66BCE46B-8777-42FC-8B5D-23D63BBEC908}" xr6:coauthVersionLast="47" xr6:coauthVersionMax="47" xr10:uidLastSave="{70F949A9-F8E9-482B-A675-20F396248A14}"/>
  <bookViews>
    <workbookView xWindow="-110" yWindow="-110" windowWidth="19420" windowHeight="10420" activeTab="1" xr2:uid="{B99013B7-BF78-450D-AEBA-9D65C3D4B4B1}"/>
  </bookViews>
  <sheets>
    <sheet name="Ratios_" sheetId="1" r:id="rId1"/>
    <sheet name="Projet DEV pur" sheetId="2" r:id="rId2"/>
  </sheets>
  <externalReferences>
    <externalReference r:id="rId3"/>
    <externalReference r:id="rId4"/>
    <externalReference r:id="rId5"/>
  </externalReferences>
  <definedNames>
    <definedName name="am">#REF!</definedName>
    <definedName name="app_AC">#REF!</definedName>
    <definedName name="app_AE">#REF!</definedName>
    <definedName name="app_BL">#REF!</definedName>
    <definedName name="app_CG">#REF!</definedName>
    <definedName name="app_CO">#REF!</definedName>
    <definedName name="app_HI">#REF!</definedName>
    <definedName name="app_LS">#REF!</definedName>
    <definedName name="app_RC">#REF!</definedName>
    <definedName name="app_SY">#REF!</definedName>
    <definedName name="as">#REF!</definedName>
    <definedName name="Bilan">#REF!</definedName>
    <definedName name="bs">#REF!</definedName>
    <definedName name="CHAFF">#REF!</definedName>
    <definedName name="CJS_bud">#REF!</definedName>
    <definedName name="Client">[2]paramètre!$C$2</definedName>
    <definedName name="code_am">#REF!</definedName>
    <definedName name="communication">#REF!</definedName>
    <definedName name="cours">#REF!</definedName>
    <definedName name="Coût">#REF!</definedName>
    <definedName name="CRE_bud">#REF!</definedName>
    <definedName name="CREXT">#REF!</definedName>
    <definedName name="CRI_bud">#REF!</definedName>
    <definedName name="CRJS">[1]Ouverture!$K$20</definedName>
    <definedName name="driver_ct">#REF!</definedName>
    <definedName name="etude">#REF!</definedName>
    <definedName name="Euro">6.55957</definedName>
    <definedName name="formation_client">#REF!</definedName>
    <definedName name="formation_equipe">#REF!</definedName>
    <definedName name="garantie">#REF!</definedName>
    <definedName name="gestion_pltf">#REF!</definedName>
    <definedName name="GestionProj">#REF!</definedName>
    <definedName name="integ_site">#REF!</definedName>
    <definedName name="integ_usine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"019802400"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42086.7797222222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B_BOOKMARK_COUNT" hidden="1">2</definedName>
    <definedName name="JO_CRI">#REF!</definedName>
    <definedName name="JS">#REF!</definedName>
    <definedName name="JST">#REF!</definedName>
    <definedName name="LKR">#REF!</definedName>
    <definedName name="manuels">#REF!</definedName>
    <definedName name="moiscourant">#REF!</definedName>
    <definedName name="Montant_H.T_marché">#REF!</definedName>
    <definedName name="montant_tot_1164.4">#REF!</definedName>
    <definedName name="NbDeci">2</definedName>
    <definedName name="Nrisque">#REF!</definedName>
    <definedName name="param">#REF!</definedName>
    <definedName name="PB">#REF!</definedName>
    <definedName name="PB_bud">#REF!</definedName>
    <definedName name="PN_bud">#REF!</definedName>
    <definedName name="PRJS">#REF!</definedName>
    <definedName name="Proba">#REF!</definedName>
    <definedName name="ProbMax">#REF!</definedName>
    <definedName name="Probmin">#REF!</definedName>
    <definedName name="probminmoy">#REF!</definedName>
    <definedName name="Probmoy">#REF!</definedName>
    <definedName name="probmoymax">#REF!</definedName>
    <definedName name="PRODU">#REF!</definedName>
    <definedName name="propal">#REF!</definedName>
    <definedName name="qualite">#REF!</definedName>
    <definedName name="ratio_dev">Ratios_!#REF!</definedName>
    <definedName name="real_SY">#REF!</definedName>
    <definedName name="Réalisé_mm_aa">[2]paramètre!$C$4</definedName>
    <definedName name="reunions">#REF!</definedName>
    <definedName name="scenario">[3]Params!$O$2</definedName>
    <definedName name="SIGTEX">#REF!</definedName>
    <definedName name="SIMTEX">#REF!</definedName>
    <definedName name="sol">#REF!</definedName>
    <definedName name="STINT">#REF!</definedName>
    <definedName name="STUN">#REF!</definedName>
    <definedName name="T0">[3]Params!$F$2</definedName>
    <definedName name="tab_coeff_2002">#REF!</definedName>
    <definedName name="tab_coeff_2003">#REF!</definedName>
    <definedName name="taux_de_change">'[1]Budget Daniel'!$N$1</definedName>
    <definedName name="Total_avenants">#REF!</definedName>
    <definedName name="traduc">#REF!</definedName>
    <definedName name="tx">#REF!</definedName>
    <definedName name="txffd">#REF!</definedName>
    <definedName name="txfs">#REF!</definedName>
    <definedName name="type">'[1]Budget Daniel'!$E$2</definedName>
    <definedName name="type1">#REF!</definedName>
    <definedName name="type2">#REF!</definedName>
    <definedName name="V_JS">#REF!</definedName>
    <definedName name="V_NOM">#REF!</definedName>
    <definedName name="V_NUMERO">#REF!</definedName>
    <definedName name="valid_site">#REF!</definedName>
    <definedName name="valid_usine">#REF!</definedName>
    <definedName name="VS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 l="1"/>
  <c r="C23" i="2" s="1"/>
  <c r="F23" i="2" s="1"/>
  <c r="G5" i="1"/>
  <c r="G6" i="1"/>
  <c r="G7" i="1"/>
  <c r="G8" i="1"/>
  <c r="G9" i="1"/>
  <c r="G10" i="1"/>
  <c r="G11" i="1"/>
  <c r="G12" i="1"/>
  <c r="G13" i="1"/>
  <c r="G14" i="1"/>
  <c r="G4" i="1"/>
  <c r="F7" i="1"/>
  <c r="C22" i="2" l="1"/>
  <c r="C12" i="2"/>
  <c r="F12" i="2" s="1"/>
  <c r="C18" i="2"/>
  <c r="F18" i="2" s="1"/>
  <c r="C11" i="2"/>
  <c r="F11" i="2" s="1"/>
  <c r="C10" i="2"/>
  <c r="C16" i="2"/>
  <c r="F16" i="2" s="1"/>
  <c r="C15" i="2"/>
  <c r="F15" i="2" s="1"/>
  <c r="C14" i="2"/>
  <c r="F14" i="2" s="1"/>
  <c r="H4" i="1"/>
  <c r="H13" i="1"/>
  <c r="D11" i="1"/>
  <c r="D14" i="1" s="1"/>
  <c r="F10" i="2" l="1"/>
  <c r="F19" i="2" s="1"/>
  <c r="C19" i="2"/>
  <c r="F22" i="2"/>
  <c r="C24" i="2"/>
  <c r="F24" i="2" l="1"/>
</calcChain>
</file>

<file path=xl/sharedStrings.xml><?xml version="1.0" encoding="utf-8"?>
<sst xmlns="http://schemas.openxmlformats.org/spreadsheetml/2006/main" count="57" uniqueCount="53">
  <si>
    <t>Pour un dev+TU de base 100 % :</t>
  </si>
  <si>
    <t>Projet normal</t>
  </si>
  <si>
    <t>Code</t>
  </si>
  <si>
    <t>Activité</t>
  </si>
  <si>
    <t>CJM</t>
  </si>
  <si>
    <t>Pilotage</t>
  </si>
  <si>
    <t>Etudes SFG / SFD</t>
  </si>
  <si>
    <t>Conception générale DAT / DCG (archis)</t>
  </si>
  <si>
    <t>DCD</t>
  </si>
  <si>
    <t>Conception détaillée DCD (dévs) &amp; cérémonies sprints</t>
  </si>
  <si>
    <t>DEV</t>
  </si>
  <si>
    <t>Dev + TU</t>
  </si>
  <si>
    <t>INTG</t>
  </si>
  <si>
    <t>Tests d'intégration (yc DTI) (dévs)</t>
  </si>
  <si>
    <t>Tests de validation &amp; recette yc rédaction DTV</t>
  </si>
  <si>
    <t>Somme hors garantie</t>
  </si>
  <si>
    <t>VSR &amp; Garantie</t>
  </si>
  <si>
    <t>Exploitation</t>
  </si>
  <si>
    <t>Somme projet</t>
  </si>
  <si>
    <t>Durée en mois</t>
  </si>
  <si>
    <t>Nb de DEVs à temps plein</t>
  </si>
  <si>
    <t>PARAMETRES</t>
  </si>
  <si>
    <t>Jours</t>
  </si>
  <si>
    <t>BUDGET</t>
  </si>
  <si>
    <t>DEVELOPPEMENT</t>
  </si>
  <si>
    <t>PILOTAGE</t>
  </si>
  <si>
    <t>Conception détaillée</t>
  </si>
  <si>
    <t>Devéloppement + Tests Unitaires</t>
  </si>
  <si>
    <t>Tests d'intégration</t>
  </si>
  <si>
    <t>Nb Jours-hommes</t>
  </si>
  <si>
    <t>= 6 mois x 30 jours</t>
  </si>
  <si>
    <t>= 180 jours x 2 hommes</t>
  </si>
  <si>
    <t>Pilotage projet</t>
  </si>
  <si>
    <t>Conception technique générale / Architecture</t>
  </si>
  <si>
    <t xml:space="preserve">Etudes Générales - Rédactions des specs </t>
  </si>
  <si>
    <t>Jours-hommes DEV</t>
  </si>
  <si>
    <t>Ratio (par apport aux jh DEV)</t>
  </si>
  <si>
    <t>Profil</t>
  </si>
  <si>
    <t>Cout / jour</t>
  </si>
  <si>
    <t>Cout total</t>
  </si>
  <si>
    <t>Chef de projet</t>
  </si>
  <si>
    <t>Architecte SI</t>
  </si>
  <si>
    <t>Développeur</t>
  </si>
  <si>
    <t>Exploitation SI</t>
  </si>
  <si>
    <t>Total coûts BUILD</t>
  </si>
  <si>
    <t>RECETTE</t>
  </si>
  <si>
    <t>Tests de validation &amp; recette</t>
  </si>
  <si>
    <t xml:space="preserve">GARANTIE </t>
  </si>
  <si>
    <t>Durée de garantie incluse (an)</t>
  </si>
  <si>
    <t>Maintenance logicielle</t>
  </si>
  <si>
    <t>DevOps SI</t>
  </si>
  <si>
    <t>Total avec GARANTIE</t>
  </si>
  <si>
    <t>Recetteur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</si>
</sst>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_-* #,##0\ &quot;€&quot;_-;\-* #,##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3" fillId="2" borderId="0" xfId="3" applyFont="1" applyFill="1"/>
    <xf numFmtId="0" fontId="1" fillId="2" borderId="0" xfId="3" applyFill="1"/>
    <xf numFmtId="0" fontId="1" fillId="2" borderId="0" xfId="3" applyFill="1" applyAlignment="1">
      <alignment horizontal="center"/>
    </xf>
    <xf numFmtId="0" fontId="2" fillId="2" borderId="0" xfId="3" applyFont="1" applyFill="1" applyAlignment="1">
      <alignment horizontal="center"/>
    </xf>
    <xf numFmtId="0" fontId="4" fillId="0" borderId="1" xfId="3" applyFont="1" applyBorder="1" applyAlignment="1">
      <alignment vertical="center"/>
    </xf>
    <xf numFmtId="9" fontId="4" fillId="3" borderId="2" xfId="3" applyNumberFormat="1" applyFont="1" applyFill="1" applyBorder="1" applyAlignment="1">
      <alignment horizontal="center" vertical="center"/>
    </xf>
    <xf numFmtId="0" fontId="1" fillId="0" borderId="0" xfId="3"/>
    <xf numFmtId="0" fontId="4" fillId="0" borderId="4" xfId="3" applyFont="1" applyBorder="1" applyAlignment="1">
      <alignment vertical="center"/>
    </xf>
    <xf numFmtId="9" fontId="4" fillId="3" borderId="5" xfId="3" applyNumberFormat="1" applyFont="1" applyFill="1" applyBorder="1" applyAlignment="1">
      <alignment horizontal="center" vertical="center"/>
    </xf>
    <xf numFmtId="0" fontId="4" fillId="4" borderId="4" xfId="3" applyFont="1" applyFill="1" applyBorder="1" applyAlignment="1">
      <alignment vertical="center"/>
    </xf>
    <xf numFmtId="9" fontId="4" fillId="4" borderId="5" xfId="3" applyNumberFormat="1" applyFont="1" applyFill="1" applyBorder="1" applyAlignment="1">
      <alignment horizontal="center" vertical="center"/>
    </xf>
    <xf numFmtId="166" fontId="1" fillId="2" borderId="0" xfId="1" applyNumberFormat="1" applyFill="1" applyAlignment="1">
      <alignment horizontal="center"/>
    </xf>
    <xf numFmtId="9" fontId="1" fillId="2" borderId="6" xfId="3" applyNumberFormat="1" applyFill="1" applyBorder="1" applyAlignment="1">
      <alignment horizontal="center" vertical="center"/>
    </xf>
    <xf numFmtId="0" fontId="1" fillId="2" borderId="7" xfId="3" applyFill="1" applyBorder="1" applyAlignment="1">
      <alignment horizontal="center" vertical="center"/>
    </xf>
    <xf numFmtId="0" fontId="1" fillId="2" borderId="8" xfId="3" applyFill="1" applyBorder="1" applyAlignment="1">
      <alignment horizontal="center" vertical="center"/>
    </xf>
    <xf numFmtId="9" fontId="1" fillId="2" borderId="0" xfId="3" applyNumberFormat="1" applyFill="1"/>
    <xf numFmtId="0" fontId="6" fillId="0" borderId="0" xfId="0" applyFont="1"/>
    <xf numFmtId="0" fontId="7" fillId="0" borderId="0" xfId="0" applyFont="1"/>
    <xf numFmtId="0" fontId="8" fillId="0" borderId="0" xfId="0" quotePrefix="1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0" fillId="0" borderId="9" xfId="0" applyBorder="1"/>
    <xf numFmtId="9" fontId="0" fillId="0" borderId="9" xfId="2" applyFont="1" applyBorder="1"/>
    <xf numFmtId="1" fontId="0" fillId="0" borderId="9" xfId="0" applyNumberFormat="1" applyBorder="1"/>
    <xf numFmtId="166" fontId="0" fillId="0" borderId="9" xfId="1" applyNumberFormat="1" applyFont="1" applyBorder="1"/>
    <xf numFmtId="1" fontId="10" fillId="0" borderId="9" xfId="0" applyNumberFormat="1" applyFont="1" applyBorder="1"/>
    <xf numFmtId="0" fontId="0" fillId="0" borderId="10" xfId="0" applyBorder="1"/>
    <xf numFmtId="9" fontId="0" fillId="0" borderId="10" xfId="2" applyFont="1" applyBorder="1"/>
    <xf numFmtId="1" fontId="10" fillId="0" borderId="10" xfId="0" applyNumberFormat="1" applyFont="1" applyBorder="1"/>
    <xf numFmtId="166" fontId="0" fillId="0" borderId="10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8" borderId="12" xfId="0" applyFont="1" applyFill="1" applyBorder="1"/>
    <xf numFmtId="0" fontId="0" fillId="8" borderId="13" xfId="0" applyFill="1" applyBorder="1"/>
    <xf numFmtId="0" fontId="0" fillId="8" borderId="14" xfId="0" applyFill="1" applyBorder="1"/>
    <xf numFmtId="0" fontId="2" fillId="8" borderId="15" xfId="0" applyFont="1" applyFill="1" applyBorder="1"/>
    <xf numFmtId="0" fontId="0" fillId="8" borderId="16" xfId="0" applyFill="1" applyBorder="1"/>
    <xf numFmtId="166" fontId="0" fillId="8" borderId="16" xfId="1" applyNumberFormat="1" applyFont="1" applyFill="1" applyBorder="1"/>
    <xf numFmtId="166" fontId="0" fillId="8" borderId="17" xfId="1" applyNumberFormat="1" applyFont="1" applyFill="1" applyBorder="1"/>
    <xf numFmtId="9" fontId="0" fillId="8" borderId="16" xfId="2" applyFont="1" applyFill="1" applyBorder="1"/>
    <xf numFmtId="1" fontId="0" fillId="8" borderId="16" xfId="0" applyNumberFormat="1" applyFill="1" applyBorder="1"/>
    <xf numFmtId="0" fontId="2" fillId="9" borderId="10" xfId="0" applyFont="1" applyFill="1" applyBorder="1"/>
    <xf numFmtId="9" fontId="2" fillId="9" borderId="10" xfId="2" applyFont="1" applyFill="1" applyBorder="1"/>
    <xf numFmtId="1" fontId="2" fillId="9" borderId="10" xfId="1" applyNumberFormat="1" applyFont="1" applyFill="1" applyBorder="1"/>
    <xf numFmtId="166" fontId="2" fillId="9" borderId="10" xfId="1" applyNumberFormat="1" applyFont="1" applyFill="1" applyBorder="1"/>
    <xf numFmtId="0" fontId="2" fillId="9" borderId="10" xfId="1" applyNumberFormat="1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</cellXfs>
  <cellStyles count="4">
    <cellStyle name="Monétaire" xfId="1" builtinId="4"/>
    <cellStyle name="Normal" xfId="0" builtinId="0"/>
    <cellStyle name="Normal 10" xfId="3" xr:uid="{7B7387A5-189C-4A3A-A3ED-E8C56483EC3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aniel_lowy_ratp_fr/Documents/Archives%20RSS/18-032%20Guayaquil/Pilotage/Financier/Budget%2020200525%20-%20v4%20rev%20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iaque/AppData/Local/Microsoft/Windows/INetCache/Content.Outlook/VDV2YX10/Programme%20template_Guayaquil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Users/X2019812/AppData/Local/Microsoft/Windows/Temporary%20Internet%20Files/Content.Outlook/2SW9ZKW6/20190606%20-%20Simu%20trajectoire%20trois%20sc&#233;narios%20-%20rq%20Bruno%20+%20r&#233;estim&#233;%20SCV%20+%20r&#233;estim&#233;%20Abidjan%20+%20revue%20VFO.xlsx?60BA7A3A" TargetMode="External"/><Relationship Id="rId1" Type="http://schemas.openxmlformats.org/officeDocument/2006/relationships/externalLinkPath" Target="file:///\\60BA7A3A\20190606%20-%20Simu%20trajectoire%20trois%20sc&#233;narios%20-%20rq%20Bruno%20+%20r&#233;estim&#233;%20SCV%20+%20r&#233;estim&#233;%20Abidjan%20+%20revue%20V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es"/>
      <sheetName val="Actions pendientes"/>
      <sheetName val="Contrat Avenants"/>
      <sheetName val="Suivi Budget"/>
      <sheetName val="Budget Daniel"/>
      <sheetName val="Résumé"/>
      <sheetName val="Suivi Lepley"/>
      <sheetName val="Synthèse Revue de Projet"/>
      <sheetName val="BID Prog Inves"/>
      <sheetName val="Plan de charges"/>
      <sheetName val="Synthèse"/>
      <sheetName val="Facturacion"/>
      <sheetName val="Charges"/>
      <sheetName val="Fournisseurs"/>
      <sheetName val="Suivi SETIM"/>
      <sheetName val="Language Comment"/>
      <sheetName val="Export ERP"/>
      <sheetName val="Export ERP Invest"/>
      <sheetName val="Charges intiales"/>
      <sheetName val="Synthèse marge Constance"/>
      <sheetName val="Tab JH"/>
      <sheetName val="Comparatif Budget DL"/>
      <sheetName val="Nouveau PDC"/>
      <sheetName val="Ratios_"/>
      <sheetName val="INVEST Analyse"/>
      <sheetName val="Depenses FR Akuiteo"/>
      <sheetName val="PDC Lepley"/>
      <sheetName val="Vieux PDC"/>
      <sheetName val="Risques"/>
      <sheetName val="Tab Achats"/>
      <sheetName val="Tab S-T"/>
      <sheetName val="Fournisseurs pendiente"/>
      <sheetName val="SETIM"/>
      <sheetName val="Garantie"/>
      <sheetName val="TEMP"/>
      <sheetName val="Bilans COPIL"/>
      <sheetName val="Key-Figures du mois"/>
      <sheetName val="Akuiteo"/>
      <sheetName val="Ouverture"/>
      <sheetName val="Diff N-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N1">
            <v>1.2</v>
          </cell>
        </row>
        <row r="2">
          <cell r="E2" t="str">
            <v>EC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20">
          <cell r="K20">
            <v>330</v>
          </cell>
        </row>
      </sheetData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 projet M"/>
      <sheetName val="paramètre"/>
      <sheetName val="CRL BUD_Extraction AKT"/>
      <sheetName val="Synthèse marge"/>
      <sheetName val="Marge projet"/>
      <sheetName val="Commandes"/>
      <sheetName val="% avt"/>
      <sheetName val="evo_Marge"/>
    </sheetNames>
    <sheetDataSet>
      <sheetData sheetId="0" refreshError="1"/>
      <sheetData sheetId="1">
        <row r="2">
          <cell r="C2" t="str">
            <v>Guayaquil - SOFRATESA</v>
          </cell>
        </row>
        <row r="4">
          <cell r="C4">
            <v>43951</v>
          </cell>
        </row>
      </sheetData>
      <sheetData sheetId="2" refreshError="1"/>
      <sheetData sheetId="3"/>
      <sheetData sheetId="4">
        <row r="1">
          <cell r="B1" t="str">
            <v>Guayaquil - SOFRATESA</v>
          </cell>
        </row>
      </sheetData>
      <sheetData sheetId="5">
        <row r="2">
          <cell r="J2" t="str">
            <v>Commandes et factures</v>
          </cell>
        </row>
      </sheetData>
      <sheetData sheetId="6">
        <row r="2">
          <cell r="J2" t="str">
            <v>Réalisé</v>
          </cell>
        </row>
      </sheetData>
      <sheetData sheetId="7">
        <row r="3">
          <cell r="K3" t="str">
            <v>Marge budgétée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 Q4"/>
      <sheetName val="Versions"/>
      <sheetName val="Params"/>
      <sheetName val="Charge besoin"/>
      <sheetName val="Techside"/>
      <sheetName val="Courbes"/>
      <sheetName val="Charge capa"/>
      <sheetName val="Rsc nom Noisy BdX"/>
      <sheetName val="Techside CDI vs ST"/>
      <sheetName val="RàF"/>
      <sheetName val="Ratios_"/>
    </sheetNames>
    <sheetDataSet>
      <sheetData sheetId="0"/>
      <sheetData sheetId="1"/>
      <sheetData sheetId="2">
        <row r="2">
          <cell r="F2">
            <v>43617</v>
          </cell>
          <cell r="O2">
            <v>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59EC-1157-45DC-A87F-9D9E7FA9D8F4}">
  <sheetPr>
    <tabColor theme="5" tint="-0.249977111117893"/>
  </sheetPr>
  <dimension ref="A1:AD41"/>
  <sheetViews>
    <sheetView zoomScale="130" zoomScaleNormal="130" workbookViewId="0">
      <selection activeCell="H7" sqref="H7:H9"/>
    </sheetView>
  </sheetViews>
  <sheetFormatPr baseColWidth="10" defaultColWidth="10.36328125" defaultRowHeight="14.5" x14ac:dyDescent="0.35"/>
  <cols>
    <col min="1" max="1" width="10.36328125" style="2"/>
    <col min="2" max="2" width="5.08984375" style="1" bestFit="1" customWidth="1"/>
    <col min="3" max="3" width="45.36328125" style="7" bestFit="1" customWidth="1"/>
    <col min="4" max="4" width="11.90625" style="7" bestFit="1" customWidth="1"/>
    <col min="5" max="5" width="3.54296875" style="2" customWidth="1"/>
    <col min="6" max="7" width="6.81640625" style="2" customWidth="1"/>
    <col min="8" max="8" width="10.36328125" style="3"/>
    <col min="9" max="26" width="10.36328125" style="2"/>
    <col min="27" max="16384" width="10.36328125" style="7"/>
  </cols>
  <sheetData>
    <row r="1" spans="2:30" s="2" customFormat="1" x14ac:dyDescent="0.35">
      <c r="B1" s="1"/>
      <c r="H1" s="3"/>
    </row>
    <row r="2" spans="2:30" s="2" customFormat="1" x14ac:dyDescent="0.35">
      <c r="B2" s="1"/>
      <c r="C2" s="2" t="s">
        <v>0</v>
      </c>
      <c r="D2" s="4" t="s">
        <v>1</v>
      </c>
      <c r="H2" s="3"/>
    </row>
    <row r="3" spans="2:30" s="2" customFormat="1" ht="15" thickBot="1" x14ac:dyDescent="0.4">
      <c r="B3" s="1" t="s">
        <v>2</v>
      </c>
      <c r="C3" s="2" t="s">
        <v>3</v>
      </c>
      <c r="H3" s="3" t="s">
        <v>4</v>
      </c>
    </row>
    <row r="4" spans="2:30" ht="15" thickBot="1" x14ac:dyDescent="0.4">
      <c r="C4" s="5" t="s">
        <v>5</v>
      </c>
      <c r="D4" s="6">
        <v>0.3</v>
      </c>
      <c r="G4" s="16">
        <f>D4/$F$7</f>
        <v>0.2142857142857143</v>
      </c>
      <c r="H4" s="12">
        <f>660*25%+495*75%</f>
        <v>536.25</v>
      </c>
      <c r="AA4" s="2"/>
      <c r="AB4" s="2"/>
      <c r="AC4" s="2"/>
      <c r="AD4" s="2"/>
    </row>
    <row r="5" spans="2:30" ht="15" thickBot="1" x14ac:dyDescent="0.4">
      <c r="C5" s="8" t="s">
        <v>6</v>
      </c>
      <c r="D5" s="9">
        <v>0.25</v>
      </c>
      <c r="G5" s="16">
        <f t="shared" ref="G5:G14" si="0">D5/$F$7</f>
        <v>0.17857142857142858</v>
      </c>
      <c r="H5" s="12">
        <v>485</v>
      </c>
      <c r="AA5" s="2"/>
      <c r="AB5" s="2"/>
      <c r="AC5" s="2"/>
      <c r="AD5" s="2"/>
    </row>
    <row r="6" spans="2:30" ht="15" thickBot="1" x14ac:dyDescent="0.4">
      <c r="C6" s="8" t="s">
        <v>7</v>
      </c>
      <c r="D6" s="9">
        <v>0.1</v>
      </c>
      <c r="G6" s="16">
        <f t="shared" si="0"/>
        <v>7.1428571428571438E-2</v>
      </c>
      <c r="H6" s="12">
        <v>400</v>
      </c>
      <c r="AA6" s="2"/>
      <c r="AB6" s="2"/>
      <c r="AC6" s="2"/>
      <c r="AD6" s="2"/>
    </row>
    <row r="7" spans="2:30" ht="15" thickBot="1" x14ac:dyDescent="0.4">
      <c r="B7" s="1" t="s">
        <v>8</v>
      </c>
      <c r="C7" s="8" t="s">
        <v>9</v>
      </c>
      <c r="D7" s="9">
        <v>0.15</v>
      </c>
      <c r="F7" s="13">
        <f>SUM(D7:D9)</f>
        <v>1.4</v>
      </c>
      <c r="G7" s="16">
        <f t="shared" si="0"/>
        <v>0.10714285714285715</v>
      </c>
      <c r="H7" s="12">
        <v>365</v>
      </c>
    </row>
    <row r="8" spans="2:30" ht="15" thickBot="1" x14ac:dyDescent="0.4">
      <c r="B8" s="1" t="s">
        <v>10</v>
      </c>
      <c r="C8" s="8" t="s">
        <v>11</v>
      </c>
      <c r="D8" s="9">
        <v>1</v>
      </c>
      <c r="F8" s="14"/>
      <c r="G8" s="16">
        <f t="shared" si="0"/>
        <v>0.7142857142857143</v>
      </c>
      <c r="H8" s="12">
        <v>365</v>
      </c>
    </row>
    <row r="9" spans="2:30" ht="15" thickBot="1" x14ac:dyDescent="0.4">
      <c r="B9" s="1" t="s">
        <v>12</v>
      </c>
      <c r="C9" s="8" t="s">
        <v>13</v>
      </c>
      <c r="D9" s="9">
        <v>0.25</v>
      </c>
      <c r="F9" s="15"/>
      <c r="G9" s="16">
        <f t="shared" si="0"/>
        <v>0.17857142857142858</v>
      </c>
      <c r="H9" s="12">
        <v>365</v>
      </c>
    </row>
    <row r="10" spans="2:30" ht="15" thickBot="1" x14ac:dyDescent="0.4">
      <c r="C10" s="8" t="s">
        <v>14</v>
      </c>
      <c r="D10" s="9">
        <v>0.25</v>
      </c>
      <c r="G10" s="16">
        <f t="shared" si="0"/>
        <v>0.17857142857142858</v>
      </c>
      <c r="H10" s="12">
        <v>350</v>
      </c>
    </row>
    <row r="11" spans="2:30" ht="15" thickBot="1" x14ac:dyDescent="0.4">
      <c r="C11" s="10" t="s">
        <v>15</v>
      </c>
      <c r="D11" s="11">
        <f>SUM(D4:D10)</f>
        <v>2.2999999999999998</v>
      </c>
      <c r="G11" s="16">
        <f t="shared" si="0"/>
        <v>1.6428571428571428</v>
      </c>
      <c r="H11" s="12"/>
    </row>
    <row r="12" spans="2:30" ht="15" thickBot="1" x14ac:dyDescent="0.4">
      <c r="C12" s="8" t="s">
        <v>16</v>
      </c>
      <c r="D12" s="9">
        <v>0.1</v>
      </c>
      <c r="G12" s="16">
        <f t="shared" si="0"/>
        <v>7.1428571428571438E-2</v>
      </c>
      <c r="H12" s="12">
        <v>365</v>
      </c>
    </row>
    <row r="13" spans="2:30" ht="15" thickBot="1" x14ac:dyDescent="0.4">
      <c r="C13" s="8" t="s">
        <v>17</v>
      </c>
      <c r="D13" s="9">
        <v>0.06</v>
      </c>
      <c r="G13" s="16">
        <f t="shared" si="0"/>
        <v>4.2857142857142858E-2</v>
      </c>
      <c r="H13" s="12">
        <f>310</f>
        <v>310</v>
      </c>
    </row>
    <row r="14" spans="2:30" ht="15" thickBot="1" x14ac:dyDescent="0.4">
      <c r="C14" s="10" t="s">
        <v>18</v>
      </c>
      <c r="D14" s="11">
        <f>D11+D12+D13</f>
        <v>2.46</v>
      </c>
      <c r="G14" s="16">
        <f t="shared" si="0"/>
        <v>1.7571428571428573</v>
      </c>
    </row>
    <row r="15" spans="2:30" s="2" customFormat="1" x14ac:dyDescent="0.35">
      <c r="B15" s="1"/>
      <c r="H15" s="3"/>
    </row>
    <row r="16" spans="2:30" s="2" customFormat="1" x14ac:dyDescent="0.35">
      <c r="B16" s="1"/>
      <c r="H16" s="3"/>
    </row>
    <row r="17" spans="2:8" s="2" customFormat="1" x14ac:dyDescent="0.35">
      <c r="B17" s="1"/>
      <c r="H17" s="3"/>
    </row>
    <row r="18" spans="2:8" s="2" customFormat="1" x14ac:dyDescent="0.35">
      <c r="B18" s="1"/>
      <c r="H18" s="3"/>
    </row>
    <row r="19" spans="2:8" s="2" customFormat="1" x14ac:dyDescent="0.35">
      <c r="B19" s="1"/>
      <c r="H19" s="3"/>
    </row>
    <row r="20" spans="2:8" s="2" customFormat="1" x14ac:dyDescent="0.35">
      <c r="B20" s="1"/>
      <c r="H20" s="3"/>
    </row>
    <row r="21" spans="2:8" s="2" customFormat="1" x14ac:dyDescent="0.35">
      <c r="B21" s="1"/>
      <c r="H21" s="3"/>
    </row>
    <row r="22" spans="2:8" s="2" customFormat="1" x14ac:dyDescent="0.35">
      <c r="B22" s="1"/>
      <c r="H22" s="3"/>
    </row>
    <row r="23" spans="2:8" s="2" customFormat="1" x14ac:dyDescent="0.35">
      <c r="B23" s="1"/>
      <c r="H23" s="3"/>
    </row>
    <row r="24" spans="2:8" s="2" customFormat="1" x14ac:dyDescent="0.35">
      <c r="B24" s="1"/>
      <c r="H24" s="3"/>
    </row>
    <row r="25" spans="2:8" s="2" customFormat="1" x14ac:dyDescent="0.35">
      <c r="B25" s="1"/>
      <c r="H25" s="3"/>
    </row>
    <row r="26" spans="2:8" s="2" customFormat="1" x14ac:dyDescent="0.35">
      <c r="B26" s="1"/>
      <c r="H26" s="3"/>
    </row>
    <row r="27" spans="2:8" s="2" customFormat="1" x14ac:dyDescent="0.35">
      <c r="B27" s="1"/>
      <c r="H27" s="3"/>
    </row>
    <row r="28" spans="2:8" s="2" customFormat="1" x14ac:dyDescent="0.35">
      <c r="B28" s="1"/>
      <c r="H28" s="3"/>
    </row>
    <row r="29" spans="2:8" s="2" customFormat="1" x14ac:dyDescent="0.35">
      <c r="B29" s="1"/>
      <c r="H29" s="3"/>
    </row>
    <row r="30" spans="2:8" s="2" customFormat="1" x14ac:dyDescent="0.35">
      <c r="B30" s="1"/>
      <c r="H30" s="3"/>
    </row>
    <row r="31" spans="2:8" s="2" customFormat="1" x14ac:dyDescent="0.35">
      <c r="B31" s="1"/>
      <c r="H31" s="3"/>
    </row>
    <row r="32" spans="2:8" s="2" customFormat="1" x14ac:dyDescent="0.35">
      <c r="B32" s="1"/>
      <c r="H32" s="3"/>
    </row>
    <row r="33" spans="2:8" s="2" customFormat="1" x14ac:dyDescent="0.35">
      <c r="B33" s="1"/>
      <c r="H33" s="3"/>
    </row>
    <row r="34" spans="2:8" s="2" customFormat="1" x14ac:dyDescent="0.35">
      <c r="B34" s="1"/>
      <c r="H34" s="3"/>
    </row>
    <row r="35" spans="2:8" s="2" customFormat="1" x14ac:dyDescent="0.35">
      <c r="B35" s="1"/>
      <c r="H35" s="3"/>
    </row>
    <row r="36" spans="2:8" s="2" customFormat="1" x14ac:dyDescent="0.35">
      <c r="B36" s="1"/>
      <c r="H36" s="3"/>
    </row>
    <row r="37" spans="2:8" s="2" customFormat="1" x14ac:dyDescent="0.35">
      <c r="B37" s="1"/>
      <c r="H37" s="3"/>
    </row>
    <row r="38" spans="2:8" s="2" customFormat="1" x14ac:dyDescent="0.35">
      <c r="B38" s="1"/>
      <c r="H38" s="3"/>
    </row>
    <row r="39" spans="2:8" s="2" customFormat="1" x14ac:dyDescent="0.35">
      <c r="B39" s="1"/>
      <c r="H39" s="3"/>
    </row>
    <row r="40" spans="2:8" s="2" customFormat="1" x14ac:dyDescent="0.35">
      <c r="B40" s="1"/>
      <c r="H40" s="3"/>
    </row>
    <row r="41" spans="2:8" s="2" customFormat="1" x14ac:dyDescent="0.35">
      <c r="B41" s="1"/>
      <c r="H41" s="3"/>
    </row>
  </sheetData>
  <mergeCells count="1">
    <mergeCell ref="F7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1C4A-D118-4386-AFFD-AE31BFE0152D}">
  <dimension ref="A1:G24"/>
  <sheetViews>
    <sheetView showGridLines="0" tabSelected="1" workbookViewId="0">
      <selection activeCell="F19" sqref="F19"/>
    </sheetView>
  </sheetViews>
  <sheetFormatPr baseColWidth="10" defaultRowHeight="14.5" x14ac:dyDescent="0.35"/>
  <cols>
    <col min="1" max="1" width="39.08984375" customWidth="1"/>
    <col min="2" max="2" width="26.1796875" bestFit="1" customWidth="1"/>
    <col min="3" max="3" width="19" customWidth="1"/>
    <col min="4" max="4" width="23.26953125" customWidth="1"/>
    <col min="5" max="6" width="13" customWidth="1"/>
  </cols>
  <sheetData>
    <row r="1" spans="1:7" ht="18.5" x14ac:dyDescent="0.45">
      <c r="A1" s="20" t="s">
        <v>21</v>
      </c>
    </row>
    <row r="3" spans="1:7" x14ac:dyDescent="0.35">
      <c r="A3" s="17" t="s">
        <v>19</v>
      </c>
      <c r="B3" s="48">
        <v>6</v>
      </c>
      <c r="D3" t="s">
        <v>22</v>
      </c>
      <c r="E3">
        <f>B3*20</f>
        <v>120</v>
      </c>
      <c r="G3" s="19" t="s">
        <v>30</v>
      </c>
    </row>
    <row r="4" spans="1:7" x14ac:dyDescent="0.35">
      <c r="A4" s="18" t="s">
        <v>20</v>
      </c>
      <c r="B4" s="49">
        <v>2</v>
      </c>
      <c r="D4" t="s">
        <v>35</v>
      </c>
      <c r="E4" s="21">
        <f>B4*E3</f>
        <v>240</v>
      </c>
      <c r="G4" s="19" t="s">
        <v>31</v>
      </c>
    </row>
    <row r="5" spans="1:7" x14ac:dyDescent="0.35">
      <c r="A5" s="22" t="s">
        <v>48</v>
      </c>
      <c r="B5" s="50">
        <v>1</v>
      </c>
    </row>
    <row r="7" spans="1:7" ht="18.5" x14ac:dyDescent="0.45">
      <c r="A7" s="20" t="s">
        <v>23</v>
      </c>
    </row>
    <row r="8" spans="1:7" x14ac:dyDescent="0.35">
      <c r="A8" s="33"/>
      <c r="B8" s="32" t="s">
        <v>36</v>
      </c>
      <c r="C8" s="32" t="s">
        <v>29</v>
      </c>
      <c r="D8" s="32" t="s">
        <v>37</v>
      </c>
      <c r="E8" s="32" t="s">
        <v>38</v>
      </c>
      <c r="F8" s="32" t="s">
        <v>39</v>
      </c>
    </row>
    <row r="9" spans="1:7" x14ac:dyDescent="0.35">
      <c r="A9" s="34" t="s">
        <v>25</v>
      </c>
      <c r="B9" s="35"/>
      <c r="C9" s="35"/>
      <c r="D9" s="35"/>
      <c r="E9" s="35"/>
      <c r="F9" s="36"/>
    </row>
    <row r="10" spans="1:7" x14ac:dyDescent="0.35">
      <c r="A10" s="23" t="s">
        <v>32</v>
      </c>
      <c r="B10" s="24">
        <v>0.3</v>
      </c>
      <c r="C10" s="25">
        <f t="shared" ref="C10:C12" si="0">B10*$E$4</f>
        <v>72</v>
      </c>
      <c r="D10" s="23" t="s">
        <v>40</v>
      </c>
      <c r="E10" s="26">
        <v>500</v>
      </c>
      <c r="F10" s="26">
        <f>C10*E10</f>
        <v>36000</v>
      </c>
    </row>
    <row r="11" spans="1:7" x14ac:dyDescent="0.35">
      <c r="A11" s="23" t="s">
        <v>34</v>
      </c>
      <c r="B11" s="24">
        <v>0.25</v>
      </c>
      <c r="C11" s="25">
        <f t="shared" si="0"/>
        <v>60</v>
      </c>
      <c r="D11" s="23" t="s">
        <v>40</v>
      </c>
      <c r="E11" s="26">
        <v>500</v>
      </c>
      <c r="F11" s="26">
        <f t="shared" ref="F11:F23" si="1">C11*E11</f>
        <v>30000</v>
      </c>
    </row>
    <row r="12" spans="1:7" x14ac:dyDescent="0.35">
      <c r="A12" s="23" t="s">
        <v>33</v>
      </c>
      <c r="B12" s="24">
        <v>0.1</v>
      </c>
      <c r="C12" s="25">
        <f t="shared" si="0"/>
        <v>24</v>
      </c>
      <c r="D12" s="23" t="s">
        <v>41</v>
      </c>
      <c r="E12" s="26">
        <v>400</v>
      </c>
      <c r="F12" s="26">
        <f t="shared" si="1"/>
        <v>9600</v>
      </c>
    </row>
    <row r="13" spans="1:7" x14ac:dyDescent="0.35">
      <c r="A13" s="37" t="s">
        <v>24</v>
      </c>
      <c r="B13" s="38"/>
      <c r="C13" s="38"/>
      <c r="D13" s="38"/>
      <c r="E13" s="39"/>
      <c r="F13" s="40"/>
    </row>
    <row r="14" spans="1:7" x14ac:dyDescent="0.35">
      <c r="A14" s="23" t="s">
        <v>26</v>
      </c>
      <c r="B14" s="24">
        <v>0.10714285714285715</v>
      </c>
      <c r="C14" s="25">
        <f>B14*$E$4</f>
        <v>25.714285714285715</v>
      </c>
      <c r="D14" s="23" t="s">
        <v>42</v>
      </c>
      <c r="E14" s="26">
        <v>350</v>
      </c>
      <c r="F14" s="26">
        <f t="shared" si="1"/>
        <v>9000</v>
      </c>
    </row>
    <row r="15" spans="1:7" x14ac:dyDescent="0.35">
      <c r="A15" s="23" t="s">
        <v>27</v>
      </c>
      <c r="B15" s="24">
        <v>0.7142857142857143</v>
      </c>
      <c r="C15" s="25">
        <f t="shared" ref="C15:C18" si="2">B15*$E$4</f>
        <v>171.42857142857144</v>
      </c>
      <c r="D15" s="23" t="s">
        <v>42</v>
      </c>
      <c r="E15" s="26">
        <v>350</v>
      </c>
      <c r="F15" s="26">
        <f t="shared" si="1"/>
        <v>60000.000000000007</v>
      </c>
    </row>
    <row r="16" spans="1:7" x14ac:dyDescent="0.35">
      <c r="A16" s="23" t="s">
        <v>28</v>
      </c>
      <c r="B16" s="24">
        <v>0.17857142857142858</v>
      </c>
      <c r="C16" s="25">
        <f t="shared" si="2"/>
        <v>42.857142857142861</v>
      </c>
      <c r="D16" s="23" t="s">
        <v>42</v>
      </c>
      <c r="E16" s="26">
        <v>350</v>
      </c>
      <c r="F16" s="26">
        <f t="shared" si="1"/>
        <v>15000.000000000002</v>
      </c>
    </row>
    <row r="17" spans="1:6" x14ac:dyDescent="0.35">
      <c r="A17" s="37" t="s">
        <v>45</v>
      </c>
      <c r="B17" s="41"/>
      <c r="C17" s="42"/>
      <c r="D17" s="38"/>
      <c r="E17" s="39"/>
      <c r="F17" s="40"/>
    </row>
    <row r="18" spans="1:6" x14ac:dyDescent="0.35">
      <c r="A18" s="23" t="s">
        <v>46</v>
      </c>
      <c r="B18" s="24">
        <v>0.25</v>
      </c>
      <c r="C18" s="25">
        <f t="shared" si="2"/>
        <v>60</v>
      </c>
      <c r="D18" s="23" t="s">
        <v>52</v>
      </c>
      <c r="E18" s="26">
        <v>325</v>
      </c>
      <c r="F18" s="26">
        <f t="shared" si="1"/>
        <v>19500</v>
      </c>
    </row>
    <row r="19" spans="1:6" x14ac:dyDescent="0.35">
      <c r="A19" s="43" t="s">
        <v>44</v>
      </c>
      <c r="B19" s="44"/>
      <c r="C19" s="47">
        <f>SUM(C10:C18)</f>
        <v>456</v>
      </c>
      <c r="D19" s="43"/>
      <c r="E19" s="46"/>
      <c r="F19" s="46">
        <f>SUM(F10:F18)</f>
        <v>179100</v>
      </c>
    </row>
    <row r="21" spans="1:6" x14ac:dyDescent="0.35">
      <c r="A21" s="37" t="s">
        <v>47</v>
      </c>
      <c r="B21" s="38"/>
      <c r="C21" s="38"/>
      <c r="D21" s="38"/>
      <c r="E21" s="39"/>
      <c r="F21" s="40"/>
    </row>
    <row r="22" spans="1:6" x14ac:dyDescent="0.35">
      <c r="A22" s="23" t="s">
        <v>49</v>
      </c>
      <c r="B22" s="24">
        <v>0.1</v>
      </c>
      <c r="C22" s="27">
        <f>B22*$E$4*B5</f>
        <v>24</v>
      </c>
      <c r="D22" s="23" t="s">
        <v>42</v>
      </c>
      <c r="E22" s="26">
        <v>350</v>
      </c>
      <c r="F22" s="26">
        <f t="shared" si="1"/>
        <v>8400</v>
      </c>
    </row>
    <row r="23" spans="1:6" x14ac:dyDescent="0.35">
      <c r="A23" s="28" t="s">
        <v>43</v>
      </c>
      <c r="B23" s="29">
        <v>0.06</v>
      </c>
      <c r="C23" s="30">
        <f>B23*$E$4*B5</f>
        <v>14.399999999999999</v>
      </c>
      <c r="D23" s="28" t="s">
        <v>50</v>
      </c>
      <c r="E23" s="31">
        <v>325</v>
      </c>
      <c r="F23" s="31">
        <f t="shared" si="1"/>
        <v>4679.9999999999991</v>
      </c>
    </row>
    <row r="24" spans="1:6" x14ac:dyDescent="0.35">
      <c r="A24" s="43" t="s">
        <v>51</v>
      </c>
      <c r="B24" s="44"/>
      <c r="C24" s="45">
        <f>SUM(C22:C23)</f>
        <v>38.4</v>
      </c>
      <c r="D24" s="43"/>
      <c r="E24" s="46"/>
      <c r="F24" s="46">
        <f>F19+SUM(F22:F23)</f>
        <v>192180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Ratios_</vt:lpstr>
      <vt:lpstr>Projet DEV 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Auteur</dc:creator>
  <cp:lastModifiedBy>Auteur</cp:lastModifiedBy>
  <dcterms:created xsi:type="dcterms:W3CDTF">2024-02-07T21:37:04Z</dcterms:created>
  <dcterms:modified xsi:type="dcterms:W3CDTF">2024-02-08T21:18:17Z</dcterms:modified>
</cp:coreProperties>
</file>