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o404\Downloads\2024_컴활1급\엑셀\작업파일\부록-함수사전\완성파일\"/>
    </mc:Choice>
  </mc:AlternateContent>
  <xr:revisionPtr revIDLastSave="0" documentId="13_ncr:1_{FD90C1AC-7C03-4903-B865-8A81CA15C88A}" xr6:coauthVersionLast="47" xr6:coauthVersionMax="47" xr10:uidLastSave="{00000000-0000-0000-0000-000000000000}"/>
  <bookViews>
    <workbookView xWindow="-120" yWindow="-120" windowWidth="29040" windowHeight="15840" firstSheet="3" activeTab="11" xr2:uid="{00000000-000D-0000-FFFF-FFFF00000000}"/>
  </bookViews>
  <sheets>
    <sheet name="NOW 함수" sheetId="15" r:id="rId1"/>
    <sheet name="TODAY 함수" sheetId="8" r:id="rId2"/>
    <sheet name="DATE 함수" sheetId="16" r:id="rId3"/>
    <sheet name="YEAR 함수" sheetId="1" r:id="rId4"/>
    <sheet name="MONTH 함수" sheetId="2" r:id="rId5"/>
    <sheet name="DAY 함수" sheetId="6" r:id="rId6"/>
    <sheet name="DAYS 함수" sheetId="5" r:id="rId7"/>
    <sheet name="TIME 함수" sheetId="17" r:id="rId8"/>
    <sheet name="HOUR 함수" sheetId="18" r:id="rId9"/>
    <sheet name="MINUTE 함수" sheetId="19" r:id="rId10"/>
    <sheet name="SECOND 함수" sheetId="3" r:id="rId11"/>
    <sheet name="WEEKDAY 함수" sheetId="4" r:id="rId12"/>
    <sheet name="DATEVALUE 함수" sheetId="20" r:id="rId13"/>
    <sheet name="EDATE 함수" sheetId="9" r:id="rId14"/>
    <sheet name="EOMONTH 함수" sheetId="10" r:id="rId15"/>
    <sheet name="WORKDAY 함수" sheetId="14" r:id="rId16"/>
    <sheet name="NETWORKDAYS 함수" sheetId="12" r:id="rId17"/>
    <sheet name="WEEKNUM 함수" sheetId="1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B2" i="20"/>
  <c r="C12" i="1"/>
  <c r="C13" i="1"/>
  <c r="C14" i="1"/>
  <c r="C11" i="1"/>
  <c r="B2" i="16"/>
  <c r="B4" i="19"/>
  <c r="B3" i="19"/>
  <c r="B2" i="19"/>
  <c r="B4" i="18"/>
  <c r="B3" i="18"/>
  <c r="B2" i="18"/>
  <c r="B3" i="17"/>
  <c r="B2" i="17"/>
  <c r="B2" i="15"/>
  <c r="D4" i="9" l="1"/>
  <c r="D5" i="9"/>
  <c r="D6" i="9"/>
  <c r="D7" i="9"/>
  <c r="D3" i="9"/>
  <c r="D3" i="6"/>
  <c r="D5" i="8"/>
  <c r="D6" i="8"/>
  <c r="D7" i="8"/>
  <c r="D8" i="8"/>
  <c r="D9" i="8"/>
  <c r="D4" i="8"/>
  <c r="E4" i="14" l="1"/>
  <c r="E5" i="14"/>
  <c r="E6" i="14"/>
  <c r="E3" i="14"/>
  <c r="C3" i="13" l="1"/>
  <c r="C4" i="13"/>
  <c r="C5" i="13"/>
  <c r="C6" i="13"/>
  <c r="E4" i="10"/>
  <c r="E5" i="10"/>
  <c r="E3" i="10"/>
  <c r="D13" i="8" l="1"/>
  <c r="D14" i="8"/>
  <c r="D15" i="8"/>
  <c r="D16" i="8"/>
  <c r="D17" i="8"/>
  <c r="D4" i="6" l="1"/>
  <c r="D5" i="6"/>
  <c r="D6" i="6"/>
  <c r="F3" i="5" l="1"/>
  <c r="F4" i="5"/>
  <c r="F5" i="5"/>
  <c r="F6" i="5"/>
  <c r="F7" i="5"/>
  <c r="F8" i="5"/>
  <c r="D4" i="4" l="1"/>
  <c r="D5" i="4"/>
  <c r="D3" i="4"/>
  <c r="D4" i="3" l="1"/>
  <c r="D5" i="3"/>
  <c r="D3" i="3"/>
  <c r="C5" i="1" l="1"/>
  <c r="C6" i="1"/>
  <c r="C4" i="1"/>
  <c r="C3" i="2"/>
  <c r="C4" i="2"/>
  <c r="C5" i="2"/>
</calcChain>
</file>

<file path=xl/sharedStrings.xml><?xml version="1.0" encoding="utf-8"?>
<sst xmlns="http://schemas.openxmlformats.org/spreadsheetml/2006/main" count="123" uniqueCount="98">
  <si>
    <t>생년월일</t>
  </si>
  <si>
    <t>[연습 01]</t>
    <phoneticPr fontId="2" type="noConversion"/>
  </si>
  <si>
    <t>[연습 02]</t>
    <phoneticPr fontId="2" type="noConversion"/>
  </si>
  <si>
    <t>상품입고일</t>
  </si>
  <si>
    <t>출근시간</t>
    <phoneticPr fontId="2" type="noConversion"/>
  </si>
  <si>
    <t>퇴근시간</t>
    <phoneticPr fontId="2" type="noConversion"/>
  </si>
  <si>
    <t>여행지</t>
    <phoneticPr fontId="2" type="noConversion"/>
  </si>
  <si>
    <t>홍콩/마카오</t>
    <phoneticPr fontId="2" type="noConversion"/>
  </si>
  <si>
    <t>이탈리아/프랑스</t>
    <phoneticPr fontId="2" type="noConversion"/>
  </si>
  <si>
    <t>영국/스코트랜드</t>
    <phoneticPr fontId="2" type="noConversion"/>
  </si>
  <si>
    <t>출발날짜</t>
    <phoneticPr fontId="2" type="noConversion"/>
  </si>
  <si>
    <t>사원명</t>
    <phoneticPr fontId="4" type="noConversion"/>
  </si>
  <si>
    <t>기본급</t>
    <phoneticPr fontId="4" type="noConversion"/>
  </si>
  <si>
    <t>입사일</t>
    <phoneticPr fontId="4" type="noConversion"/>
  </si>
  <si>
    <t>퇴사일</t>
    <phoneticPr fontId="4" type="noConversion"/>
  </si>
  <si>
    <t>퇴직금</t>
    <phoneticPr fontId="4" type="noConversion"/>
  </si>
  <si>
    <t>이충희</t>
    <phoneticPr fontId="4" type="noConversion"/>
  </si>
  <si>
    <t>김미나</t>
    <phoneticPr fontId="4" type="noConversion"/>
  </si>
  <si>
    <t>조정현</t>
    <phoneticPr fontId="4" type="noConversion"/>
  </si>
  <si>
    <t>박준희</t>
    <phoneticPr fontId="4" type="noConversion"/>
  </si>
  <si>
    <t>홍수연</t>
    <phoneticPr fontId="4" type="noConversion"/>
  </si>
  <si>
    <t>이나라</t>
    <phoneticPr fontId="4" type="noConversion"/>
  </si>
  <si>
    <t>기간구분</t>
  </si>
  <si>
    <t>판매일자</t>
    <phoneticPr fontId="2" type="noConversion"/>
  </si>
  <si>
    <t>판매량</t>
    <phoneticPr fontId="2" type="noConversion"/>
  </si>
  <si>
    <t>성명</t>
    <phoneticPr fontId="4" type="noConversion"/>
  </si>
  <si>
    <t>생년월일</t>
    <phoneticPr fontId="4" type="noConversion"/>
  </si>
  <si>
    <t>날 수 계산</t>
    <phoneticPr fontId="4" type="noConversion"/>
  </si>
  <si>
    <t>장금숙</t>
    <phoneticPr fontId="4" type="noConversion"/>
  </si>
  <si>
    <t>임재성</t>
    <phoneticPr fontId="4" type="noConversion"/>
  </si>
  <si>
    <t>이상은</t>
    <phoneticPr fontId="4" type="noConversion"/>
  </si>
  <si>
    <t>손봉주</t>
    <phoneticPr fontId="4" type="noConversion"/>
  </si>
  <si>
    <t>윤채영</t>
    <phoneticPr fontId="4" type="noConversion"/>
  </si>
  <si>
    <t>이하율</t>
    <phoneticPr fontId="4" type="noConversion"/>
  </si>
  <si>
    <t>[연습 01]</t>
    <phoneticPr fontId="2" type="noConversion"/>
  </si>
  <si>
    <t>[연습 02]</t>
    <phoneticPr fontId="2" type="noConversion"/>
  </si>
  <si>
    <t>사원명</t>
    <phoneticPr fontId="2" type="noConversion"/>
  </si>
  <si>
    <t>장은아</t>
    <phoneticPr fontId="2" type="noConversion"/>
  </si>
  <si>
    <t>윤준히</t>
    <phoneticPr fontId="2" type="noConversion"/>
  </si>
  <si>
    <t>박해라</t>
    <phoneticPr fontId="2" type="noConversion"/>
  </si>
  <si>
    <t>성승준</t>
    <phoneticPr fontId="2" type="noConversion"/>
  </si>
  <si>
    <t>송현승</t>
    <phoneticPr fontId="2" type="noConversion"/>
  </si>
  <si>
    <t>입사일</t>
    <phoneticPr fontId="2" type="noConversion"/>
  </si>
  <si>
    <t>근무연수</t>
    <phoneticPr fontId="4" type="noConversion"/>
  </si>
  <si>
    <t>차량번호</t>
  </si>
  <si>
    <t>차량등록일</t>
  </si>
  <si>
    <t>검사시작일</t>
  </si>
  <si>
    <t>28허3658</t>
  </si>
  <si>
    <t>28허3463</t>
  </si>
  <si>
    <t>28허3266</t>
  </si>
  <si>
    <t>28허4528</t>
  </si>
  <si>
    <t>28허7844</t>
  </si>
  <si>
    <t>제품구입일</t>
  </si>
  <si>
    <t>A/S 기간</t>
  </si>
  <si>
    <t>A/S 만료일</t>
  </si>
  <si>
    <t>1년</t>
  </si>
  <si>
    <t>2년</t>
  </si>
  <si>
    <t>제품명</t>
    <phoneticPr fontId="2" type="noConversion"/>
  </si>
  <si>
    <t>무선청소기</t>
    <phoneticPr fontId="2" type="noConversion"/>
  </si>
  <si>
    <t>김치냉장고</t>
    <phoneticPr fontId="2" type="noConversion"/>
  </si>
  <si>
    <t>안마의자</t>
    <phoneticPr fontId="2" type="noConversion"/>
  </si>
  <si>
    <t>날짜</t>
    <phoneticPr fontId="2" type="noConversion"/>
  </si>
  <si>
    <t>내용</t>
    <phoneticPr fontId="2" type="noConversion"/>
  </si>
  <si>
    <t>아르바이트 시작</t>
    <phoneticPr fontId="2" type="noConversion"/>
  </si>
  <si>
    <t>아르바이트 종료</t>
    <phoneticPr fontId="2" type="noConversion"/>
  </si>
  <si>
    <t>휴일</t>
    <phoneticPr fontId="2" type="noConversion"/>
  </si>
  <si>
    <t>개천절</t>
    <phoneticPr fontId="2" type="noConversion"/>
  </si>
  <si>
    <t>한글날</t>
    <phoneticPr fontId="2" type="noConversion"/>
  </si>
  <si>
    <t>근무일수</t>
    <phoneticPr fontId="2" type="noConversion"/>
  </si>
  <si>
    <t>주차</t>
    <phoneticPr fontId="2" type="noConversion"/>
  </si>
  <si>
    <t>공사시작일</t>
    <phoneticPr fontId="6" type="noConversion"/>
  </si>
  <si>
    <t>작업일</t>
    <phoneticPr fontId="6" type="noConversion"/>
  </si>
  <si>
    <t>공사완료일</t>
    <phoneticPr fontId="6" type="noConversion"/>
  </si>
  <si>
    <t>[공사작업 휴일]</t>
    <phoneticPr fontId="6" type="noConversion"/>
  </si>
  <si>
    <t>출장</t>
    <phoneticPr fontId="6" type="noConversion"/>
  </si>
  <si>
    <t>현충일</t>
    <phoneticPr fontId="6" type="noConversion"/>
  </si>
  <si>
    <t>공사내용</t>
    <phoneticPr fontId="6" type="noConversion"/>
  </si>
  <si>
    <t>인테리어</t>
    <phoneticPr fontId="6" type="noConversion"/>
  </si>
  <si>
    <t>칸막이</t>
    <phoneticPr fontId="6" type="noConversion"/>
  </si>
  <si>
    <t>바닥</t>
    <phoneticPr fontId="6" type="noConversion"/>
  </si>
  <si>
    <t>식당</t>
    <phoneticPr fontId="6" type="noConversion"/>
  </si>
  <si>
    <t>◀</t>
    <phoneticPr fontId="2" type="noConversion"/>
  </si>
  <si>
    <t>=NOW()</t>
    <phoneticPr fontId="2" type="noConversion"/>
  </si>
  <si>
    <t>결과</t>
    <phoneticPr fontId="4" type="noConversion"/>
  </si>
  <si>
    <t>함수식</t>
    <phoneticPr fontId="4" type="noConversion"/>
  </si>
  <si>
    <t>=TIME(8,15,15)</t>
    <phoneticPr fontId="2" type="noConversion"/>
  </si>
  <si>
    <t>=TIME(20,10,15)</t>
    <phoneticPr fontId="2" type="noConversion"/>
  </si>
  <si>
    <t>=HOUR("5시 15분 25초")</t>
    <phoneticPr fontId="2" type="noConversion"/>
  </si>
  <si>
    <t>=HOUR("17:25:37")</t>
    <phoneticPr fontId="2" type="noConversion"/>
  </si>
  <si>
    <t>=MINUTE("17:25:37")</t>
    <phoneticPr fontId="2" type="noConversion"/>
  </si>
  <si>
    <t>=MINUTE("5시 15분 25초")</t>
    <phoneticPr fontId="2" type="noConversion"/>
  </si>
  <si>
    <t>출생연도</t>
    <phoneticPr fontId="4" type="noConversion"/>
  </si>
  <si>
    <t>비고</t>
    <phoneticPr fontId="4" type="noConversion"/>
  </si>
  <si>
    <t>근무시간</t>
    <phoneticPr fontId="4" type="noConversion"/>
  </si>
  <si>
    <t>출발요일</t>
    <phoneticPr fontId="4" type="noConversion"/>
  </si>
  <si>
    <t>=DATE(2024,12,25)</t>
    <phoneticPr fontId="2" type="noConversion"/>
  </si>
  <si>
    <t>=DATEVALUE("2024-12-31")</t>
    <phoneticPr fontId="2" type="noConversion"/>
  </si>
  <si>
    <t>임시공휴일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</si>
</sst>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h:mm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1" fontId="0" fillId="0" borderId="1" xfId="1" applyFont="1" applyBorder="1" applyAlignment="1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3" borderId="1" xfId="0" applyFont="1" applyFill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14" fontId="0" fillId="0" borderId="1" xfId="0" applyNumberFormat="1" applyBorder="1">
      <alignment vertical="center"/>
    </xf>
    <xf numFmtId="0" fontId="8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1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21" fontId="0" fillId="0" borderId="1" xfId="0" quotePrefix="1" applyNumberFormat="1" applyBorder="1">
      <alignment vertical="center"/>
    </xf>
  </cellXfs>
  <cellStyles count="2">
    <cellStyle name="쉼표 [0]" xfId="1" builtinId="6"/>
    <cellStyle name="표준" xfId="0" builtinId="0"/>
  </cellStyles>
  <dxfs count="4">
    <dxf>
      <font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>
      <selection activeCell="B5" sqref="B5"/>
    </sheetView>
  </sheetViews>
  <sheetFormatPr defaultRowHeight="16.5" x14ac:dyDescent="0.3"/>
  <cols>
    <col min="1" max="1" width="1.625" customWidth="1"/>
    <col min="2" max="2" width="13.625" customWidth="1"/>
    <col min="3" max="3" width="5.25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2">
        <f ca="1">NOW()</f>
        <v>45364.677310185187</v>
      </c>
      <c r="C2" s="23" t="s">
        <v>81</v>
      </c>
      <c r="D2" s="24" t="s">
        <v>82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4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3.625" customWidth="1"/>
    <col min="3" max="3" width="5.25" customWidth="1"/>
    <col min="4" max="4" width="26.125" bestFit="1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6">
        <f>MINUTE("17:25:37")</f>
        <v>25</v>
      </c>
      <c r="C2" s="23" t="s">
        <v>81</v>
      </c>
      <c r="D2" s="24" t="s">
        <v>89</v>
      </c>
    </row>
    <row r="3" spans="2:4" x14ac:dyDescent="0.3">
      <c r="B3" s="26">
        <f>MINUTE("5시 15분 25초")</f>
        <v>15</v>
      </c>
      <c r="C3" s="23" t="s">
        <v>81</v>
      </c>
      <c r="D3" s="24" t="s">
        <v>90</v>
      </c>
    </row>
    <row r="4" spans="2:4" x14ac:dyDescent="0.3">
      <c r="B4" s="26">
        <f>MINUTE(D4)</f>
        <v>30</v>
      </c>
      <c r="C4" s="23" t="s">
        <v>81</v>
      </c>
      <c r="D4" s="27">
        <v>0.93767361111111114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D5"/>
  <sheetViews>
    <sheetView workbookViewId="0">
      <selection activeCell="D3" sqref="D3"/>
    </sheetView>
  </sheetViews>
  <sheetFormatPr defaultRowHeight="16.5" x14ac:dyDescent="0.3"/>
  <cols>
    <col min="2" max="4" width="14.625" customWidth="1"/>
  </cols>
  <sheetData>
    <row r="2" spans="2:4" x14ac:dyDescent="0.3">
      <c r="B2" s="4" t="s">
        <v>4</v>
      </c>
      <c r="C2" s="4" t="s">
        <v>5</v>
      </c>
      <c r="D2" s="12" t="s">
        <v>93</v>
      </c>
    </row>
    <row r="3" spans="2:4" x14ac:dyDescent="0.3">
      <c r="B3" s="6">
        <v>0.37638888888888888</v>
      </c>
      <c r="C3" s="6">
        <v>0.875</v>
      </c>
      <c r="D3" s="2" t="str">
        <f>IF(MINUTE(C3-B3)&gt;=30,HOUR(C3-B3)+1,HOUR(C3-B3))&amp;"시간"</f>
        <v>12시간</v>
      </c>
    </row>
    <row r="4" spans="2:4" x14ac:dyDescent="0.3">
      <c r="B4" s="6">
        <v>0.3576388888888889</v>
      </c>
      <c r="C4" s="6">
        <v>0.83333333333333337</v>
      </c>
      <c r="D4" s="2" t="str">
        <f t="shared" ref="D4:D5" si="0">IF(MINUTE(C4-B4)&gt;=30,HOUR(C4-B4)+1,HOUR(C4-B4))&amp;"시간"</f>
        <v>11시간</v>
      </c>
    </row>
    <row r="5" spans="2:4" x14ac:dyDescent="0.3">
      <c r="B5" s="6">
        <v>0.47569444444444442</v>
      </c>
      <c r="C5" s="6">
        <v>0.75</v>
      </c>
      <c r="D5" s="2" t="str">
        <f t="shared" si="0"/>
        <v>7시간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D5"/>
  <sheetViews>
    <sheetView tabSelected="1" workbookViewId="0">
      <selection activeCell="I21" sqref="I21"/>
    </sheetView>
  </sheetViews>
  <sheetFormatPr defaultRowHeight="16.5" x14ac:dyDescent="0.3"/>
  <cols>
    <col min="1" max="1" width="9" style="3"/>
    <col min="2" max="2" width="17.625" style="3" customWidth="1"/>
    <col min="3" max="4" width="14.625" style="3" customWidth="1"/>
    <col min="5" max="16384" width="9" style="3"/>
  </cols>
  <sheetData>
    <row r="2" spans="2:4" x14ac:dyDescent="0.3">
      <c r="B2" s="4" t="s">
        <v>6</v>
      </c>
      <c r="C2" s="4" t="s">
        <v>10</v>
      </c>
      <c r="D2" s="12" t="s">
        <v>94</v>
      </c>
    </row>
    <row r="3" spans="2:4" x14ac:dyDescent="0.3">
      <c r="B3" s="6" t="s">
        <v>7</v>
      </c>
      <c r="C3" s="5">
        <v>45523</v>
      </c>
      <c r="D3" s="2" t="str">
        <f>CHOOSE(WEEKDAY(C3,1),"일요일","월요일","화요일","수요일","목요일","금요일","토요일")</f>
        <v>월요일</v>
      </c>
    </row>
    <row r="4" spans="2:4" x14ac:dyDescent="0.3">
      <c r="B4" s="6" t="s">
        <v>8</v>
      </c>
      <c r="C4" s="5">
        <v>45554</v>
      </c>
      <c r="D4" s="2" t="str">
        <f t="shared" ref="D4:D5" si="0">CHOOSE(WEEKDAY(C4,1),"일요일","월요일","화요일","수요일","목요일","금요일","토요일")</f>
        <v>목요일</v>
      </c>
    </row>
    <row r="5" spans="2:4" x14ac:dyDescent="0.3">
      <c r="B5" s="6" t="s">
        <v>9</v>
      </c>
      <c r="C5" s="5">
        <v>45522</v>
      </c>
      <c r="D5" s="2" t="str">
        <f t="shared" si="0"/>
        <v>일요일</v>
      </c>
    </row>
  </sheetData>
  <phoneticPr fontId="2" type="noConversion"/>
  <conditionalFormatting sqref="C3:C5">
    <cfRule type="expression" dxfId="1" priority="1">
      <formula>$H2&gt;=3000000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D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3.625" customWidth="1"/>
    <col min="3" max="3" width="5.25" customWidth="1"/>
    <col min="4" max="4" width="27.25" bestFit="1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4">
        <f>DATEVALUE("2024-12-31")</f>
        <v>45657</v>
      </c>
      <c r="C2" s="23" t="s">
        <v>81</v>
      </c>
      <c r="D2" s="24" t="s">
        <v>96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7"/>
  <sheetViews>
    <sheetView workbookViewId="0">
      <selection activeCell="C11" sqref="C11"/>
    </sheetView>
  </sheetViews>
  <sheetFormatPr defaultRowHeight="16.5" x14ac:dyDescent="0.3"/>
  <cols>
    <col min="2" max="4" width="14.625" customWidth="1"/>
  </cols>
  <sheetData>
    <row r="2" spans="2:4" x14ac:dyDescent="0.3">
      <c r="B2" s="1" t="s">
        <v>44</v>
      </c>
      <c r="C2" s="1" t="s">
        <v>45</v>
      </c>
      <c r="D2" s="16" t="s">
        <v>46</v>
      </c>
    </row>
    <row r="3" spans="2:4" x14ac:dyDescent="0.3">
      <c r="B3" s="1" t="s">
        <v>47</v>
      </c>
      <c r="C3" s="10">
        <v>45422</v>
      </c>
      <c r="D3" s="10">
        <f>EDATE(C3,24)-30</f>
        <v>46122</v>
      </c>
    </row>
    <row r="4" spans="2:4" x14ac:dyDescent="0.3">
      <c r="B4" s="1" t="s">
        <v>48</v>
      </c>
      <c r="C4" s="10">
        <v>44774</v>
      </c>
      <c r="D4" s="10">
        <f t="shared" ref="D4:D7" si="0">EDATE(C4,24)-30</f>
        <v>45475</v>
      </c>
    </row>
    <row r="5" spans="2:4" x14ac:dyDescent="0.3">
      <c r="B5" s="1" t="s">
        <v>49</v>
      </c>
      <c r="C5" s="10">
        <v>45041</v>
      </c>
      <c r="D5" s="10">
        <f t="shared" si="0"/>
        <v>45742</v>
      </c>
    </row>
    <row r="6" spans="2:4" x14ac:dyDescent="0.3">
      <c r="B6" s="1" t="s">
        <v>50</v>
      </c>
      <c r="C6" s="10">
        <v>45132</v>
      </c>
      <c r="D6" s="10">
        <f t="shared" si="0"/>
        <v>45833</v>
      </c>
    </row>
    <row r="7" spans="2:4" x14ac:dyDescent="0.3">
      <c r="B7" s="1" t="s">
        <v>51</v>
      </c>
      <c r="C7" s="10">
        <v>44814</v>
      </c>
      <c r="D7" s="10">
        <f t="shared" si="0"/>
        <v>45515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5"/>
  <sheetViews>
    <sheetView workbookViewId="0">
      <selection activeCell="I5" sqref="I5"/>
    </sheetView>
  </sheetViews>
  <sheetFormatPr defaultRowHeight="16.5" x14ac:dyDescent="0.3"/>
  <cols>
    <col min="2" max="5" width="14.625" customWidth="1"/>
  </cols>
  <sheetData>
    <row r="2" spans="2:5" x14ac:dyDescent="0.3">
      <c r="B2" s="1" t="s">
        <v>57</v>
      </c>
      <c r="C2" s="1" t="s">
        <v>52</v>
      </c>
      <c r="D2" s="1" t="s">
        <v>53</v>
      </c>
      <c r="E2" s="16" t="s">
        <v>54</v>
      </c>
    </row>
    <row r="3" spans="2:5" x14ac:dyDescent="0.3">
      <c r="B3" s="1" t="s">
        <v>58</v>
      </c>
      <c r="C3" s="10">
        <v>44946</v>
      </c>
      <c r="D3" s="1" t="s">
        <v>55</v>
      </c>
      <c r="E3" s="10">
        <f>EOMONTH(C3,IF(D3="1년",12,24))</f>
        <v>45322</v>
      </c>
    </row>
    <row r="4" spans="2:5" x14ac:dyDescent="0.3">
      <c r="B4" s="1" t="s">
        <v>59</v>
      </c>
      <c r="C4" s="10">
        <v>45112</v>
      </c>
      <c r="D4" s="1" t="s">
        <v>56</v>
      </c>
      <c r="E4" s="10">
        <f t="shared" ref="E4:E5" si="0">EOMONTH(C4,IF(D4="1년",12,24))</f>
        <v>45869</v>
      </c>
    </row>
    <row r="5" spans="2:5" x14ac:dyDescent="0.3">
      <c r="B5" s="1" t="s">
        <v>60</v>
      </c>
      <c r="C5" s="10">
        <v>45361</v>
      </c>
      <c r="D5" s="1" t="s">
        <v>55</v>
      </c>
      <c r="E5" s="10">
        <f t="shared" si="0"/>
        <v>45747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H6"/>
  <sheetViews>
    <sheetView workbookViewId="0">
      <selection activeCell="H3" sqref="H3"/>
    </sheetView>
  </sheetViews>
  <sheetFormatPr defaultRowHeight="16.5" x14ac:dyDescent="0.3"/>
  <cols>
    <col min="1" max="1" width="9" style="3"/>
    <col min="2" max="8" width="12.625" style="3" customWidth="1"/>
    <col min="9" max="16384" width="9" style="3"/>
  </cols>
  <sheetData>
    <row r="2" spans="2:8" x14ac:dyDescent="0.3">
      <c r="B2" s="1" t="s">
        <v>76</v>
      </c>
      <c r="C2" s="1" t="s">
        <v>70</v>
      </c>
      <c r="D2" s="1" t="s">
        <v>71</v>
      </c>
      <c r="E2" s="12" t="s">
        <v>72</v>
      </c>
      <c r="F2" s="19"/>
      <c r="G2" s="21" t="s">
        <v>73</v>
      </c>
    </row>
    <row r="3" spans="2:8" x14ac:dyDescent="0.3">
      <c r="B3" s="1" t="s">
        <v>77</v>
      </c>
      <c r="C3" s="5">
        <v>45419</v>
      </c>
      <c r="D3" s="1">
        <v>35</v>
      </c>
      <c r="E3" s="5">
        <f>WORKDAY(C3,D3,$G$3:$G$5)</f>
        <v>45470</v>
      </c>
      <c r="F3" s="20"/>
      <c r="G3" s="5">
        <v>45418</v>
      </c>
      <c r="H3" s="2" t="s">
        <v>97</v>
      </c>
    </row>
    <row r="4" spans="2:8" x14ac:dyDescent="0.3">
      <c r="B4" s="1" t="s">
        <v>78</v>
      </c>
      <c r="C4" s="5">
        <v>45422</v>
      </c>
      <c r="D4" s="1">
        <v>15</v>
      </c>
      <c r="E4" s="5">
        <f t="shared" ref="E4:E6" si="0">WORKDAY(C4,D4,$G$3:$G$5)</f>
        <v>45443</v>
      </c>
      <c r="F4" s="20"/>
      <c r="G4" s="5">
        <v>45421</v>
      </c>
      <c r="H4" s="2" t="s">
        <v>74</v>
      </c>
    </row>
    <row r="5" spans="2:8" x14ac:dyDescent="0.3">
      <c r="B5" s="1" t="s">
        <v>79</v>
      </c>
      <c r="C5" s="5">
        <v>45413</v>
      </c>
      <c r="D5" s="1">
        <v>10</v>
      </c>
      <c r="E5" s="5">
        <f t="shared" si="0"/>
        <v>45429</v>
      </c>
      <c r="F5" s="20"/>
      <c r="G5" s="5">
        <v>45449</v>
      </c>
      <c r="H5" s="2" t="s">
        <v>75</v>
      </c>
    </row>
    <row r="6" spans="2:8" x14ac:dyDescent="0.3">
      <c r="B6" s="1" t="s">
        <v>80</v>
      </c>
      <c r="C6" s="5">
        <v>45415</v>
      </c>
      <c r="D6" s="1">
        <v>20</v>
      </c>
      <c r="E6" s="5">
        <f t="shared" si="0"/>
        <v>45447</v>
      </c>
      <c r="F6" s="20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F7"/>
  <sheetViews>
    <sheetView workbookViewId="0">
      <selection activeCell="C8" sqref="C8"/>
    </sheetView>
  </sheetViews>
  <sheetFormatPr defaultRowHeight="16.5" x14ac:dyDescent="0.3"/>
  <cols>
    <col min="2" max="2" width="14.625" customWidth="1"/>
    <col min="3" max="3" width="18.5" customWidth="1"/>
    <col min="5" max="6" width="14.625" customWidth="1"/>
  </cols>
  <sheetData>
    <row r="2" spans="2:6" x14ac:dyDescent="0.3">
      <c r="B2" s="1" t="s">
        <v>61</v>
      </c>
      <c r="C2" s="18" t="s">
        <v>62</v>
      </c>
      <c r="E2" s="1" t="s">
        <v>65</v>
      </c>
      <c r="F2" s="1" t="s">
        <v>62</v>
      </c>
    </row>
    <row r="3" spans="2:6" x14ac:dyDescent="0.3">
      <c r="B3" s="10">
        <v>45566</v>
      </c>
      <c r="C3" s="10" t="s">
        <v>63</v>
      </c>
      <c r="E3" s="10">
        <v>45568</v>
      </c>
      <c r="F3" s="1" t="s">
        <v>66</v>
      </c>
    </row>
    <row r="4" spans="2:6" x14ac:dyDescent="0.3">
      <c r="B4" s="10">
        <v>45596</v>
      </c>
      <c r="C4" s="10" t="s">
        <v>64</v>
      </c>
      <c r="E4" s="10">
        <v>45574</v>
      </c>
      <c r="F4" s="1" t="s">
        <v>67</v>
      </c>
    </row>
    <row r="7" spans="2:6" x14ac:dyDescent="0.3">
      <c r="B7" s="16" t="s">
        <v>68</v>
      </c>
      <c r="C7" s="1">
        <f>NETWORKDAYS(B3,B4,$E$3:$E$4)</f>
        <v>21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C6"/>
  <sheetViews>
    <sheetView workbookViewId="0">
      <selection activeCell="B10" sqref="B10"/>
    </sheetView>
  </sheetViews>
  <sheetFormatPr defaultRowHeight="16.5" x14ac:dyDescent="0.3"/>
  <cols>
    <col min="1" max="1" width="9" style="3"/>
    <col min="2" max="3" width="14.625" style="3" customWidth="1"/>
    <col min="4" max="16384" width="9" style="3"/>
  </cols>
  <sheetData>
    <row r="2" spans="2:3" x14ac:dyDescent="0.3">
      <c r="B2" s="2" t="s">
        <v>61</v>
      </c>
      <c r="C2" s="12" t="s">
        <v>69</v>
      </c>
    </row>
    <row r="3" spans="2:3" x14ac:dyDescent="0.3">
      <c r="B3" s="5">
        <v>45422</v>
      </c>
      <c r="C3" s="2">
        <f>WEEKNUM(B3,1)</f>
        <v>19</v>
      </c>
    </row>
    <row r="4" spans="2:3" x14ac:dyDescent="0.3">
      <c r="B4" s="5">
        <v>45454</v>
      </c>
      <c r="C4" s="2">
        <f t="shared" ref="C4:C6" si="0">WEEKNUM(B4,1)</f>
        <v>24</v>
      </c>
    </row>
    <row r="5" spans="2:3" x14ac:dyDescent="0.3">
      <c r="B5" s="5">
        <v>45611</v>
      </c>
      <c r="C5" s="2">
        <f t="shared" si="0"/>
        <v>46</v>
      </c>
    </row>
    <row r="6" spans="2:3" x14ac:dyDescent="0.3">
      <c r="B6" s="5">
        <v>45395</v>
      </c>
      <c r="C6" s="2">
        <f t="shared" si="0"/>
        <v>15</v>
      </c>
    </row>
  </sheetData>
  <phoneticPr fontId="2" type="noConversion"/>
  <conditionalFormatting sqref="B3:B6">
    <cfRule type="expression" dxfId="0" priority="1">
      <formula>$H3&gt;=10%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7"/>
  <sheetViews>
    <sheetView workbookViewId="0">
      <selection activeCell="D4" sqref="D4"/>
    </sheetView>
  </sheetViews>
  <sheetFormatPr defaultRowHeight="16.5" x14ac:dyDescent="0.3"/>
  <cols>
    <col min="1" max="1" width="9" style="3"/>
    <col min="2" max="4" width="14.625" style="3" customWidth="1"/>
    <col min="5" max="16384" width="9" style="3"/>
  </cols>
  <sheetData>
    <row r="2" spans="2:4" x14ac:dyDescent="0.3">
      <c r="B2" s="3" t="s">
        <v>34</v>
      </c>
    </row>
    <row r="3" spans="2:4" x14ac:dyDescent="0.3">
      <c r="B3" s="2" t="s">
        <v>25</v>
      </c>
      <c r="C3" s="2" t="s">
        <v>26</v>
      </c>
      <c r="D3" s="12" t="s">
        <v>27</v>
      </c>
    </row>
    <row r="4" spans="2:4" x14ac:dyDescent="0.3">
      <c r="B4" s="2" t="s">
        <v>28</v>
      </c>
      <c r="C4" s="5">
        <v>36600</v>
      </c>
      <c r="D4" s="13">
        <f ca="1">_xlfn.DAYS(TODAY(),C4)</f>
        <v>8764</v>
      </c>
    </row>
    <row r="5" spans="2:4" x14ac:dyDescent="0.3">
      <c r="B5" s="2" t="s">
        <v>29</v>
      </c>
      <c r="C5" s="5">
        <v>38346</v>
      </c>
      <c r="D5" s="13">
        <f t="shared" ref="D5:D9" ca="1" si="0">_xlfn.DAYS(TODAY(),C5)</f>
        <v>7018</v>
      </c>
    </row>
    <row r="6" spans="2:4" x14ac:dyDescent="0.3">
      <c r="B6" s="2" t="s">
        <v>30</v>
      </c>
      <c r="C6" s="5">
        <v>37289</v>
      </c>
      <c r="D6" s="13">
        <f t="shared" ca="1" si="0"/>
        <v>8075</v>
      </c>
    </row>
    <row r="7" spans="2:4" x14ac:dyDescent="0.3">
      <c r="B7" s="2" t="s">
        <v>31</v>
      </c>
      <c r="C7" s="5">
        <v>37683</v>
      </c>
      <c r="D7" s="13">
        <f t="shared" ca="1" si="0"/>
        <v>7681</v>
      </c>
    </row>
    <row r="8" spans="2:4" x14ac:dyDescent="0.3">
      <c r="B8" s="2" t="s">
        <v>32</v>
      </c>
      <c r="C8" s="5">
        <v>36141</v>
      </c>
      <c r="D8" s="13">
        <f t="shared" ca="1" si="0"/>
        <v>9223</v>
      </c>
    </row>
    <row r="9" spans="2:4" x14ac:dyDescent="0.3">
      <c r="B9" s="2" t="s">
        <v>33</v>
      </c>
      <c r="C9" s="5">
        <v>36892</v>
      </c>
      <c r="D9" s="13">
        <f t="shared" ca="1" si="0"/>
        <v>8472</v>
      </c>
    </row>
    <row r="11" spans="2:4" x14ac:dyDescent="0.3">
      <c r="B11" s="17" t="s">
        <v>35</v>
      </c>
    </row>
    <row r="12" spans="2:4" x14ac:dyDescent="0.3">
      <c r="B12" s="2" t="s">
        <v>36</v>
      </c>
      <c r="C12" s="2" t="s">
        <v>42</v>
      </c>
      <c r="D12" s="12" t="s">
        <v>43</v>
      </c>
    </row>
    <row r="13" spans="2:4" x14ac:dyDescent="0.3">
      <c r="B13" s="2" t="s">
        <v>37</v>
      </c>
      <c r="C13" s="5">
        <v>38796</v>
      </c>
      <c r="D13" s="2" t="str">
        <f ca="1">YEAR(TODAY())-YEAR(C13)&amp;"년"</f>
        <v>18년</v>
      </c>
    </row>
    <row r="14" spans="2:4" x14ac:dyDescent="0.3">
      <c r="B14" s="2" t="s">
        <v>38</v>
      </c>
      <c r="C14" s="5">
        <v>43710</v>
      </c>
      <c r="D14" s="2" t="str">
        <f t="shared" ref="D14:D17" ca="1" si="1">YEAR(TODAY())-YEAR(C14)&amp;"년"</f>
        <v>5년</v>
      </c>
    </row>
    <row r="15" spans="2:4" x14ac:dyDescent="0.3">
      <c r="B15" s="2" t="s">
        <v>39</v>
      </c>
      <c r="C15" s="5">
        <v>37539</v>
      </c>
      <c r="D15" s="2" t="str">
        <f t="shared" ca="1" si="1"/>
        <v>22년</v>
      </c>
    </row>
    <row r="16" spans="2:4" x14ac:dyDescent="0.3">
      <c r="B16" s="2" t="s">
        <v>40</v>
      </c>
      <c r="C16" s="5">
        <v>33178</v>
      </c>
      <c r="D16" s="2" t="str">
        <f t="shared" ca="1" si="1"/>
        <v>34년</v>
      </c>
    </row>
    <row r="17" spans="2:4" x14ac:dyDescent="0.3">
      <c r="B17" s="2" t="s">
        <v>41</v>
      </c>
      <c r="C17" s="5">
        <v>35476</v>
      </c>
      <c r="D17" s="2" t="str">
        <f t="shared" ca="1" si="1"/>
        <v>27년</v>
      </c>
    </row>
  </sheetData>
  <phoneticPr fontId="2" type="noConversion"/>
  <conditionalFormatting sqref="B13:C17">
    <cfRule type="expression" dxfId="3" priority="1">
      <formula>$H13&gt;=10000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2"/>
  <sheetViews>
    <sheetView workbookViewId="0">
      <selection activeCell="B5" sqref="B5"/>
    </sheetView>
  </sheetViews>
  <sheetFormatPr defaultRowHeight="16.5" x14ac:dyDescent="0.3"/>
  <cols>
    <col min="1" max="1" width="1.625" customWidth="1"/>
    <col min="2" max="2" width="13.625" customWidth="1"/>
    <col min="3" max="3" width="3.375" bestFit="1" customWidth="1"/>
    <col min="4" max="4" width="18.375" bestFit="1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2">
        <f>DATE(2024,12,25)</f>
        <v>45651</v>
      </c>
      <c r="C2" s="23" t="s">
        <v>81</v>
      </c>
      <c r="D2" s="24" t="s">
        <v>95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4"/>
  <sheetViews>
    <sheetView workbookViewId="0">
      <selection activeCell="C12" sqref="C12"/>
    </sheetView>
  </sheetViews>
  <sheetFormatPr defaultRowHeight="16.5" x14ac:dyDescent="0.3"/>
  <cols>
    <col min="1" max="1" width="9" style="3"/>
    <col min="2" max="3" width="14.625" style="3" customWidth="1"/>
    <col min="4" max="16384" width="9" style="3"/>
  </cols>
  <sheetData>
    <row r="2" spans="2:3" x14ac:dyDescent="0.3">
      <c r="B2" s="3" t="s">
        <v>1</v>
      </c>
    </row>
    <row r="3" spans="2:3" x14ac:dyDescent="0.3">
      <c r="B3" s="4" t="s">
        <v>0</v>
      </c>
      <c r="C3" s="12" t="s">
        <v>91</v>
      </c>
    </row>
    <row r="4" spans="2:3" x14ac:dyDescent="0.3">
      <c r="B4" s="5">
        <v>30025</v>
      </c>
      <c r="C4" s="2" t="str">
        <f>YEAR(B4)&amp;"년"</f>
        <v>1982년</v>
      </c>
    </row>
    <row r="5" spans="2:3" x14ac:dyDescent="0.3">
      <c r="B5" s="5">
        <v>31448</v>
      </c>
      <c r="C5" s="2" t="str">
        <f t="shared" ref="C5:C6" si="0">YEAR(B5)&amp;"년"</f>
        <v>1986년</v>
      </c>
    </row>
    <row r="6" spans="2:3" x14ac:dyDescent="0.3">
      <c r="B6" s="5">
        <v>33232</v>
      </c>
      <c r="C6" s="2" t="str">
        <f t="shared" si="0"/>
        <v>1990년</v>
      </c>
    </row>
    <row r="9" spans="2:3" x14ac:dyDescent="0.3">
      <c r="B9" s="3" t="s">
        <v>2</v>
      </c>
    </row>
    <row r="10" spans="2:3" x14ac:dyDescent="0.3">
      <c r="B10" s="4" t="s">
        <v>3</v>
      </c>
      <c r="C10" s="12" t="s">
        <v>92</v>
      </c>
    </row>
    <row r="11" spans="2:3" x14ac:dyDescent="0.3">
      <c r="B11" s="5">
        <v>45296</v>
      </c>
      <c r="C11" s="2" t="str">
        <f>IF(YEAR(B11)=2024,"신상품",IF(YEAR(B11)=2023,"재고상품","이월상품"))</f>
        <v>신상품</v>
      </c>
    </row>
    <row r="12" spans="2:3" x14ac:dyDescent="0.3">
      <c r="B12" s="5">
        <v>44900</v>
      </c>
      <c r="C12" s="2" t="str">
        <f t="shared" ref="C12:C14" si="1">IF(YEAR(B12)=2024,"신상품",IF(YEAR(B12)=2023,"재고상품","이월상품"))</f>
        <v>이월상품</v>
      </c>
    </row>
    <row r="13" spans="2:3" x14ac:dyDescent="0.3">
      <c r="B13" s="5">
        <v>44930</v>
      </c>
      <c r="C13" s="2" t="str">
        <f t="shared" si="1"/>
        <v>재고상품</v>
      </c>
    </row>
    <row r="14" spans="2:3" x14ac:dyDescent="0.3">
      <c r="B14" s="5">
        <v>44535</v>
      </c>
      <c r="C14" s="2" t="str">
        <f t="shared" si="1"/>
        <v>이월상품</v>
      </c>
    </row>
  </sheetData>
  <phoneticPr fontId="2" type="noConversion"/>
  <conditionalFormatting sqref="B11:B14">
    <cfRule type="expression" dxfId="2" priority="1">
      <formula>$G11&gt;=40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5"/>
  <sheetViews>
    <sheetView workbookViewId="0">
      <selection activeCell="C3" sqref="C3"/>
    </sheetView>
  </sheetViews>
  <sheetFormatPr defaultRowHeight="16.5" x14ac:dyDescent="0.3"/>
  <cols>
    <col min="2" max="3" width="14.625" customWidth="1"/>
  </cols>
  <sheetData>
    <row r="2" spans="2:3" x14ac:dyDescent="0.3">
      <c r="B2" s="4" t="s">
        <v>0</v>
      </c>
      <c r="C2" s="12" t="s">
        <v>92</v>
      </c>
    </row>
    <row r="3" spans="2:3" x14ac:dyDescent="0.3">
      <c r="B3" s="5">
        <v>30025</v>
      </c>
      <c r="C3" s="2" t="str">
        <f>IF(MONTH(B3)=2,"2월생","")</f>
        <v/>
      </c>
    </row>
    <row r="4" spans="2:3" x14ac:dyDescent="0.3">
      <c r="B4" s="5">
        <v>31448</v>
      </c>
      <c r="C4" s="2" t="str">
        <f t="shared" ref="C4:C5" si="0">IF(MONTH(B4)=2,"2월생","")</f>
        <v>2월생</v>
      </c>
    </row>
    <row r="5" spans="2:3" x14ac:dyDescent="0.3">
      <c r="B5" s="5">
        <v>33232</v>
      </c>
      <c r="C5" s="2" t="str">
        <f t="shared" si="0"/>
        <v/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6"/>
  <sheetViews>
    <sheetView workbookViewId="0">
      <selection activeCell="C10" sqref="C10"/>
    </sheetView>
  </sheetViews>
  <sheetFormatPr defaultRowHeight="16.5" x14ac:dyDescent="0.3"/>
  <cols>
    <col min="2" max="2" width="11.125" bestFit="1" customWidth="1"/>
    <col min="3" max="3" width="11.5" customWidth="1"/>
    <col min="4" max="4" width="10.625" customWidth="1"/>
  </cols>
  <sheetData>
    <row r="2" spans="2:4" x14ac:dyDescent="0.3">
      <c r="B2" s="2" t="s">
        <v>23</v>
      </c>
      <c r="C2" s="2" t="s">
        <v>24</v>
      </c>
      <c r="D2" s="12" t="s">
        <v>22</v>
      </c>
    </row>
    <row r="3" spans="2:4" x14ac:dyDescent="0.3">
      <c r="B3" s="14">
        <v>45476</v>
      </c>
      <c r="C3" s="2">
        <v>36</v>
      </c>
      <c r="D3" s="15" t="str">
        <f>IF(DAY(B3)&lt;=10,"초순",IF(DAY(B3)&lt;=20,"중순","하순"))</f>
        <v>초순</v>
      </c>
    </row>
    <row r="4" spans="2:4" x14ac:dyDescent="0.3">
      <c r="B4" s="14">
        <v>45488</v>
      </c>
      <c r="C4" s="2">
        <v>47</v>
      </c>
      <c r="D4" s="15" t="str">
        <f t="shared" ref="D4:D6" si="0">IF(DAY(B4)&lt;=10,"초순",IF(DAY(B4)&lt;=20,"중순","하순"))</f>
        <v>중순</v>
      </c>
    </row>
    <row r="5" spans="2:4" x14ac:dyDescent="0.3">
      <c r="B5" s="14">
        <v>45501</v>
      </c>
      <c r="C5" s="2">
        <v>67</v>
      </c>
      <c r="D5" s="15" t="str">
        <f t="shared" si="0"/>
        <v>하순</v>
      </c>
    </row>
    <row r="6" spans="2:4" x14ac:dyDescent="0.3">
      <c r="B6" s="14">
        <v>45503</v>
      </c>
      <c r="C6" s="2">
        <v>42</v>
      </c>
      <c r="D6" s="15" t="str">
        <f t="shared" si="0"/>
        <v>하순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14"/>
  <sheetViews>
    <sheetView workbookViewId="0">
      <selection activeCell="A2" sqref="A2"/>
    </sheetView>
  </sheetViews>
  <sheetFormatPr defaultRowHeight="16.5" x14ac:dyDescent="0.3"/>
  <cols>
    <col min="3" max="3" width="10.875" bestFit="1" customWidth="1"/>
    <col min="4" max="5" width="11.125" bestFit="1" customWidth="1"/>
    <col min="6" max="6" width="11.875" bestFit="1" customWidth="1"/>
  </cols>
  <sheetData>
    <row r="2" spans="2:6" x14ac:dyDescent="0.3">
      <c r="B2" s="7" t="s">
        <v>11</v>
      </c>
      <c r="C2" s="7" t="s">
        <v>12</v>
      </c>
      <c r="D2" s="7" t="s">
        <v>13</v>
      </c>
      <c r="E2" s="7" t="s">
        <v>14</v>
      </c>
      <c r="F2" s="8" t="s">
        <v>15</v>
      </c>
    </row>
    <row r="3" spans="2:6" x14ac:dyDescent="0.3">
      <c r="B3" s="7" t="s">
        <v>16</v>
      </c>
      <c r="C3" s="9">
        <v>1500000</v>
      </c>
      <c r="D3" s="10">
        <v>36438</v>
      </c>
      <c r="E3" s="10">
        <v>44989</v>
      </c>
      <c r="F3" s="9">
        <f>_xlfn.DAYS(E3,D3)*C3*0.6%</f>
        <v>76959000</v>
      </c>
    </row>
    <row r="4" spans="2:6" x14ac:dyDescent="0.3">
      <c r="B4" s="7" t="s">
        <v>17</v>
      </c>
      <c r="C4" s="9">
        <v>1358000</v>
      </c>
      <c r="D4" s="10">
        <v>36587</v>
      </c>
      <c r="E4" s="10">
        <v>45048</v>
      </c>
      <c r="F4" s="9">
        <f t="shared" ref="F4:F8" si="0">_xlfn.DAYS(E4,D4)*C4*0.6%</f>
        <v>68940228</v>
      </c>
    </row>
    <row r="5" spans="2:6" x14ac:dyDescent="0.3">
      <c r="B5" s="7" t="s">
        <v>18</v>
      </c>
      <c r="C5" s="9">
        <v>1250000</v>
      </c>
      <c r="D5" s="10">
        <v>37386</v>
      </c>
      <c r="E5" s="10">
        <v>45413</v>
      </c>
      <c r="F5" s="9">
        <f t="shared" si="0"/>
        <v>60202500</v>
      </c>
    </row>
    <row r="6" spans="2:6" x14ac:dyDescent="0.3">
      <c r="B6" s="7" t="s">
        <v>19</v>
      </c>
      <c r="C6" s="9">
        <v>1450000</v>
      </c>
      <c r="D6" s="10">
        <v>36495</v>
      </c>
      <c r="E6" s="10">
        <v>45391</v>
      </c>
      <c r="F6" s="9">
        <f t="shared" si="0"/>
        <v>77395200</v>
      </c>
    </row>
    <row r="7" spans="2:6" x14ac:dyDescent="0.3">
      <c r="B7" s="7" t="s">
        <v>20</v>
      </c>
      <c r="C7" s="9">
        <v>1200000</v>
      </c>
      <c r="D7" s="10">
        <v>37682</v>
      </c>
      <c r="E7" s="10">
        <v>45631</v>
      </c>
      <c r="F7" s="9">
        <f t="shared" si="0"/>
        <v>57232800</v>
      </c>
    </row>
    <row r="8" spans="2:6" x14ac:dyDescent="0.3">
      <c r="B8" s="7" t="s">
        <v>21</v>
      </c>
      <c r="C8" s="9">
        <v>1100000</v>
      </c>
      <c r="D8" s="10">
        <v>38476</v>
      </c>
      <c r="E8" s="10">
        <v>45357</v>
      </c>
      <c r="F8" s="9">
        <f t="shared" si="0"/>
        <v>45414600</v>
      </c>
    </row>
    <row r="14" spans="2:6" x14ac:dyDescent="0.3">
      <c r="D14" s="1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3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3.625" customWidth="1"/>
    <col min="3" max="3" width="5.25" customWidth="1"/>
    <col min="4" max="4" width="15.625" bestFit="1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5">
        <f>TIME(8,15,15)</f>
        <v>0.34392361111111108</v>
      </c>
      <c r="C2" s="23" t="s">
        <v>81</v>
      </c>
      <c r="D2" s="24" t="s">
        <v>85</v>
      </c>
    </row>
    <row r="3" spans="2:4" x14ac:dyDescent="0.3">
      <c r="B3" s="25">
        <f>TIME(20,10,15)</f>
        <v>0.84045138888888893</v>
      </c>
      <c r="C3" s="23" t="s">
        <v>81</v>
      </c>
      <c r="D3" s="24" t="s">
        <v>86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4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3.625" customWidth="1"/>
    <col min="3" max="3" width="5.25" customWidth="1"/>
    <col min="4" max="4" width="24.25" bestFit="1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6">
        <f>HOUR("17:25:37")</f>
        <v>17</v>
      </c>
      <c r="C2" s="23" t="s">
        <v>81</v>
      </c>
      <c r="D2" s="24" t="s">
        <v>88</v>
      </c>
    </row>
    <row r="3" spans="2:4" x14ac:dyDescent="0.3">
      <c r="B3" s="26">
        <f>HOUR("5시 15분 25초")</f>
        <v>5</v>
      </c>
      <c r="C3" s="23" t="s">
        <v>81</v>
      </c>
      <c r="D3" s="24" t="s">
        <v>87</v>
      </c>
    </row>
    <row r="4" spans="2:4" x14ac:dyDescent="0.3">
      <c r="B4" s="26">
        <f>HOUR(D4)</f>
        <v>22</v>
      </c>
      <c r="C4" s="23" t="s">
        <v>81</v>
      </c>
      <c r="D4" s="27">
        <v>0.93767361111111114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NOW 함수</vt:lpstr>
      <vt:lpstr>TODAY 함수</vt:lpstr>
      <vt:lpstr>DATE 함수</vt:lpstr>
      <vt:lpstr>YEAR 함수</vt:lpstr>
      <vt:lpstr>MONTH 함수</vt:lpstr>
      <vt:lpstr>DAY 함수</vt:lpstr>
      <vt:lpstr>DAYS 함수</vt:lpstr>
      <vt:lpstr>TIME 함수</vt:lpstr>
      <vt:lpstr>HOUR 함수</vt:lpstr>
      <vt:lpstr>MINUTE 함수</vt:lpstr>
      <vt:lpstr>SECOND 함수</vt:lpstr>
      <vt:lpstr>WEEKDAY 함수</vt:lpstr>
      <vt:lpstr>DATEVALUE 함수</vt:lpstr>
      <vt:lpstr>EDATE 함수</vt:lpstr>
      <vt:lpstr>EOMONTH 함수</vt:lpstr>
      <vt:lpstr>WORKDAY 함수</vt:lpstr>
      <vt:lpstr>NETWORKDAYS 함수</vt:lpstr>
      <vt:lpstr>WEEKNUM 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ASO_403</dc:creator>
  <cp:lastModifiedBy>컨버전스 디지털</cp:lastModifiedBy>
  <dcterms:created xsi:type="dcterms:W3CDTF">2020-10-27T01:26:42Z</dcterms:created>
  <dcterms:modified xsi:type="dcterms:W3CDTF">2024-03-13T07:15:21Z</dcterms:modified>
</cp:coreProperties>
</file>