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o404\Desktop\2024 이공자 컴퓨터활용능력 1급 실기\수정\2024 이공자 컴퓨터활용능력 1급 실기(엑셀_함수사전)_소스 및 정답 최종본\완성파일\"/>
    </mc:Choice>
  </mc:AlternateContent>
  <xr:revisionPtr revIDLastSave="0" documentId="13_ncr:1_{AB828DB0-3229-44BF-871B-1F2F05C6AA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OOSE 함수" sheetId="77" r:id="rId1"/>
    <sheet name="HLOOKUP 함수" sheetId="76" r:id="rId2"/>
    <sheet name="VLOOKUP 함수" sheetId="15" r:id="rId3"/>
    <sheet name="XLOOKUP 함수" sheetId="93" r:id="rId4"/>
    <sheet name="LOOKUP 함수" sheetId="92" r:id="rId5"/>
    <sheet name="MATCH 함수" sheetId="78" r:id="rId6"/>
    <sheet name="XMATCH 함수" sheetId="94" r:id="rId7"/>
    <sheet name="INDEX 함수" sheetId="79" r:id="rId8"/>
    <sheet name="COLUMN 함수" sheetId="82" r:id="rId9"/>
    <sheet name="COLUMNS 함수" sheetId="83" r:id="rId10"/>
    <sheet name="ROW 함수" sheetId="81" r:id="rId11"/>
    <sheet name="ROWS 함수" sheetId="84" r:id="rId12"/>
    <sheet name="OFFSET 함수" sheetId="85" r:id="rId13"/>
    <sheet name="TRANSPOSE 함수" sheetId="86" r:id="rId14"/>
    <sheet name="ADDRESS 함수" sheetId="87" r:id="rId15"/>
    <sheet name="AREAS 함수" sheetId="88" r:id="rId16"/>
    <sheet name="INDIRECT 함수" sheetId="90" r:id="rId17"/>
  </sheets>
  <definedNames>
    <definedName name="데이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94" l="1" a="1"/>
  <c r="C14" i="94" s="1"/>
  <c r="H5" i="93"/>
  <c r="C12" i="79"/>
  <c r="B4" i="92"/>
  <c r="E4" i="76"/>
  <c r="D4" i="90" a="1"/>
  <c r="D3" i="90" a="1"/>
  <c r="D2" i="90" a="1"/>
  <c r="D4" i="90" l="1"/>
  <c r="D3" i="90"/>
  <c r="D2" i="90"/>
  <c r="B5" i="87"/>
  <c r="B4" i="83"/>
  <c r="B5" i="92"/>
  <c r="B6" i="92"/>
  <c r="B7" i="92"/>
  <c r="B8" i="92"/>
  <c r="E4" i="15"/>
  <c r="E5" i="76"/>
  <c r="E6" i="76"/>
  <c r="E7" i="76"/>
  <c r="E8" i="76"/>
  <c r="E9" i="76"/>
  <c r="E10" i="76"/>
  <c r="E11" i="76"/>
  <c r="B5" i="88" l="1"/>
  <c r="B4" i="88"/>
  <c r="B3" i="88"/>
  <c r="B2" i="88"/>
  <c r="B4" i="87"/>
  <c r="B3" i="87"/>
  <c r="B2" i="87"/>
  <c r="H2" i="86" a="1"/>
  <c r="I5" i="86" s="1"/>
  <c r="F8" i="85"/>
  <c r="B4" i="84"/>
  <c r="B3" i="84"/>
  <c r="B2" i="84"/>
  <c r="B3" i="83"/>
  <c r="B2" i="83"/>
  <c r="B6" i="82"/>
  <c r="B5" i="82"/>
  <c r="B4" i="82"/>
  <c r="B3" i="82"/>
  <c r="B2" i="82"/>
  <c r="H5" i="86" l="1"/>
  <c r="H2" i="86"/>
  <c r="I4" i="86"/>
  <c r="I6" i="86"/>
  <c r="H4" i="86"/>
  <c r="I2" i="86"/>
  <c r="H6" i="86"/>
  <c r="H3" i="86"/>
  <c r="I3" i="86"/>
  <c r="B5" i="81"/>
  <c r="B6" i="81"/>
  <c r="B7" i="81"/>
  <c r="B8" i="81"/>
  <c r="B9" i="81"/>
  <c r="B10" i="81"/>
  <c r="B11" i="81"/>
  <c r="B4" i="81"/>
  <c r="F6" i="78" l="1"/>
  <c r="F7" i="78"/>
  <c r="F8" i="78"/>
  <c r="F9" i="78"/>
  <c r="F10" i="78"/>
  <c r="F5" i="78"/>
  <c r="D4" i="77" l="1"/>
  <c r="D10" i="77"/>
  <c r="D9" i="77"/>
  <c r="D8" i="77"/>
  <c r="D7" i="77"/>
  <c r="D6" i="77"/>
  <c r="D5" i="77"/>
  <c r="E5" i="15" l="1"/>
  <c r="E6" i="15"/>
  <c r="E7" i="15"/>
  <c r="E8" i="15"/>
  <c r="E9" i="15"/>
  <c r="E10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<sst xmlns="http://schemas.openxmlformats.org/spreadsheetml/2006/main" count="325" uniqueCount="252">
  <si>
    <t>[연습 01]</t>
    <phoneticPr fontId="1" type="noConversion"/>
  </si>
  <si>
    <t>성명</t>
  </si>
  <si>
    <t>이름</t>
    <phoneticPr fontId="1" type="noConversion"/>
  </si>
  <si>
    <t>한가람</t>
  </si>
  <si>
    <t>성명</t>
    <phoneticPr fontId="4" type="noConversion"/>
  </si>
  <si>
    <t>과장</t>
  </si>
  <si>
    <t>대리</t>
  </si>
  <si>
    <t>코드</t>
  </si>
  <si>
    <t>보험코드</t>
    <phoneticPr fontId="4" type="noConversion"/>
  </si>
  <si>
    <t>지점명</t>
    <phoneticPr fontId="4" type="noConversion"/>
  </si>
  <si>
    <t>김정민</t>
  </si>
  <si>
    <t>H001</t>
  </si>
  <si>
    <t>서울</t>
    <phoneticPr fontId="4" type="noConversion"/>
  </si>
  <si>
    <t>김준하</t>
  </si>
  <si>
    <t>J001</t>
  </si>
  <si>
    <t>충청</t>
    <phoneticPr fontId="4" type="noConversion"/>
  </si>
  <si>
    <t>김현빈</t>
  </si>
  <si>
    <t>S001</t>
    <phoneticPr fontId="4" type="noConversion"/>
  </si>
  <si>
    <t>호남</t>
    <phoneticPr fontId="4" type="noConversion"/>
  </si>
  <si>
    <t>김현우</t>
  </si>
  <si>
    <t>강원</t>
    <phoneticPr fontId="4" type="noConversion"/>
  </si>
  <si>
    <t>노상빈</t>
  </si>
  <si>
    <t>Y001</t>
    <phoneticPr fontId="4" type="noConversion"/>
  </si>
  <si>
    <t>회원코드</t>
  </si>
  <si>
    <t>계약금액</t>
  </si>
  <si>
    <t>회원분류</t>
  </si>
  <si>
    <t>U-001</t>
  </si>
  <si>
    <t>연지우</t>
  </si>
  <si>
    <t>Q-002</t>
  </si>
  <si>
    <t>원상현</t>
  </si>
  <si>
    <t>S-003</t>
  </si>
  <si>
    <t>김우철</t>
  </si>
  <si>
    <t>T-004</t>
  </si>
  <si>
    <t>성시연</t>
  </si>
  <si>
    <t>Q-005</t>
  </si>
  <si>
    <t>장대우</t>
  </si>
  <si>
    <t>U-006</t>
  </si>
  <si>
    <t>방상태</t>
  </si>
  <si>
    <t>R-007</t>
  </si>
  <si>
    <t>조자룡</t>
  </si>
  <si>
    <t>이용회수</t>
  </si>
  <si>
    <t>Q</t>
  </si>
  <si>
    <t>10미만</t>
  </si>
  <si>
    <t>비회원</t>
  </si>
  <si>
    <t>R</t>
  </si>
  <si>
    <t>11~20</t>
  </si>
  <si>
    <t>정회원</t>
  </si>
  <si>
    <t>S</t>
  </si>
  <si>
    <t>21~30</t>
  </si>
  <si>
    <t>우수회원</t>
  </si>
  <si>
    <t>T</t>
  </si>
  <si>
    <t>31~40</t>
  </si>
  <si>
    <t>골드회원</t>
  </si>
  <si>
    <t>U</t>
  </si>
  <si>
    <t>41~50</t>
  </si>
  <si>
    <t>특별회원</t>
  </si>
  <si>
    <t>원서번호</t>
    <phoneticPr fontId="1" type="noConversion"/>
  </si>
  <si>
    <t>거주지</t>
    <phoneticPr fontId="1" type="noConversion"/>
  </si>
  <si>
    <t>지원학과</t>
    <phoneticPr fontId="1" type="noConversion"/>
  </si>
  <si>
    <t>M-120</t>
    <phoneticPr fontId="1" type="noConversion"/>
  </si>
  <si>
    <t>전영록</t>
    <phoneticPr fontId="1" type="noConversion"/>
  </si>
  <si>
    <t>서울시 강북구</t>
    <phoneticPr fontId="1" type="noConversion"/>
  </si>
  <si>
    <t>N-082</t>
    <phoneticPr fontId="1" type="noConversion"/>
  </si>
  <si>
    <t>육성종</t>
    <phoneticPr fontId="1" type="noConversion"/>
  </si>
  <si>
    <t>대전시 대덕구</t>
    <phoneticPr fontId="1" type="noConversion"/>
  </si>
  <si>
    <t>S-035</t>
    <phoneticPr fontId="1" type="noConversion"/>
  </si>
  <si>
    <t>이준호</t>
    <phoneticPr fontId="1" type="noConversion"/>
  </si>
  <si>
    <t>인천시 남동구</t>
    <phoneticPr fontId="1" type="noConversion"/>
  </si>
  <si>
    <t>M-072</t>
    <phoneticPr fontId="1" type="noConversion"/>
  </si>
  <si>
    <t>윤기철</t>
    <phoneticPr fontId="1" type="noConversion"/>
  </si>
  <si>
    <t>서울시 성북구</t>
    <phoneticPr fontId="1" type="noConversion"/>
  </si>
  <si>
    <t>S-141</t>
    <phoneticPr fontId="1" type="noConversion"/>
  </si>
  <si>
    <t>남조원</t>
    <phoneticPr fontId="1" type="noConversion"/>
  </si>
  <si>
    <t>경기도 김포시</t>
    <phoneticPr fontId="1" type="noConversion"/>
  </si>
  <si>
    <t>N-033</t>
    <phoneticPr fontId="1" type="noConversion"/>
  </si>
  <si>
    <t>최성원</t>
    <phoneticPr fontId="1" type="noConversion"/>
  </si>
  <si>
    <t>경기도 고양시</t>
    <phoneticPr fontId="1" type="noConversion"/>
  </si>
  <si>
    <t>M-037</t>
    <phoneticPr fontId="1" type="noConversion"/>
  </si>
  <si>
    <t>박석주</t>
    <phoneticPr fontId="1" type="noConversion"/>
  </si>
  <si>
    <t>강원도 춘천시</t>
    <phoneticPr fontId="1" type="noConversion"/>
  </si>
  <si>
    <t>A-028</t>
    <phoneticPr fontId="1" type="noConversion"/>
  </si>
  <si>
    <t>민영도</t>
    <phoneticPr fontId="1" type="noConversion"/>
  </si>
  <si>
    <t>서울시 마포구</t>
    <phoneticPr fontId="1" type="noConversion"/>
  </si>
  <si>
    <t>학과코드</t>
    <phoneticPr fontId="1" type="noConversion"/>
  </si>
  <si>
    <t>S</t>
    <phoneticPr fontId="1" type="noConversion"/>
  </si>
  <si>
    <t>N</t>
    <phoneticPr fontId="1" type="noConversion"/>
  </si>
  <si>
    <t>M</t>
    <phoneticPr fontId="1" type="noConversion"/>
  </si>
  <si>
    <t>학 과 명</t>
    <phoneticPr fontId="1" type="noConversion"/>
  </si>
  <si>
    <t>소프트웨어</t>
    <phoneticPr fontId="1" type="noConversion"/>
  </si>
  <si>
    <t>네트워크</t>
    <phoneticPr fontId="1" type="noConversion"/>
  </si>
  <si>
    <t>멀티미디어</t>
    <phoneticPr fontId="1" type="noConversion"/>
  </si>
  <si>
    <t>거주지역</t>
  </si>
  <si>
    <t>김자영</t>
  </si>
  <si>
    <t>임인영</t>
  </si>
  <si>
    <t>남영찬</t>
  </si>
  <si>
    <t>나도향</t>
  </si>
  <si>
    <t>방영호</t>
  </si>
  <si>
    <t>임기자</t>
  </si>
  <si>
    <t>안현우</t>
  </si>
  <si>
    <t>응급의료 서비스 만족도(%, N=462)</t>
  </si>
  <si>
    <t>항목</t>
  </si>
  <si>
    <t>만족</t>
  </si>
  <si>
    <t>보통</t>
  </si>
  <si>
    <t>불만족</t>
  </si>
  <si>
    <t>만족도</t>
  </si>
  <si>
    <t>친절도</t>
  </si>
  <si>
    <t>적절한 처치</t>
  </si>
  <si>
    <t>충분한 설명</t>
  </si>
  <si>
    <t>행정절차 적절도</t>
  </si>
  <si>
    <t>검사대기시간</t>
  </si>
  <si>
    <t>응급실환경</t>
  </si>
  <si>
    <t>&lt;만족 기준표&gt;</t>
    <phoneticPr fontId="1" type="noConversion"/>
  </si>
  <si>
    <t>만족지수</t>
    <phoneticPr fontId="1" type="noConversion"/>
  </si>
  <si>
    <t>등급</t>
    <phoneticPr fontId="1" type="noConversion"/>
  </si>
  <si>
    <t>직  급</t>
  </si>
  <si>
    <t>성  명</t>
  </si>
  <si>
    <t>작년연봉</t>
  </si>
  <si>
    <t>금년연봉</t>
  </si>
  <si>
    <t>상승금액</t>
  </si>
  <si>
    <t>배진나</t>
  </si>
  <si>
    <t>최현진</t>
  </si>
  <si>
    <t>강은주</t>
  </si>
  <si>
    <t>심지영</t>
  </si>
  <si>
    <t>양소희</t>
  </si>
  <si>
    <t>박찬수</t>
  </si>
  <si>
    <t>연봉순위</t>
  </si>
  <si>
    <t>이  름</t>
    <phoneticPr fontId="1" type="noConversion"/>
  </si>
  <si>
    <t>보험구분</t>
    <phoneticPr fontId="4" type="noConversion"/>
  </si>
  <si>
    <t>건강</t>
    <phoneticPr fontId="4" type="noConversion"/>
  </si>
  <si>
    <t>상해</t>
    <phoneticPr fontId="4" type="noConversion"/>
  </si>
  <si>
    <t>저축</t>
    <phoneticPr fontId="4" type="noConversion"/>
  </si>
  <si>
    <t>변액</t>
    <phoneticPr fontId="4" type="noConversion"/>
  </si>
  <si>
    <t>연금</t>
    <phoneticPr fontId="4" type="noConversion"/>
  </si>
  <si>
    <t>H</t>
    <phoneticPr fontId="4" type="noConversion"/>
  </si>
  <si>
    <t>J</t>
    <phoneticPr fontId="4" type="noConversion"/>
  </si>
  <si>
    <t>S</t>
    <phoneticPr fontId="4" type="noConversion"/>
  </si>
  <si>
    <t>V</t>
    <phoneticPr fontId="4" type="noConversion"/>
  </si>
  <si>
    <t>Y</t>
    <phoneticPr fontId="4" type="noConversion"/>
  </si>
  <si>
    <t>번호</t>
    <phoneticPr fontId="2" type="noConversion"/>
  </si>
  <si>
    <t>응시구분</t>
  </si>
  <si>
    <t>1차</t>
  </si>
  <si>
    <t>2차</t>
  </si>
  <si>
    <t>T2</t>
    <phoneticPr fontId="2" type="noConversion"/>
  </si>
  <si>
    <t>김은철</t>
  </si>
  <si>
    <t>고사리</t>
  </si>
  <si>
    <t>T1</t>
    <phoneticPr fontId="2" type="noConversion"/>
  </si>
  <si>
    <t>박은별</t>
  </si>
  <si>
    <t>성준서</t>
  </si>
  <si>
    <t>이성연</t>
  </si>
  <si>
    <t>박한나</t>
  </si>
  <si>
    <t>이미리</t>
  </si>
  <si>
    <t>결과</t>
    <phoneticPr fontId="12" type="noConversion"/>
  </si>
  <si>
    <t>함수식</t>
    <phoneticPr fontId="12" type="noConversion"/>
  </si>
  <si>
    <t>◀</t>
    <phoneticPr fontId="12" type="noConversion"/>
  </si>
  <si>
    <t>=COLUMN()</t>
    <phoneticPr fontId="12" type="noConversion"/>
  </si>
  <si>
    <t>=COLUMN(B2)</t>
    <phoneticPr fontId="12" type="noConversion"/>
  </si>
  <si>
    <t>=COLUMN(B4:D4)</t>
    <phoneticPr fontId="12" type="noConversion"/>
  </si>
  <si>
    <t>=COLUMN(C5:E5)</t>
    <phoneticPr fontId="12" type="noConversion"/>
  </si>
  <si>
    <t>=COLUMN(D6:F6)</t>
    <phoneticPr fontId="12" type="noConversion"/>
  </si>
  <si>
    <t>=COLUMNS(A1:E5)</t>
    <phoneticPr fontId="12" type="noConversion"/>
  </si>
  <si>
    <t>=COLUMNS(A1:H7)</t>
    <phoneticPr fontId="12" type="noConversion"/>
  </si>
  <si>
    <t>=COLUMNS({1,2,3,4;5,6,7,8;9,10,11,12})</t>
    <phoneticPr fontId="12" type="noConversion"/>
  </si>
  <si>
    <t>결과</t>
    <phoneticPr fontId="2" type="noConversion"/>
  </si>
  <si>
    <t>함수식</t>
    <phoneticPr fontId="2" type="noConversion"/>
  </si>
  <si>
    <t>=ROWS(A1:E5)</t>
    <phoneticPr fontId="12" type="noConversion"/>
  </si>
  <si>
    <t>=ROWS(A1:H7)</t>
    <phoneticPr fontId="12" type="noConversion"/>
  </si>
  <si>
    <t>=ROWS({1,2,3,4;5,6,7,8;9,10,11,12})</t>
    <phoneticPr fontId="12" type="noConversion"/>
  </si>
  <si>
    <t>취업 박람회 부스 안내</t>
    <phoneticPr fontId="2" type="noConversion"/>
  </si>
  <si>
    <t>부스</t>
    <phoneticPr fontId="2" type="noConversion"/>
  </si>
  <si>
    <t>가 관</t>
    <phoneticPr fontId="2" type="noConversion"/>
  </si>
  <si>
    <t>나 관</t>
    <phoneticPr fontId="2" type="noConversion"/>
  </si>
  <si>
    <t>다 관</t>
    <phoneticPr fontId="2" type="noConversion"/>
  </si>
  <si>
    <t>라 관</t>
    <phoneticPr fontId="2" type="noConversion"/>
  </si>
  <si>
    <t>1번</t>
    <phoneticPr fontId="2" type="noConversion"/>
  </si>
  <si>
    <t>L기업</t>
    <phoneticPr fontId="12" type="noConversion"/>
  </si>
  <si>
    <t>K기업</t>
    <phoneticPr fontId="12" type="noConversion"/>
  </si>
  <si>
    <t>A기업</t>
    <phoneticPr fontId="12" type="noConversion"/>
  </si>
  <si>
    <t>I기업</t>
    <phoneticPr fontId="12" type="noConversion"/>
  </si>
  <si>
    <t>2번</t>
    <phoneticPr fontId="2" type="noConversion"/>
  </si>
  <si>
    <t>B기업</t>
    <phoneticPr fontId="12" type="noConversion"/>
  </si>
  <si>
    <t>Q기업</t>
    <phoneticPr fontId="12" type="noConversion"/>
  </si>
  <si>
    <t>C기업</t>
    <phoneticPr fontId="12" type="noConversion"/>
  </si>
  <si>
    <t>D기업</t>
    <phoneticPr fontId="12" type="noConversion"/>
  </si>
  <si>
    <t>3번</t>
    <phoneticPr fontId="2" type="noConversion"/>
  </si>
  <si>
    <t>G기업</t>
    <phoneticPr fontId="12" type="noConversion"/>
  </si>
  <si>
    <t>Z기업</t>
    <phoneticPr fontId="12" type="noConversion"/>
  </si>
  <si>
    <t>E기업</t>
    <phoneticPr fontId="12" type="noConversion"/>
  </si>
  <si>
    <t>4번</t>
    <phoneticPr fontId="2" type="noConversion"/>
  </si>
  <si>
    <t>S기업</t>
    <phoneticPr fontId="12" type="noConversion"/>
  </si>
  <si>
    <t>P기업</t>
    <phoneticPr fontId="12" type="noConversion"/>
  </si>
  <si>
    <t>H기업</t>
    <phoneticPr fontId="12" type="noConversion"/>
  </si>
  <si>
    <t>M기업</t>
    <phoneticPr fontId="12" type="noConversion"/>
  </si>
  <si>
    <t>5번</t>
    <phoneticPr fontId="2" type="noConversion"/>
  </si>
  <si>
    <t>T기업</t>
    <phoneticPr fontId="12" type="noConversion"/>
  </si>
  <si>
    <t>O기업</t>
    <phoneticPr fontId="12" type="noConversion"/>
  </si>
  <si>
    <t>J기업</t>
    <phoneticPr fontId="12" type="noConversion"/>
  </si>
  <si>
    <t>F기업</t>
    <phoneticPr fontId="12" type="noConversion"/>
  </si>
  <si>
    <t>나 관의 3번 부스의 기업</t>
    <phoneticPr fontId="2" type="noConversion"/>
  </si>
  <si>
    <t>월별 매출 현황</t>
    <phoneticPr fontId="2" type="noConversion"/>
  </si>
  <si>
    <t>A매장 매출 현황</t>
    <phoneticPr fontId="2" type="noConversion"/>
  </si>
  <si>
    <t>구분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</si>
  <si>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</si>
  <si>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</si>
  <si>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</si>
  <si>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</si>
  <si>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▶</t>
    <phoneticPr fontId="12" type="noConversion"/>
  </si>
  <si>
    <t>A매장</t>
    <phoneticPr fontId="12" type="noConversion"/>
  </si>
  <si>
    <t>B매장</t>
    <phoneticPr fontId="12" type="noConversion"/>
  </si>
  <si>
    <t>C매장</t>
    <phoneticPr fontId="12" type="noConversion"/>
  </si>
  <si>
    <t>D매장</t>
    <phoneticPr fontId="12" type="noConversion"/>
  </si>
  <si>
    <t>=ADDRESS(3,2)</t>
    <phoneticPr fontId="12" type="noConversion"/>
  </si>
  <si>
    <t>=ADDRESS(3,2,2)</t>
    <phoneticPr fontId="12" type="noConversion"/>
  </si>
  <si>
    <t>=ADDRESS(3,2,3)</t>
    <phoneticPr fontId="12" type="noConversion"/>
  </si>
  <si>
    <t>=AREAS(F1:H6)</t>
    <phoneticPr fontId="12" type="noConversion"/>
  </si>
  <si>
    <t>=AREAS((F2:H7,J2:L7))</t>
    <phoneticPr fontId="12" type="noConversion"/>
  </si>
  <si>
    <t>=AREAS((F3:H8,J3:L8,N3:P8))</t>
    <phoneticPr fontId="12" type="noConversion"/>
  </si>
  <si>
    <t>=AREAS((F4:H9,J4:L9,N4:P9,F11:H16))</t>
    <phoneticPr fontId="12" type="noConversion"/>
  </si>
  <si>
    <t>데이터</t>
    <phoneticPr fontId="2" type="noConversion"/>
  </si>
  <si>
    <t>이영석</t>
    <phoneticPr fontId="12" type="noConversion"/>
  </si>
  <si>
    <t>=INDIRECT("B2")</t>
    <phoneticPr fontId="12" type="noConversion"/>
  </si>
  <si>
    <t>B</t>
    <phoneticPr fontId="12" type="noConversion"/>
  </si>
  <si>
    <t>=ADDRESS(3,2,4)</t>
    <phoneticPr fontId="12" type="noConversion"/>
  </si>
  <si>
    <t>$B$4</t>
    <phoneticPr fontId="1" type="noConversion"/>
  </si>
  <si>
    <t>=INDIRECT(B3)</t>
    <phoneticPr fontId="1" type="noConversion"/>
  </si>
  <si>
    <t>=INDIRECT(B5&amp;B4)</t>
    <phoneticPr fontId="12" type="noConversion"/>
  </si>
  <si>
    <t>제품명</t>
    <phoneticPr fontId="1" type="noConversion"/>
  </si>
  <si>
    <t>분류</t>
    <phoneticPr fontId="1" type="noConversion"/>
  </si>
  <si>
    <t>제조국</t>
    <phoneticPr fontId="1" type="noConversion"/>
  </si>
  <si>
    <t>단가</t>
    <phoneticPr fontId="1" type="noConversion"/>
  </si>
  <si>
    <t>쌩쌩킥보드</t>
    <phoneticPr fontId="1" type="noConversion"/>
  </si>
  <si>
    <t>조종완구</t>
    <phoneticPr fontId="1" type="noConversion"/>
  </si>
  <si>
    <t>한국</t>
    <phoneticPr fontId="1" type="noConversion"/>
  </si>
  <si>
    <t>자석블록</t>
    <phoneticPr fontId="1" type="noConversion"/>
  </si>
  <si>
    <t>승용완구</t>
    <phoneticPr fontId="1" type="noConversion"/>
  </si>
  <si>
    <t>중국</t>
    <phoneticPr fontId="1" type="noConversion"/>
  </si>
  <si>
    <t>순찰차</t>
    <phoneticPr fontId="1" type="noConversion"/>
  </si>
  <si>
    <t>블록완구</t>
    <phoneticPr fontId="1" type="noConversion"/>
  </si>
  <si>
    <t>베트남</t>
    <phoneticPr fontId="1" type="noConversion"/>
  </si>
  <si>
    <t>소방차</t>
    <phoneticPr fontId="1" type="noConversion"/>
  </si>
  <si>
    <t>스카이드론</t>
    <phoneticPr fontId="1" type="noConversion"/>
  </si>
  <si>
    <t>타요버스</t>
    <phoneticPr fontId="1" type="noConversion"/>
  </si>
  <si>
    <t>수륙양육탱크</t>
    <phoneticPr fontId="1" type="noConversion"/>
  </si>
  <si>
    <t>미니카키트</t>
    <phoneticPr fontId="1" type="noConversion"/>
  </si>
  <si>
    <t>품목</t>
    <phoneticPr fontId="1" type="noConversion"/>
  </si>
  <si>
    <t>판매일</t>
    <phoneticPr fontId="1" type="noConversion"/>
  </si>
  <si>
    <t>판매수량</t>
    <phoneticPr fontId="1" type="noConversion"/>
  </si>
  <si>
    <t>형광펜</t>
    <phoneticPr fontId="1" type="noConversion"/>
  </si>
  <si>
    <t>모나미볼펜</t>
    <phoneticPr fontId="1" type="noConversion"/>
  </si>
  <si>
    <t>보드마카 청색</t>
    <phoneticPr fontId="1" type="noConversion"/>
  </si>
  <si>
    <t>포스트잇</t>
    <phoneticPr fontId="1" type="noConversion"/>
  </si>
  <si>
    <t>모나미형광펜</t>
    <phoneticPr fontId="1" type="noConversion"/>
  </si>
  <si>
    <t>마지막 모나미 판매제품일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</si>
</sst>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#,##0_ "/>
    <numFmt numFmtId="177" formatCode="0_);[Red]\(0\)"/>
    <numFmt numFmtId="178" formatCode="#,##0_);[Red]\(#,##0\)"/>
    <numFmt numFmtId="179" formatCode="#,##0.0_);[Red]\(#,##0.0\)"/>
    <numFmt numFmtId="180" formatCode="#,##0_ &quot;건&quot;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/>
  </cellStyleXfs>
  <cellXfs count="46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1" xfId="1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10" fillId="0" borderId="0" xfId="5" applyFont="1"/>
    <xf numFmtId="0" fontId="10" fillId="0" borderId="1" xfId="5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 wrapText="1"/>
    </xf>
    <xf numFmtId="178" fontId="8" fillId="0" borderId="1" xfId="0" applyNumberFormat="1" applyFont="1" applyBorder="1" applyAlignment="1">
      <alignment horizontal="center" vertical="center" wrapText="1"/>
    </xf>
    <xf numFmtId="179" fontId="8" fillId="0" borderId="1" xfId="0" applyNumberFormat="1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right" vertical="center"/>
    </xf>
    <xf numFmtId="180" fontId="8" fillId="0" borderId="1" xfId="0" applyNumberFormat="1" applyFont="1" applyBorder="1" applyAlignment="1" applyProtection="1">
      <alignment horizontal="center" vertical="center"/>
      <protection locked="0"/>
    </xf>
    <xf numFmtId="176" fontId="8" fillId="2" borderId="1" xfId="0" applyNumberFormat="1" applyFont="1" applyFill="1" applyBorder="1" applyAlignment="1" applyProtection="1">
      <alignment horizontal="center" vertical="center"/>
      <protection locked="0"/>
    </xf>
    <xf numFmtId="176" fontId="8" fillId="0" borderId="1" xfId="0" applyNumberFormat="1" applyFont="1" applyBorder="1" applyAlignment="1" applyProtection="1">
      <alignment horizontal="center" vertical="center"/>
      <protection locked="0"/>
    </xf>
    <xf numFmtId="177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0" xfId="0" quotePrefix="1" applyAlignment="1"/>
    <xf numFmtId="0" fontId="0" fillId="4" borderId="1" xfId="0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3" fillId="2" borderId="1" xfId="0" applyNumberFormat="1" applyFont="1" applyFill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6">
    <cellStyle name="쉼표 [0]" xfId="1" builtinId="6"/>
    <cellStyle name="쉼표 [0] 2" xfId="4" xr:uid="{00000000-0005-0000-0000-000001000000}"/>
    <cellStyle name="표준" xfId="0" builtinId="0"/>
    <cellStyle name="표준 2" xfId="3" xr:uid="{00000000-0005-0000-0000-000003000000}"/>
    <cellStyle name="표준 2 2" xfId="2" xr:uid="{00000000-0005-0000-0000-000004000000}"/>
    <cellStyle name="표준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D4" sqref="D4"/>
    </sheetView>
  </sheetViews>
  <sheetFormatPr defaultRowHeight="16.5"/>
  <cols>
    <col min="2" max="3" width="12.625" customWidth="1"/>
    <col min="4" max="4" width="14.75" customWidth="1"/>
  </cols>
  <sheetData>
    <row r="2" spans="2:4">
      <c r="B2" t="s">
        <v>0</v>
      </c>
    </row>
    <row r="3" spans="2:4">
      <c r="B3" s="1" t="s">
        <v>1</v>
      </c>
      <c r="C3" s="1" t="s">
        <v>23</v>
      </c>
      <c r="D3" s="2" t="s">
        <v>91</v>
      </c>
    </row>
    <row r="4" spans="2:4">
      <c r="B4" s="3" t="s">
        <v>92</v>
      </c>
      <c r="C4" s="3">
        <v>125</v>
      </c>
      <c r="D4" s="3" t="str">
        <f>CHOOSE(MOD(C4,10),"서울","강원도","경상도","충청도","전라도")</f>
        <v>전라도</v>
      </c>
    </row>
    <row r="5" spans="2:4">
      <c r="B5" s="3" t="s">
        <v>93</v>
      </c>
      <c r="C5" s="3">
        <v>234</v>
      </c>
      <c r="D5" s="3" t="str">
        <f t="shared" ref="D5:D10" si="0">CHOOSE(MOD(C5,10),"서울","강원도","경상도","충청도","전라도")</f>
        <v>충청도</v>
      </c>
    </row>
    <row r="6" spans="2:4">
      <c r="B6" s="3" t="s">
        <v>94</v>
      </c>
      <c r="C6" s="3">
        <v>122</v>
      </c>
      <c r="D6" s="3" t="str">
        <f t="shared" si="0"/>
        <v>강원도</v>
      </c>
    </row>
    <row r="7" spans="2:4">
      <c r="B7" s="3" t="s">
        <v>95</v>
      </c>
      <c r="C7" s="3">
        <v>123</v>
      </c>
      <c r="D7" s="3" t="str">
        <f t="shared" si="0"/>
        <v>경상도</v>
      </c>
    </row>
    <row r="8" spans="2:4">
      <c r="B8" s="3" t="s">
        <v>96</v>
      </c>
      <c r="C8" s="3">
        <v>111</v>
      </c>
      <c r="D8" s="3" t="str">
        <f t="shared" si="0"/>
        <v>서울</v>
      </c>
    </row>
    <row r="9" spans="2:4">
      <c r="B9" s="3" t="s">
        <v>97</v>
      </c>
      <c r="C9" s="3">
        <v>145</v>
      </c>
      <c r="D9" s="3" t="str">
        <f t="shared" si="0"/>
        <v>전라도</v>
      </c>
    </row>
    <row r="10" spans="2:4">
      <c r="B10" s="3" t="s">
        <v>98</v>
      </c>
      <c r="C10" s="3">
        <v>431</v>
      </c>
      <c r="D10" s="3" t="str">
        <f t="shared" si="0"/>
        <v>서울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4"/>
  <sheetViews>
    <sheetView workbookViewId="0">
      <selection activeCell="E4" sqref="E4"/>
    </sheetView>
  </sheetViews>
  <sheetFormatPr defaultRowHeight="16.5"/>
  <cols>
    <col min="2" max="3" width="12.625" customWidth="1"/>
    <col min="4" max="4" width="14.75" customWidth="1"/>
    <col min="5" max="5" width="11.375" customWidth="1"/>
  </cols>
  <sheetData>
    <row r="2" spans="2:5">
      <c r="B2" t="s">
        <v>0</v>
      </c>
    </row>
    <row r="3" spans="2:5">
      <c r="B3" s="3" t="s">
        <v>56</v>
      </c>
      <c r="C3" s="3" t="s">
        <v>2</v>
      </c>
      <c r="D3" s="3" t="s">
        <v>57</v>
      </c>
      <c r="E3" s="4" t="s">
        <v>58</v>
      </c>
    </row>
    <row r="4" spans="2:5">
      <c r="B4" s="3" t="s">
        <v>59</v>
      </c>
      <c r="C4" s="3" t="s">
        <v>60</v>
      </c>
      <c r="D4" s="3" t="s">
        <v>61</v>
      </c>
      <c r="E4" s="3" t="str">
        <f>IFERROR(HLOOKUP(LEFT(B4,1),$C$13:$E$14,2,FALSE),"코드오류")</f>
        <v>멀티미디어</v>
      </c>
    </row>
    <row r="5" spans="2:5">
      <c r="B5" s="3" t="s">
        <v>62</v>
      </c>
      <c r="C5" s="3" t="s">
        <v>63</v>
      </c>
      <c r="D5" s="3" t="s">
        <v>64</v>
      </c>
      <c r="E5" s="3" t="str">
        <f t="shared" ref="E5:E11" si="0">IFERROR(HLOOKUP(LEFT(B5,1),$C$13:$E$14,2,FALSE),"코드오류")</f>
        <v>네트워크</v>
      </c>
    </row>
    <row r="6" spans="2:5">
      <c r="B6" s="3" t="s">
        <v>65</v>
      </c>
      <c r="C6" s="3" t="s">
        <v>66</v>
      </c>
      <c r="D6" s="3" t="s">
        <v>67</v>
      </c>
      <c r="E6" s="3" t="str">
        <f t="shared" si="0"/>
        <v>소프트웨어</v>
      </c>
    </row>
    <row r="7" spans="2:5">
      <c r="B7" s="3" t="s">
        <v>68</v>
      </c>
      <c r="C7" s="3" t="s">
        <v>69</v>
      </c>
      <c r="D7" s="3" t="s">
        <v>70</v>
      </c>
      <c r="E7" s="3" t="str">
        <f t="shared" si="0"/>
        <v>멀티미디어</v>
      </c>
    </row>
    <row r="8" spans="2:5">
      <c r="B8" s="3" t="s">
        <v>71</v>
      </c>
      <c r="C8" s="3" t="s">
        <v>72</v>
      </c>
      <c r="D8" s="3" t="s">
        <v>73</v>
      </c>
      <c r="E8" s="3" t="str">
        <f t="shared" si="0"/>
        <v>소프트웨어</v>
      </c>
    </row>
    <row r="9" spans="2:5">
      <c r="B9" s="3" t="s">
        <v>74</v>
      </c>
      <c r="C9" s="3" t="s">
        <v>75</v>
      </c>
      <c r="D9" s="3" t="s">
        <v>76</v>
      </c>
      <c r="E9" s="3" t="str">
        <f t="shared" si="0"/>
        <v>네트워크</v>
      </c>
    </row>
    <row r="10" spans="2:5">
      <c r="B10" s="3" t="s">
        <v>77</v>
      </c>
      <c r="C10" s="3" t="s">
        <v>78</v>
      </c>
      <c r="D10" s="3" t="s">
        <v>79</v>
      </c>
      <c r="E10" s="3" t="str">
        <f t="shared" si="0"/>
        <v>멀티미디어</v>
      </c>
    </row>
    <row r="11" spans="2:5">
      <c r="B11" s="3" t="s">
        <v>80</v>
      </c>
      <c r="C11" s="3" t="s">
        <v>81</v>
      </c>
      <c r="D11" s="3" t="s">
        <v>82</v>
      </c>
      <c r="E11" s="3" t="str">
        <f t="shared" si="0"/>
        <v>코드오류</v>
      </c>
    </row>
    <row r="13" spans="2:5">
      <c r="B13" s="3" t="s">
        <v>83</v>
      </c>
      <c r="C13" s="3" t="s">
        <v>84</v>
      </c>
      <c r="D13" s="3" t="s">
        <v>85</v>
      </c>
      <c r="E13" s="3" t="s">
        <v>86</v>
      </c>
    </row>
    <row r="14" spans="2:5">
      <c r="B14" s="3" t="s">
        <v>87</v>
      </c>
      <c r="C14" s="3" t="s">
        <v>88</v>
      </c>
      <c r="D14" s="3" t="s">
        <v>89</v>
      </c>
      <c r="E14" s="3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7"/>
  <sheetViews>
    <sheetView topLeftCell="A4" workbookViewId="0">
      <selection activeCell="E4" sqref="E4"/>
    </sheetView>
  </sheetViews>
  <sheetFormatPr defaultRowHeight="16.5"/>
  <cols>
    <col min="2" max="3" width="12.625" customWidth="1"/>
    <col min="4" max="4" width="14.75" customWidth="1"/>
    <col min="5" max="5" width="11.375" customWidth="1"/>
  </cols>
  <sheetData>
    <row r="2" spans="2:5">
      <c r="B2" t="s">
        <v>0</v>
      </c>
    </row>
    <row r="3" spans="2:5">
      <c r="B3" s="3" t="s">
        <v>23</v>
      </c>
      <c r="C3" s="3" t="s">
        <v>1</v>
      </c>
      <c r="D3" s="3" t="s">
        <v>24</v>
      </c>
      <c r="E3" s="4" t="s">
        <v>25</v>
      </c>
    </row>
    <row r="4" spans="2:5">
      <c r="B4" s="3" t="s">
        <v>26</v>
      </c>
      <c r="C4" s="3" t="s">
        <v>27</v>
      </c>
      <c r="D4" s="6">
        <v>25000000</v>
      </c>
      <c r="E4" s="3" t="str">
        <f>VLOOKUP(LEFT(B4,1),$B$13:$D$17,3,0)</f>
        <v>특별회원</v>
      </c>
    </row>
    <row r="5" spans="2:5">
      <c r="B5" s="3" t="s">
        <v>28</v>
      </c>
      <c r="C5" s="3" t="s">
        <v>29</v>
      </c>
      <c r="D5" s="6">
        <v>3650000</v>
      </c>
      <c r="E5" s="3" t="str">
        <f t="shared" ref="E5:E10" si="0">VLOOKUP(LEFT(B5,1),$B$13:$D$17,3,0)</f>
        <v>비회원</v>
      </c>
    </row>
    <row r="6" spans="2:5">
      <c r="B6" s="3" t="s">
        <v>30</v>
      </c>
      <c r="C6" s="3" t="s">
        <v>31</v>
      </c>
      <c r="D6" s="6">
        <v>12350000</v>
      </c>
      <c r="E6" s="3" t="str">
        <f t="shared" si="0"/>
        <v>우수회원</v>
      </c>
    </row>
    <row r="7" spans="2:5">
      <c r="B7" s="3" t="s">
        <v>32</v>
      </c>
      <c r="C7" s="3" t="s">
        <v>33</v>
      </c>
      <c r="D7" s="6">
        <v>18600000</v>
      </c>
      <c r="E7" s="3" t="str">
        <f t="shared" si="0"/>
        <v>골드회원</v>
      </c>
    </row>
    <row r="8" spans="2:5">
      <c r="B8" s="3" t="s">
        <v>34</v>
      </c>
      <c r="C8" s="3" t="s">
        <v>35</v>
      </c>
      <c r="D8" s="6">
        <v>3650000</v>
      </c>
      <c r="E8" s="3" t="str">
        <f t="shared" si="0"/>
        <v>비회원</v>
      </c>
    </row>
    <row r="9" spans="2:5">
      <c r="B9" s="3" t="s">
        <v>36</v>
      </c>
      <c r="C9" s="3" t="s">
        <v>37</v>
      </c>
      <c r="D9" s="6">
        <v>25000000</v>
      </c>
      <c r="E9" s="3" t="str">
        <f t="shared" si="0"/>
        <v>특별회원</v>
      </c>
    </row>
    <row r="10" spans="2:5">
      <c r="B10" s="3" t="s">
        <v>38</v>
      </c>
      <c r="C10" s="3" t="s">
        <v>39</v>
      </c>
      <c r="D10" s="6">
        <v>8750000</v>
      </c>
      <c r="E10" s="3" t="str">
        <f t="shared" si="0"/>
        <v>정회원</v>
      </c>
    </row>
    <row r="12" spans="2:5">
      <c r="B12" s="3" t="s">
        <v>7</v>
      </c>
      <c r="C12" s="3" t="s">
        <v>40</v>
      </c>
      <c r="D12" s="3" t="s">
        <v>25</v>
      </c>
    </row>
    <row r="13" spans="2:5">
      <c r="B13" s="3" t="s">
        <v>41</v>
      </c>
      <c r="C13" s="3" t="s">
        <v>42</v>
      </c>
      <c r="D13" s="3" t="s">
        <v>43</v>
      </c>
    </row>
    <row r="14" spans="2:5">
      <c r="B14" s="3" t="s">
        <v>44</v>
      </c>
      <c r="C14" s="3" t="s">
        <v>45</v>
      </c>
      <c r="D14" s="3" t="s">
        <v>46</v>
      </c>
    </row>
    <row r="15" spans="2:5">
      <c r="B15" s="3" t="s">
        <v>47</v>
      </c>
      <c r="C15" s="3" t="s">
        <v>48</v>
      </c>
      <c r="D15" s="3" t="s">
        <v>49</v>
      </c>
    </row>
    <row r="16" spans="2:5">
      <c r="B16" s="3" t="s">
        <v>50</v>
      </c>
      <c r="C16" s="3" t="s">
        <v>51</v>
      </c>
      <c r="D16" s="3" t="s">
        <v>52</v>
      </c>
    </row>
    <row r="17" spans="2:4">
      <c r="B17" s="3" t="s">
        <v>53</v>
      </c>
      <c r="C17" s="3" t="s">
        <v>54</v>
      </c>
      <c r="D17" s="3" t="s">
        <v>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2705-E86C-4A62-9C60-CA8C08C9A79A}">
  <dimension ref="B3:H12"/>
  <sheetViews>
    <sheetView workbookViewId="0">
      <selection activeCell="H5" sqref="H5"/>
    </sheetView>
  </sheetViews>
  <sheetFormatPr defaultRowHeight="16.5"/>
  <cols>
    <col min="2" max="2" width="11.875" customWidth="1"/>
    <col min="3" max="3" width="14.125" customWidth="1"/>
    <col min="7" max="7" width="14.125" customWidth="1"/>
    <col min="8" max="8" width="11.125" customWidth="1"/>
  </cols>
  <sheetData>
    <row r="3" spans="2:8">
      <c r="B3" t="s">
        <v>0</v>
      </c>
    </row>
    <row r="4" spans="2:8">
      <c r="B4" s="32" t="s">
        <v>226</v>
      </c>
      <c r="C4" s="32" t="s">
        <v>225</v>
      </c>
      <c r="D4" s="32" t="s">
        <v>227</v>
      </c>
      <c r="E4" s="32" t="s">
        <v>228</v>
      </c>
      <c r="G4" s="32" t="s">
        <v>225</v>
      </c>
      <c r="H4" s="4" t="s">
        <v>226</v>
      </c>
    </row>
    <row r="5" spans="2:8">
      <c r="B5" s="3" t="s">
        <v>230</v>
      </c>
      <c r="C5" s="3" t="s">
        <v>229</v>
      </c>
      <c r="D5" s="3" t="s">
        <v>231</v>
      </c>
      <c r="E5" s="33">
        <v>55000</v>
      </c>
      <c r="G5" s="3" t="s">
        <v>238</v>
      </c>
      <c r="H5" s="3" t="str">
        <f>_xlfn.XLOOKUP(G5,C5:C12,B5:B12)</f>
        <v>승용완구</v>
      </c>
    </row>
    <row r="6" spans="2:8">
      <c r="B6" s="3" t="s">
        <v>233</v>
      </c>
      <c r="C6" s="3" t="s">
        <v>232</v>
      </c>
      <c r="D6" s="3" t="s">
        <v>234</v>
      </c>
      <c r="E6" s="33">
        <v>35000</v>
      </c>
    </row>
    <row r="7" spans="2:8">
      <c r="B7" s="3" t="s">
        <v>236</v>
      </c>
      <c r="C7" s="3" t="s">
        <v>235</v>
      </c>
      <c r="D7" s="3" t="s">
        <v>237</v>
      </c>
      <c r="E7" s="33">
        <v>58500</v>
      </c>
    </row>
    <row r="8" spans="2:8">
      <c r="B8" s="3" t="s">
        <v>233</v>
      </c>
      <c r="C8" s="3" t="s">
        <v>238</v>
      </c>
      <c r="D8" s="3" t="s">
        <v>234</v>
      </c>
      <c r="E8" s="33">
        <v>85700</v>
      </c>
    </row>
    <row r="9" spans="2:8">
      <c r="B9" s="3" t="s">
        <v>230</v>
      </c>
      <c r="C9" s="3" t="s">
        <v>239</v>
      </c>
      <c r="D9" s="3" t="s">
        <v>231</v>
      </c>
      <c r="E9" s="33">
        <v>105000</v>
      </c>
    </row>
    <row r="10" spans="2:8">
      <c r="B10" s="3" t="s">
        <v>233</v>
      </c>
      <c r="C10" s="3" t="s">
        <v>240</v>
      </c>
      <c r="D10" s="3" t="s">
        <v>237</v>
      </c>
      <c r="E10" s="33">
        <v>33500</v>
      </c>
    </row>
    <row r="11" spans="2:8">
      <c r="B11" s="3" t="s">
        <v>236</v>
      </c>
      <c r="C11" s="3" t="s">
        <v>241</v>
      </c>
      <c r="D11" s="3" t="s">
        <v>231</v>
      </c>
      <c r="E11" s="33">
        <v>108000</v>
      </c>
    </row>
    <row r="12" spans="2:8">
      <c r="B12" s="3" t="s">
        <v>230</v>
      </c>
      <c r="C12" s="3" t="s">
        <v>242</v>
      </c>
      <c r="D12" s="3" t="s">
        <v>234</v>
      </c>
      <c r="E12" s="33">
        <v>65800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2"/>
  <sheetViews>
    <sheetView workbookViewId="0">
      <selection activeCell="B4" sqref="B4"/>
    </sheetView>
  </sheetViews>
  <sheetFormatPr defaultRowHeight="16.5"/>
  <cols>
    <col min="2" max="7" width="10.625" customWidth="1"/>
  </cols>
  <sheetData>
    <row r="2" spans="2:7">
      <c r="B2" t="s">
        <v>0</v>
      </c>
    </row>
    <row r="3" spans="2:7">
      <c r="B3" s="8" t="s">
        <v>127</v>
      </c>
      <c r="C3" s="7" t="s">
        <v>4</v>
      </c>
      <c r="D3" s="7" t="s">
        <v>8</v>
      </c>
      <c r="E3" s="7" t="s">
        <v>9</v>
      </c>
    </row>
    <row r="4" spans="2:7">
      <c r="B4" s="7" t="str">
        <f>LOOKUP(LEFT(D4,1),$C$11:$G$11,$C$12:$G$12)</f>
        <v>건강</v>
      </c>
      <c r="C4" s="7" t="s">
        <v>10</v>
      </c>
      <c r="D4" s="7" t="s">
        <v>11</v>
      </c>
      <c r="E4" s="7" t="s">
        <v>12</v>
      </c>
    </row>
    <row r="5" spans="2:7">
      <c r="B5" s="7" t="str">
        <f t="shared" ref="B5:B8" si="0">LOOKUP(LEFT(D5,1),$C$11:$G$11,$C$12:$G$12)</f>
        <v>상해</v>
      </c>
      <c r="C5" s="7" t="s">
        <v>13</v>
      </c>
      <c r="D5" s="7" t="s">
        <v>14</v>
      </c>
      <c r="E5" s="7" t="s">
        <v>15</v>
      </c>
    </row>
    <row r="6" spans="2:7">
      <c r="B6" s="7" t="str">
        <f t="shared" si="0"/>
        <v>저축</v>
      </c>
      <c r="C6" s="7" t="s">
        <v>16</v>
      </c>
      <c r="D6" s="7" t="s">
        <v>17</v>
      </c>
      <c r="E6" s="7" t="s">
        <v>18</v>
      </c>
    </row>
    <row r="7" spans="2:7">
      <c r="B7" s="7" t="str">
        <f t="shared" si="0"/>
        <v>건강</v>
      </c>
      <c r="C7" s="7" t="s">
        <v>19</v>
      </c>
      <c r="D7" s="7" t="s">
        <v>11</v>
      </c>
      <c r="E7" s="7" t="s">
        <v>20</v>
      </c>
    </row>
    <row r="8" spans="2:7">
      <c r="B8" s="7" t="str">
        <f t="shared" si="0"/>
        <v>연금</v>
      </c>
      <c r="C8" s="7" t="s">
        <v>21</v>
      </c>
      <c r="D8" s="7" t="s">
        <v>22</v>
      </c>
      <c r="E8" s="7" t="s">
        <v>18</v>
      </c>
    </row>
    <row r="9" spans="2:7">
      <c r="B9" s="5"/>
      <c r="C9" s="5"/>
      <c r="D9" s="5"/>
      <c r="E9" s="5"/>
    </row>
    <row r="11" spans="2:7">
      <c r="B11" s="23" t="s">
        <v>8</v>
      </c>
      <c r="C11" s="23" t="s">
        <v>133</v>
      </c>
      <c r="D11" s="23" t="s">
        <v>134</v>
      </c>
      <c r="E11" s="23" t="s">
        <v>135</v>
      </c>
      <c r="F11" s="23" t="s">
        <v>136</v>
      </c>
      <c r="G11" s="23" t="s">
        <v>137</v>
      </c>
    </row>
    <row r="12" spans="2:7">
      <c r="B12" s="23" t="s">
        <v>127</v>
      </c>
      <c r="C12" s="23" t="s">
        <v>128</v>
      </c>
      <c r="D12" s="23" t="s">
        <v>129</v>
      </c>
      <c r="E12" s="23" t="s">
        <v>130</v>
      </c>
      <c r="F12" s="23" t="s">
        <v>131</v>
      </c>
      <c r="G12" s="23" t="s">
        <v>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18"/>
  <sheetViews>
    <sheetView workbookViewId="0">
      <selection activeCell="F5" sqref="F5"/>
    </sheetView>
  </sheetViews>
  <sheetFormatPr defaultRowHeight="16.5"/>
  <cols>
    <col min="2" max="2" width="15.875" bestFit="1" customWidth="1"/>
    <col min="3" max="3" width="12.625" customWidth="1"/>
    <col min="4" max="4" width="14.75" customWidth="1"/>
    <col min="6" max="6" width="12.375" customWidth="1"/>
  </cols>
  <sheetData>
    <row r="2" spans="2:6">
      <c r="B2" t="s">
        <v>0</v>
      </c>
    </row>
    <row r="3" spans="2:6">
      <c r="B3" s="36" t="s">
        <v>99</v>
      </c>
      <c r="C3" s="36"/>
      <c r="D3" s="36"/>
      <c r="E3" s="36"/>
      <c r="F3" s="36"/>
    </row>
    <row r="4" spans="2:6">
      <c r="B4" s="3" t="s">
        <v>100</v>
      </c>
      <c r="C4" s="3" t="s">
        <v>101</v>
      </c>
      <c r="D4" s="3" t="s">
        <v>102</v>
      </c>
      <c r="E4" s="3" t="s">
        <v>103</v>
      </c>
      <c r="F4" s="4" t="s">
        <v>104</v>
      </c>
    </row>
    <row r="5" spans="2:6">
      <c r="B5" s="3" t="s">
        <v>105</v>
      </c>
      <c r="C5" s="9">
        <v>42.6</v>
      </c>
      <c r="D5" s="9">
        <v>38.9</v>
      </c>
      <c r="E5" s="9">
        <v>18.5</v>
      </c>
      <c r="F5" s="3" t="str">
        <f>MATCH(C5,$B$14:$B$18,-1)&amp;"등급"</f>
        <v>3등급</v>
      </c>
    </row>
    <row r="6" spans="2:6">
      <c r="B6" s="3" t="s">
        <v>106</v>
      </c>
      <c r="C6" s="9">
        <v>92.6</v>
      </c>
      <c r="D6" s="9">
        <v>34.4</v>
      </c>
      <c r="E6" s="9">
        <v>13</v>
      </c>
      <c r="F6" s="3" t="str">
        <f t="shared" ref="F6:F10" si="0">MATCH(C6,$B$14:$B$18,-1)&amp;"등급"</f>
        <v>1등급</v>
      </c>
    </row>
    <row r="7" spans="2:6">
      <c r="B7" s="3" t="s">
        <v>107</v>
      </c>
      <c r="C7" s="9">
        <v>73.900000000000006</v>
      </c>
      <c r="D7" s="9">
        <v>29.9</v>
      </c>
      <c r="E7" s="9">
        <v>16.2</v>
      </c>
      <c r="F7" s="3" t="str">
        <f t="shared" si="0"/>
        <v>2등급</v>
      </c>
    </row>
    <row r="8" spans="2:6">
      <c r="B8" s="3" t="s">
        <v>108</v>
      </c>
      <c r="C8" s="9">
        <v>48.3</v>
      </c>
      <c r="D8" s="9">
        <v>40.4</v>
      </c>
      <c r="E8" s="9">
        <v>11.3</v>
      </c>
      <c r="F8" s="3" t="str">
        <f t="shared" si="0"/>
        <v>3등급</v>
      </c>
    </row>
    <row r="9" spans="2:6">
      <c r="B9" s="3" t="s">
        <v>109</v>
      </c>
      <c r="C9" s="9">
        <v>38.1</v>
      </c>
      <c r="D9" s="9">
        <v>39.799999999999997</v>
      </c>
      <c r="E9" s="9">
        <v>22.1</v>
      </c>
      <c r="F9" s="3" t="str">
        <f t="shared" si="0"/>
        <v>4등급</v>
      </c>
    </row>
    <row r="10" spans="2:6">
      <c r="B10" s="3" t="s">
        <v>110</v>
      </c>
      <c r="C10" s="9">
        <v>33.200000000000003</v>
      </c>
      <c r="D10" s="9">
        <v>38.700000000000003</v>
      </c>
      <c r="E10" s="9">
        <v>28.1</v>
      </c>
      <c r="F10" s="3" t="str">
        <f t="shared" si="0"/>
        <v>4등급</v>
      </c>
    </row>
    <row r="12" spans="2:6">
      <c r="B12" s="37" t="s">
        <v>111</v>
      </c>
      <c r="C12" s="37"/>
      <c r="F12" s="10"/>
    </row>
    <row r="13" spans="2:6">
      <c r="B13" s="3" t="s">
        <v>112</v>
      </c>
      <c r="C13" s="3" t="s">
        <v>113</v>
      </c>
      <c r="F13" s="10"/>
    </row>
    <row r="14" spans="2:6">
      <c r="B14" s="3">
        <v>100</v>
      </c>
      <c r="C14" s="3">
        <v>1</v>
      </c>
      <c r="F14" s="10"/>
    </row>
    <row r="15" spans="2:6">
      <c r="B15" s="3">
        <v>80</v>
      </c>
      <c r="C15" s="3">
        <v>2</v>
      </c>
      <c r="F15" s="10"/>
    </row>
    <row r="16" spans="2:6">
      <c r="B16" s="3">
        <v>60</v>
      </c>
      <c r="C16" s="3">
        <v>3</v>
      </c>
      <c r="D16" s="10"/>
      <c r="E16" s="10"/>
      <c r="F16" s="10"/>
    </row>
    <row r="17" spans="2:6">
      <c r="B17" s="3">
        <v>40</v>
      </c>
      <c r="C17" s="11">
        <v>4</v>
      </c>
      <c r="D17" s="10"/>
      <c r="E17" s="10"/>
      <c r="F17" s="10"/>
    </row>
    <row r="18" spans="2:6">
      <c r="B18" s="3">
        <v>20</v>
      </c>
      <c r="C18" s="3">
        <v>5</v>
      </c>
      <c r="D18" s="10"/>
      <c r="E18" s="10"/>
      <c r="F18" s="10"/>
    </row>
  </sheetData>
  <mergeCells count="2">
    <mergeCell ref="B3:F3"/>
    <mergeCell ref="B12:C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2325-3B50-4E9E-B85F-74B1E7BA15AE}">
  <dimension ref="B2:D14"/>
  <sheetViews>
    <sheetView workbookViewId="0">
      <selection activeCell="C14" sqref="C14"/>
    </sheetView>
  </sheetViews>
  <sheetFormatPr defaultRowHeight="16.5"/>
  <cols>
    <col min="2" max="2" width="25.25" customWidth="1"/>
    <col min="3" max="3" width="13.75" customWidth="1"/>
    <col min="4" max="4" width="12.75" customWidth="1"/>
    <col min="7" max="7" width="13" customWidth="1"/>
    <col min="8" max="8" width="9.375" customWidth="1"/>
  </cols>
  <sheetData>
    <row r="2" spans="2:4">
      <c r="B2" t="s">
        <v>0</v>
      </c>
    </row>
    <row r="3" spans="2:4">
      <c r="B3" s="32" t="s">
        <v>243</v>
      </c>
      <c r="C3" s="32" t="s">
        <v>244</v>
      </c>
      <c r="D3" s="32" t="s">
        <v>245</v>
      </c>
    </row>
    <row r="4" spans="2:4">
      <c r="B4" s="3" t="s">
        <v>246</v>
      </c>
      <c r="C4" s="34">
        <v>45413</v>
      </c>
      <c r="D4" s="3">
        <v>86</v>
      </c>
    </row>
    <row r="5" spans="2:4">
      <c r="B5" s="3" t="s">
        <v>247</v>
      </c>
      <c r="C5" s="34">
        <v>45413</v>
      </c>
      <c r="D5" s="3">
        <v>120</v>
      </c>
    </row>
    <row r="6" spans="2:4">
      <c r="B6" s="3" t="s">
        <v>248</v>
      </c>
      <c r="C6" s="34">
        <v>45413</v>
      </c>
      <c r="D6" s="3">
        <v>240</v>
      </c>
    </row>
    <row r="7" spans="2:4">
      <c r="B7" s="3" t="s">
        <v>247</v>
      </c>
      <c r="C7" s="34">
        <v>45414</v>
      </c>
      <c r="D7" s="3">
        <v>88</v>
      </c>
    </row>
    <row r="8" spans="2:4">
      <c r="B8" s="3" t="s">
        <v>250</v>
      </c>
      <c r="C8" s="34">
        <v>45414</v>
      </c>
      <c r="D8" s="3">
        <v>55</v>
      </c>
    </row>
    <row r="9" spans="2:4">
      <c r="B9" s="3" t="s">
        <v>247</v>
      </c>
      <c r="C9" s="34">
        <v>45415</v>
      </c>
      <c r="D9" s="3">
        <v>120</v>
      </c>
    </row>
    <row r="10" spans="2:4">
      <c r="B10" s="3" t="s">
        <v>249</v>
      </c>
      <c r="C10" s="34">
        <v>45415</v>
      </c>
      <c r="D10" s="3">
        <v>48</v>
      </c>
    </row>
    <row r="11" spans="2:4">
      <c r="B11" s="3" t="s">
        <v>247</v>
      </c>
      <c r="C11" s="34">
        <v>45416</v>
      </c>
      <c r="D11" s="3">
        <v>160</v>
      </c>
    </row>
    <row r="12" spans="2:4">
      <c r="B12" s="3" t="s">
        <v>249</v>
      </c>
      <c r="C12" s="34">
        <v>45416</v>
      </c>
      <c r="D12" s="3">
        <v>140</v>
      </c>
    </row>
    <row r="14" spans="2:4">
      <c r="B14" s="3" t="s">
        <v>251</v>
      </c>
      <c r="C14" s="35" cm="1">
        <f t="array" ref="C14">INDEX($C$4:$C$12,_xlfn.XMATCH("모나미볼펜",$B$4:$B$12,0,-1),1)</f>
        <v>45416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2"/>
  <sheetViews>
    <sheetView workbookViewId="0">
      <selection activeCell="C12" sqref="C12"/>
    </sheetView>
  </sheetViews>
  <sheetFormatPr defaultRowHeight="16.5"/>
  <cols>
    <col min="2" max="2" width="9.125" bestFit="1" customWidth="1"/>
    <col min="3" max="3" width="10.75" customWidth="1"/>
    <col min="4" max="4" width="14.75" customWidth="1"/>
    <col min="5" max="5" width="14" customWidth="1"/>
    <col min="6" max="6" width="12.375" customWidth="1"/>
  </cols>
  <sheetData>
    <row r="2" spans="2:6">
      <c r="B2" t="s">
        <v>0</v>
      </c>
    </row>
    <row r="3" spans="2:6">
      <c r="B3" s="12" t="s">
        <v>114</v>
      </c>
      <c r="C3" s="13" t="s">
        <v>115</v>
      </c>
      <c r="D3" s="14" t="s">
        <v>116</v>
      </c>
      <c r="E3" s="15" t="s">
        <v>117</v>
      </c>
      <c r="F3" s="15" t="s">
        <v>118</v>
      </c>
    </row>
    <row r="4" spans="2:6">
      <c r="B4" s="16" t="s">
        <v>5</v>
      </c>
      <c r="C4" s="17" t="s">
        <v>119</v>
      </c>
      <c r="D4" s="18">
        <v>35000000</v>
      </c>
      <c r="E4" s="18">
        <v>38000000</v>
      </c>
      <c r="F4" s="18">
        <v>3000000</v>
      </c>
    </row>
    <row r="5" spans="2:6">
      <c r="B5" s="16" t="s">
        <v>6</v>
      </c>
      <c r="C5" s="17" t="s">
        <v>120</v>
      </c>
      <c r="D5" s="18">
        <v>30000000</v>
      </c>
      <c r="E5" s="18">
        <v>32000000</v>
      </c>
      <c r="F5" s="18">
        <v>2000000</v>
      </c>
    </row>
    <row r="6" spans="2:6">
      <c r="B6" s="16" t="s">
        <v>5</v>
      </c>
      <c r="C6" s="17" t="s">
        <v>121</v>
      </c>
      <c r="D6" s="18">
        <v>38000000</v>
      </c>
      <c r="E6" s="18">
        <v>40000000</v>
      </c>
      <c r="F6" s="18">
        <v>2000000</v>
      </c>
    </row>
    <row r="7" spans="2:6">
      <c r="B7" s="16" t="s">
        <v>6</v>
      </c>
      <c r="C7" s="17" t="s">
        <v>122</v>
      </c>
      <c r="D7" s="18">
        <v>28000000</v>
      </c>
      <c r="E7" s="18">
        <v>33000000</v>
      </c>
      <c r="F7" s="18">
        <v>5000000</v>
      </c>
    </row>
    <row r="8" spans="2:6">
      <c r="B8" s="16" t="s">
        <v>5</v>
      </c>
      <c r="C8" s="17" t="s">
        <v>123</v>
      </c>
      <c r="D8" s="18">
        <v>34000000</v>
      </c>
      <c r="E8" s="18">
        <v>37000000</v>
      </c>
      <c r="F8" s="18">
        <v>3000000</v>
      </c>
    </row>
    <row r="9" spans="2:6">
      <c r="B9" s="16" t="s">
        <v>6</v>
      </c>
      <c r="C9" s="17" t="s">
        <v>124</v>
      </c>
      <c r="D9" s="18">
        <v>29000000</v>
      </c>
      <c r="E9" s="18">
        <v>32000000</v>
      </c>
      <c r="F9" s="18">
        <v>3000000</v>
      </c>
    </row>
    <row r="10" spans="2:6">
      <c r="B10" s="5"/>
      <c r="C10" s="5"/>
      <c r="D10" s="5"/>
      <c r="E10" s="5"/>
      <c r="F10" s="5"/>
    </row>
    <row r="11" spans="2:6">
      <c r="B11" s="19" t="s">
        <v>125</v>
      </c>
      <c r="C11" s="20" t="s">
        <v>126</v>
      </c>
      <c r="D11" s="5"/>
      <c r="E11" s="5"/>
      <c r="F11" s="5"/>
    </row>
    <row r="12" spans="2:6">
      <c r="B12" s="21">
        <v>1</v>
      </c>
      <c r="C12" s="22" t="str">
        <f>INDEX(B4:F9,MATCH(LARGE(E4:E9,B12),E4:E9,0),2)</f>
        <v>강은주</v>
      </c>
      <c r="D12" s="5"/>
      <c r="E12" s="5"/>
      <c r="F12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6"/>
  <sheetViews>
    <sheetView workbookViewId="0">
      <selection activeCell="B2" sqref="B2"/>
    </sheetView>
  </sheetViews>
  <sheetFormatPr defaultRowHeight="16.5"/>
  <cols>
    <col min="1" max="1" width="1.625" style="24" customWidth="1"/>
    <col min="2" max="2" width="13.625" style="24" customWidth="1"/>
    <col min="3" max="3" width="8.25" style="24" customWidth="1"/>
    <col min="4" max="4" width="17.875" style="24" bestFit="1" customWidth="1"/>
    <col min="5" max="16384" width="9" style="24"/>
  </cols>
  <sheetData>
    <row r="1" spans="2:4">
      <c r="B1" s="4" t="s">
        <v>151</v>
      </c>
      <c r="D1" s="4" t="s">
        <v>152</v>
      </c>
    </row>
    <row r="2" spans="2:4">
      <c r="B2" s="25">
        <f>COLUMN()</f>
        <v>2</v>
      </c>
      <c r="C2" s="26" t="s">
        <v>153</v>
      </c>
      <c r="D2" s="27" t="s">
        <v>154</v>
      </c>
    </row>
    <row r="3" spans="2:4">
      <c r="B3" s="25">
        <f>COLUMN(B2)</f>
        <v>2</v>
      </c>
      <c r="C3" s="26" t="s">
        <v>153</v>
      </c>
      <c r="D3" s="27" t="s">
        <v>155</v>
      </c>
    </row>
    <row r="4" spans="2:4">
      <c r="B4" s="25">
        <f>COLUMN(B4:D4)</f>
        <v>2</v>
      </c>
      <c r="C4" s="26" t="s">
        <v>153</v>
      </c>
      <c r="D4" s="27" t="s">
        <v>156</v>
      </c>
    </row>
    <row r="5" spans="2:4">
      <c r="B5" s="25">
        <f>COLUMN(C5:E5)</f>
        <v>3</v>
      </c>
      <c r="C5" s="26" t="s">
        <v>153</v>
      </c>
      <c r="D5" s="27" t="s">
        <v>157</v>
      </c>
    </row>
    <row r="6" spans="2:4">
      <c r="B6" s="25">
        <f>COLUMN(D6:F6)</f>
        <v>4</v>
      </c>
      <c r="C6" s="26" t="s">
        <v>153</v>
      </c>
      <c r="D6" s="27" t="s">
        <v>158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4"/>
  <sheetViews>
    <sheetView workbookViewId="0">
      <selection activeCell="B2" sqref="B2"/>
    </sheetView>
  </sheetViews>
  <sheetFormatPr defaultRowHeight="16.5"/>
  <cols>
    <col min="1" max="1" width="1.625" style="24" customWidth="1"/>
    <col min="2" max="2" width="13.625" style="24" customWidth="1"/>
    <col min="3" max="3" width="9" style="24"/>
    <col min="4" max="4" width="36.25" style="24" bestFit="1" customWidth="1"/>
    <col min="5" max="16384" width="9" style="24"/>
  </cols>
  <sheetData>
    <row r="1" spans="2:4">
      <c r="B1" s="4" t="s">
        <v>151</v>
      </c>
      <c r="D1" s="4" t="s">
        <v>152</v>
      </c>
    </row>
    <row r="2" spans="2:4">
      <c r="B2" s="25">
        <f>COLUMNS(A1:E5)</f>
        <v>5</v>
      </c>
      <c r="C2" s="26" t="s">
        <v>153</v>
      </c>
      <c r="D2" s="27" t="s">
        <v>159</v>
      </c>
    </row>
    <row r="3" spans="2:4">
      <c r="B3" s="25">
        <f>COLUMNS(A1:H7)</f>
        <v>8</v>
      </c>
      <c r="C3" s="26" t="s">
        <v>153</v>
      </c>
      <c r="D3" s="27" t="s">
        <v>160</v>
      </c>
    </row>
    <row r="4" spans="2:4">
      <c r="B4" s="25">
        <f>COLUMNS({1,2,3,4;5,6,7,8;9,10,11,12})</f>
        <v>4</v>
      </c>
      <c r="C4" s="26" t="s">
        <v>153</v>
      </c>
      <c r="D4" s="27" t="s">
        <v>161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1"/>
  <sheetViews>
    <sheetView workbookViewId="0">
      <selection activeCell="B4" sqref="B4"/>
    </sheetView>
  </sheetViews>
  <sheetFormatPr defaultRowHeight="16.5"/>
  <cols>
    <col min="2" max="2" width="9.125" bestFit="1" customWidth="1"/>
    <col min="3" max="3" width="10.75" customWidth="1"/>
    <col min="4" max="4" width="9" bestFit="1" customWidth="1"/>
    <col min="5" max="5" width="9" customWidth="1"/>
  </cols>
  <sheetData>
    <row r="2" spans="2:6">
      <c r="B2" t="s">
        <v>0</v>
      </c>
    </row>
    <row r="3" spans="2:6">
      <c r="B3" s="4" t="s">
        <v>138</v>
      </c>
      <c r="C3" s="3" t="s">
        <v>1</v>
      </c>
      <c r="D3" s="3" t="s">
        <v>139</v>
      </c>
      <c r="E3" s="3" t="s">
        <v>140</v>
      </c>
      <c r="F3" s="3" t="s">
        <v>141</v>
      </c>
    </row>
    <row r="4" spans="2:6">
      <c r="B4" s="3">
        <f>ROW()-3</f>
        <v>1</v>
      </c>
      <c r="C4" s="3" t="s">
        <v>3</v>
      </c>
      <c r="D4" s="3" t="s">
        <v>142</v>
      </c>
      <c r="E4" s="3">
        <v>79</v>
      </c>
      <c r="F4" s="3">
        <v>97</v>
      </c>
    </row>
    <row r="5" spans="2:6">
      <c r="B5" s="3">
        <f t="shared" ref="B5:B11" si="0">ROW()-3</f>
        <v>2</v>
      </c>
      <c r="C5" s="3" t="s">
        <v>143</v>
      </c>
      <c r="D5" s="3" t="s">
        <v>142</v>
      </c>
      <c r="E5" s="3">
        <v>77</v>
      </c>
      <c r="F5" s="3">
        <v>89</v>
      </c>
    </row>
    <row r="6" spans="2:6">
      <c r="B6" s="3">
        <f t="shared" si="0"/>
        <v>3</v>
      </c>
      <c r="C6" s="3" t="s">
        <v>144</v>
      </c>
      <c r="D6" s="3" t="s">
        <v>145</v>
      </c>
      <c r="E6" s="3">
        <v>56</v>
      </c>
      <c r="F6" s="3">
        <v>76</v>
      </c>
    </row>
    <row r="7" spans="2:6">
      <c r="B7" s="3">
        <f t="shared" si="0"/>
        <v>4</v>
      </c>
      <c r="C7" s="3" t="s">
        <v>146</v>
      </c>
      <c r="D7" s="3" t="s">
        <v>142</v>
      </c>
      <c r="E7" s="3">
        <v>88</v>
      </c>
      <c r="F7" s="3">
        <v>80</v>
      </c>
    </row>
    <row r="8" spans="2:6">
      <c r="B8" s="3">
        <f t="shared" si="0"/>
        <v>5</v>
      </c>
      <c r="C8" s="3" t="s">
        <v>147</v>
      </c>
      <c r="D8" s="3" t="s">
        <v>145</v>
      </c>
      <c r="E8" s="3">
        <v>88</v>
      </c>
      <c r="F8" s="3">
        <v>93</v>
      </c>
    </row>
    <row r="9" spans="2:6">
      <c r="B9" s="3">
        <f t="shared" si="0"/>
        <v>6</v>
      </c>
      <c r="C9" s="3" t="s">
        <v>148</v>
      </c>
      <c r="D9" s="3" t="s">
        <v>142</v>
      </c>
      <c r="E9" s="3">
        <v>91</v>
      </c>
      <c r="F9" s="3">
        <v>67</v>
      </c>
    </row>
    <row r="10" spans="2:6">
      <c r="B10" s="3">
        <f t="shared" si="0"/>
        <v>7</v>
      </c>
      <c r="C10" s="3" t="s">
        <v>149</v>
      </c>
      <c r="D10" s="3" t="s">
        <v>145</v>
      </c>
      <c r="E10" s="3">
        <v>85</v>
      </c>
      <c r="F10" s="3">
        <v>56</v>
      </c>
    </row>
    <row r="11" spans="2:6">
      <c r="B11" s="3">
        <f t="shared" si="0"/>
        <v>8</v>
      </c>
      <c r="C11" s="3" t="s">
        <v>150</v>
      </c>
      <c r="D11" s="3" t="s">
        <v>145</v>
      </c>
      <c r="E11" s="3">
        <v>76</v>
      </c>
      <c r="F11" s="3">
        <v>89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4"/>
  <sheetViews>
    <sheetView workbookViewId="0">
      <selection activeCell="B2" sqref="B2"/>
    </sheetView>
  </sheetViews>
  <sheetFormatPr defaultRowHeight="16.5"/>
  <cols>
    <col min="1" max="1" width="1.625" style="24" customWidth="1"/>
    <col min="2" max="2" width="13.625" style="24" customWidth="1"/>
    <col min="3" max="3" width="9" style="24"/>
    <col min="4" max="4" width="36.25" style="24" bestFit="1" customWidth="1"/>
    <col min="5" max="16384" width="9" style="24"/>
  </cols>
  <sheetData>
    <row r="1" spans="2:4">
      <c r="B1" s="4" t="s">
        <v>162</v>
      </c>
      <c r="D1" s="4" t="s">
        <v>163</v>
      </c>
    </row>
    <row r="2" spans="2:4">
      <c r="B2" s="25">
        <f>ROWS(A1:E5)</f>
        <v>5</v>
      </c>
      <c r="C2" s="26" t="s">
        <v>153</v>
      </c>
      <c r="D2" s="27" t="s">
        <v>164</v>
      </c>
    </row>
    <row r="3" spans="2:4">
      <c r="B3" s="25">
        <f>ROWS(A1:H7)</f>
        <v>7</v>
      </c>
      <c r="C3" s="26" t="s">
        <v>153</v>
      </c>
      <c r="D3" s="27" t="s">
        <v>165</v>
      </c>
    </row>
    <row r="4" spans="2:4">
      <c r="B4" s="25">
        <f>ROWS({1,2,3,4;5,6,7,8;9,10,11,12})</f>
        <v>3</v>
      </c>
      <c r="C4" s="26" t="s">
        <v>153</v>
      </c>
      <c r="D4" s="27" t="s">
        <v>166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F8"/>
  <sheetViews>
    <sheetView workbookViewId="0">
      <selection activeCell="F8" sqref="F8"/>
    </sheetView>
  </sheetViews>
  <sheetFormatPr defaultRowHeight="16.5"/>
  <cols>
    <col min="1" max="1" width="1.625" style="24" customWidth="1"/>
    <col min="2" max="11" width="9" style="24"/>
    <col min="12" max="13" width="6.625" style="24" customWidth="1"/>
    <col min="14" max="16384" width="9" style="24"/>
  </cols>
  <sheetData>
    <row r="1" spans="2:6">
      <c r="B1" s="42" t="s">
        <v>167</v>
      </c>
      <c r="C1" s="43"/>
      <c r="D1" s="43"/>
      <c r="E1" s="43"/>
      <c r="F1" s="44"/>
    </row>
    <row r="2" spans="2:6">
      <c r="B2" s="45" t="s">
        <v>168</v>
      </c>
      <c r="C2" s="45" t="s">
        <v>169</v>
      </c>
      <c r="D2" s="45" t="s">
        <v>170</v>
      </c>
      <c r="E2" s="45" t="s">
        <v>171</v>
      </c>
      <c r="F2" s="45" t="s">
        <v>172</v>
      </c>
    </row>
    <row r="3" spans="2:6">
      <c r="B3" s="45" t="s">
        <v>173</v>
      </c>
      <c r="C3" s="25" t="s">
        <v>174</v>
      </c>
      <c r="D3" s="25" t="s">
        <v>175</v>
      </c>
      <c r="E3" s="25" t="s">
        <v>176</v>
      </c>
      <c r="F3" s="25" t="s">
        <v>177</v>
      </c>
    </row>
    <row r="4" spans="2:6">
      <c r="B4" s="45" t="s">
        <v>178</v>
      </c>
      <c r="C4" s="25" t="s">
        <v>179</v>
      </c>
      <c r="D4" s="25" t="s">
        <v>180</v>
      </c>
      <c r="E4" s="25" t="s">
        <v>181</v>
      </c>
      <c r="F4" s="25" t="s">
        <v>182</v>
      </c>
    </row>
    <row r="5" spans="2:6">
      <c r="B5" s="45" t="s">
        <v>183</v>
      </c>
      <c r="C5" s="25" t="s">
        <v>184</v>
      </c>
      <c r="D5" s="25" t="s">
        <v>185</v>
      </c>
      <c r="E5" s="25" t="s">
        <v>186</v>
      </c>
      <c r="F5" s="25" t="s">
        <v>174</v>
      </c>
    </row>
    <row r="6" spans="2:6">
      <c r="B6" s="45" t="s">
        <v>187</v>
      </c>
      <c r="C6" s="25" t="s">
        <v>188</v>
      </c>
      <c r="D6" s="25" t="s">
        <v>189</v>
      </c>
      <c r="E6" s="25" t="s">
        <v>190</v>
      </c>
      <c r="F6" s="25" t="s">
        <v>191</v>
      </c>
    </row>
    <row r="7" spans="2:6">
      <c r="B7" s="45" t="s">
        <v>192</v>
      </c>
      <c r="C7" s="25" t="s">
        <v>193</v>
      </c>
      <c r="D7" s="25" t="s">
        <v>194</v>
      </c>
      <c r="E7" s="25" t="s">
        <v>195</v>
      </c>
      <c r="F7" s="25" t="s">
        <v>196</v>
      </c>
    </row>
    <row r="8" spans="2:6">
      <c r="B8" s="38" t="s">
        <v>197</v>
      </c>
      <c r="C8" s="39"/>
      <c r="D8" s="39"/>
      <c r="E8" s="40"/>
      <c r="F8" s="28" t="str">
        <f ca="1">OFFSET(B2,3,2)</f>
        <v>Z기업</v>
      </c>
    </row>
  </sheetData>
  <mergeCells count="2">
    <mergeCell ref="B1:F1"/>
    <mergeCell ref="B8:E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I6"/>
  <sheetViews>
    <sheetView workbookViewId="0">
      <selection activeCell="H2" sqref="H2"/>
    </sheetView>
  </sheetViews>
  <sheetFormatPr defaultRowHeight="16.5"/>
  <cols>
    <col min="1" max="1" width="1.625" style="24" customWidth="1"/>
    <col min="2" max="6" width="9" style="24"/>
    <col min="7" max="7" width="4.375" style="24" customWidth="1"/>
    <col min="8" max="9" width="13.625" style="24" customWidth="1"/>
    <col min="10" max="16384" width="9" style="24"/>
  </cols>
  <sheetData>
    <row r="1" spans="2:9">
      <c r="B1" s="42" t="s">
        <v>198</v>
      </c>
      <c r="C1" s="43"/>
      <c r="D1" s="43"/>
      <c r="E1" s="43"/>
      <c r="F1" s="44"/>
      <c r="H1" s="38" t="s">
        <v>199</v>
      </c>
      <c r="I1" s="40"/>
    </row>
    <row r="2" spans="2:9">
      <c r="B2" s="45" t="s">
        <v>200</v>
      </c>
      <c r="C2" s="45" t="s">
        <v>201</v>
      </c>
      <c r="D2" s="45" t="s">
        <v>202</v>
      </c>
      <c r="E2" s="45" t="s">
        <v>203</v>
      </c>
      <c r="F2" s="45" t="s">
        <v>204</v>
      </c>
      <c r="G2" s="41" t="s">
        <v>205</v>
      </c>
      <c r="H2" s="25" t="str">
        <f t="array" ref="H2:I6">TRANSPOSE(B2:F3)</f>
        <v>구분</v>
      </c>
      <c r="I2" s="25" t="str">
        <v>A매장</v>
      </c>
    </row>
    <row r="3" spans="2:9">
      <c r="B3" s="25" t="s">
        <v>206</v>
      </c>
      <c r="C3" s="29">
        <v>862</v>
      </c>
      <c r="D3" s="29">
        <v>951</v>
      </c>
      <c r="E3" s="29">
        <v>625</v>
      </c>
      <c r="F3" s="29">
        <v>995</v>
      </c>
      <c r="G3" s="41"/>
      <c r="H3" s="25" t="str">
        <v>1월</v>
      </c>
      <c r="I3" s="25">
        <v>862</v>
      </c>
    </row>
    <row r="4" spans="2:9">
      <c r="B4" s="25" t="s">
        <v>207</v>
      </c>
      <c r="C4" s="29">
        <v>1250</v>
      </c>
      <c r="D4" s="29">
        <v>1100</v>
      </c>
      <c r="E4" s="29">
        <v>998</v>
      </c>
      <c r="F4" s="29">
        <v>1201</v>
      </c>
      <c r="G4" s="41"/>
      <c r="H4" s="25" t="str">
        <v>2월</v>
      </c>
      <c r="I4" s="25">
        <v>951</v>
      </c>
    </row>
    <row r="5" spans="2:9">
      <c r="B5" s="25" t="s">
        <v>208</v>
      </c>
      <c r="C5" s="29">
        <v>560</v>
      </c>
      <c r="D5" s="29">
        <v>604</v>
      </c>
      <c r="E5" s="29">
        <v>854</v>
      </c>
      <c r="F5" s="29">
        <v>546</v>
      </c>
      <c r="G5" s="41"/>
      <c r="H5" s="25" t="str">
        <v>3월</v>
      </c>
      <c r="I5" s="25">
        <v>625</v>
      </c>
    </row>
    <row r="6" spans="2:9">
      <c r="B6" s="25" t="s">
        <v>209</v>
      </c>
      <c r="C6" s="29">
        <v>1521</v>
      </c>
      <c r="D6" s="29">
        <v>1352</v>
      </c>
      <c r="E6" s="29">
        <v>1105</v>
      </c>
      <c r="F6" s="29">
        <v>905</v>
      </c>
      <c r="G6" s="41"/>
      <c r="H6" s="25" t="str">
        <v>4월</v>
      </c>
      <c r="I6" s="25">
        <v>995</v>
      </c>
    </row>
  </sheetData>
  <mergeCells count="3">
    <mergeCell ref="B1:F1"/>
    <mergeCell ref="H1:I1"/>
    <mergeCell ref="G2:G6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5"/>
  <sheetViews>
    <sheetView workbookViewId="0">
      <selection activeCell="B2" sqref="B2"/>
    </sheetView>
  </sheetViews>
  <sheetFormatPr defaultRowHeight="16.5"/>
  <cols>
    <col min="1" max="1" width="1.625" style="24" customWidth="1"/>
    <col min="2" max="2" width="13.625" style="24" customWidth="1"/>
    <col min="3" max="3" width="6.25" style="24" customWidth="1"/>
    <col min="4" max="4" width="18.125" style="24" bestFit="1" customWidth="1"/>
    <col min="5" max="16384" width="9" style="24"/>
  </cols>
  <sheetData>
    <row r="1" spans="2:4">
      <c r="B1" s="4" t="s">
        <v>162</v>
      </c>
      <c r="D1" s="4" t="s">
        <v>163</v>
      </c>
    </row>
    <row r="2" spans="2:4">
      <c r="B2" s="30" t="str">
        <f>ADDRESS(3,2)</f>
        <v>$B$3</v>
      </c>
      <c r="C2" s="26" t="s">
        <v>153</v>
      </c>
      <c r="D2" s="27" t="s">
        <v>210</v>
      </c>
    </row>
    <row r="3" spans="2:4">
      <c r="B3" s="30" t="str">
        <f>ADDRESS(3,2,2)</f>
        <v>B$3</v>
      </c>
      <c r="C3" s="26" t="s">
        <v>153</v>
      </c>
      <c r="D3" s="27" t="s">
        <v>211</v>
      </c>
    </row>
    <row r="4" spans="2:4">
      <c r="B4" s="30" t="str">
        <f>ADDRESS(3,2,3)</f>
        <v>$B3</v>
      </c>
      <c r="C4" s="26" t="s">
        <v>153</v>
      </c>
      <c r="D4" s="27" t="s">
        <v>212</v>
      </c>
    </row>
    <row r="5" spans="2:4">
      <c r="B5" s="30" t="str">
        <f>ADDRESS(3,2,4)</f>
        <v>B3</v>
      </c>
      <c r="C5" s="26" t="s">
        <v>153</v>
      </c>
      <c r="D5" s="27" t="s">
        <v>221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D5"/>
  <sheetViews>
    <sheetView workbookViewId="0">
      <selection activeCell="B5" sqref="B5"/>
    </sheetView>
  </sheetViews>
  <sheetFormatPr defaultRowHeight="16.5"/>
  <cols>
    <col min="1" max="1" width="1.625" style="24" customWidth="1"/>
    <col min="2" max="2" width="13.625" style="24" customWidth="1"/>
    <col min="3" max="3" width="9" style="24"/>
    <col min="4" max="4" width="34.5" style="24" bestFit="1" customWidth="1"/>
    <col min="5" max="16384" width="9" style="24"/>
  </cols>
  <sheetData>
    <row r="1" spans="2:4">
      <c r="B1" s="4" t="s">
        <v>162</v>
      </c>
      <c r="D1" s="4" t="s">
        <v>163</v>
      </c>
    </row>
    <row r="2" spans="2:4">
      <c r="B2" s="30">
        <f>AREAS(F1:H6)</f>
        <v>1</v>
      </c>
      <c r="C2" s="26" t="s">
        <v>153</v>
      </c>
      <c r="D2" s="27" t="s">
        <v>213</v>
      </c>
    </row>
    <row r="3" spans="2:4">
      <c r="B3" s="30">
        <f>AREAS((F2:H7,J2:L7))</f>
        <v>2</v>
      </c>
      <c r="C3" s="26" t="s">
        <v>153</v>
      </c>
      <c r="D3" s="27" t="s">
        <v>214</v>
      </c>
    </row>
    <row r="4" spans="2:4">
      <c r="B4" s="30">
        <f>AREAS((F3:H8,J3:L8,N3:P8))</f>
        <v>3</v>
      </c>
      <c r="C4" s="26" t="s">
        <v>153</v>
      </c>
      <c r="D4" s="27" t="s">
        <v>215</v>
      </c>
    </row>
    <row r="5" spans="2:4">
      <c r="B5" s="30">
        <f>AREAS((F4:H9,J4:L9,N4:P9,F11:H16))</f>
        <v>4</v>
      </c>
      <c r="C5" s="26" t="s">
        <v>153</v>
      </c>
      <c r="D5" s="27" t="s">
        <v>216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F5"/>
  <sheetViews>
    <sheetView workbookViewId="0">
      <selection activeCell="D2" sqref="D2"/>
    </sheetView>
  </sheetViews>
  <sheetFormatPr defaultRowHeight="16.5"/>
  <cols>
    <col min="1" max="1" width="1.625" style="24" customWidth="1"/>
    <col min="2" max="2" width="9" style="24"/>
    <col min="3" max="3" width="3.125" style="24" customWidth="1"/>
    <col min="4" max="4" width="13.625" style="24" customWidth="1"/>
    <col min="5" max="5" width="9" style="24"/>
    <col min="6" max="6" width="26.625" style="24" bestFit="1" customWidth="1"/>
    <col min="7" max="16384" width="9" style="24"/>
  </cols>
  <sheetData>
    <row r="1" spans="2:6">
      <c r="B1" s="45" t="s">
        <v>217</v>
      </c>
      <c r="D1" s="4" t="s">
        <v>162</v>
      </c>
      <c r="F1" s="4" t="s">
        <v>163</v>
      </c>
    </row>
    <row r="2" spans="2:6">
      <c r="B2" s="25" t="s">
        <v>218</v>
      </c>
      <c r="D2" s="25" t="str" cm="1">
        <f t="array" aca="1" ref="D2" ca="1">INDIRECT("B2")</f>
        <v>이영석</v>
      </c>
      <c r="E2" s="26" t="s">
        <v>153</v>
      </c>
      <c r="F2" s="27" t="s">
        <v>219</v>
      </c>
    </row>
    <row r="3" spans="2:6">
      <c r="B3" s="25" t="s">
        <v>222</v>
      </c>
      <c r="D3" s="25" cm="1">
        <f t="array" aca="1" ref="D3" ca="1">INDIRECT(B3)</f>
        <v>2</v>
      </c>
      <c r="E3" s="26" t="s">
        <v>153</v>
      </c>
      <c r="F3" s="27" t="s">
        <v>223</v>
      </c>
    </row>
    <row r="4" spans="2:6">
      <c r="B4" s="25">
        <v>2</v>
      </c>
      <c r="D4" s="25" t="str" cm="1">
        <f t="array" aca="1" ref="D4" ca="1">INDIRECT(B5&amp;B4)</f>
        <v>이영석</v>
      </c>
      <c r="E4" s="26" t="s">
        <v>153</v>
      </c>
      <c r="F4" s="27" t="s">
        <v>224</v>
      </c>
    </row>
    <row r="5" spans="2:6">
      <c r="B5" s="25" t="s">
        <v>220</v>
      </c>
      <c r="D5" s="26"/>
      <c r="E5" s="26"/>
      <c r="F5" s="3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CHOOSE 함수</vt:lpstr>
      <vt:lpstr>HLOOKUP 함수</vt:lpstr>
      <vt:lpstr>VLOOKUP 함수</vt:lpstr>
      <vt:lpstr>XLOOKUP 함수</vt:lpstr>
      <vt:lpstr>LOOKUP 함수</vt:lpstr>
      <vt:lpstr>MATCH 함수</vt:lpstr>
      <vt:lpstr>XMATCH 함수</vt:lpstr>
      <vt:lpstr>INDEX 함수</vt:lpstr>
      <vt:lpstr>COLUMN 함수</vt:lpstr>
      <vt:lpstr>COLUMNS 함수</vt:lpstr>
      <vt:lpstr>ROW 함수</vt:lpstr>
      <vt:lpstr>ROWS 함수</vt:lpstr>
      <vt:lpstr>OFFSET 함수</vt:lpstr>
      <vt:lpstr>TRANSPOSE 함수</vt:lpstr>
      <vt:lpstr>ADDRESS 함수</vt:lpstr>
      <vt:lpstr>AREAS 함수</vt:lpstr>
      <vt:lpstr>INDIRECT 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ASO_403</dc:creator>
  <cp:lastModifiedBy>컨버전스 디지털</cp:lastModifiedBy>
  <dcterms:created xsi:type="dcterms:W3CDTF">2020-10-27T01:26:42Z</dcterms:created>
  <dcterms:modified xsi:type="dcterms:W3CDTF">2023-11-16T01:43:23Z</dcterms:modified>
</cp:coreProperties>
</file>