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45" windowHeight="9840" activeTab="1"/>
  </bookViews>
  <sheets>
    <sheet name="Profit Estimation" sheetId="1" r:id="rId1"/>
    <sheet name="Discount rate" sheetId="2" r:id="rId2"/>
  </sheets>
  <calcPr calcId="144525"/>
</workbook>
</file>

<file path=xl/sharedStrings.xml><?xml version="1.0" encoding="utf-8"?>
<sst xmlns="http://schemas.openxmlformats.org/spreadsheetml/2006/main" count="73" uniqueCount="64">
  <si>
    <t>Income Statement (€m)</t>
  </si>
  <si>
    <t>2019e</t>
  </si>
  <si>
    <t>2020e</t>
  </si>
  <si>
    <t>2021e</t>
  </si>
  <si>
    <t>Growing Perpetuity</t>
  </si>
  <si>
    <t>Revenue</t>
  </si>
  <si>
    <t xml:space="preserve">  % Change-constant currency</t>
  </si>
  <si>
    <t>←Perpetuity Growth Rate estimated</t>
  </si>
  <si>
    <t>Cost of Sales</t>
  </si>
  <si>
    <t>Gross Profit</t>
  </si>
  <si>
    <t xml:space="preserve">  Margin %</t>
  </si>
  <si>
    <t>←Long-term equilibrium margin estimated</t>
  </si>
  <si>
    <t>Royalty and commission income</t>
  </si>
  <si>
    <t>Other Operating Income</t>
  </si>
  <si>
    <t>Total operating expenses</t>
  </si>
  <si>
    <t xml:space="preserve">  % of net sales</t>
  </si>
  <si>
    <t>←Long-term equilibrium opex ratio</t>
  </si>
  <si>
    <t>EBITDA</t>
  </si>
  <si>
    <t>Depreciation &amp; Amortization</t>
  </si>
  <si>
    <t>Operating Profit</t>
  </si>
  <si>
    <t xml:space="preserve">  Interest Income</t>
  </si>
  <si>
    <t xml:space="preserve">  Interest Expense</t>
  </si>
  <si>
    <t>Net Financial Income</t>
  </si>
  <si>
    <t>EBT</t>
  </si>
  <si>
    <t>Tax</t>
  </si>
  <si>
    <t xml:space="preserve">  Tax Rate %</t>
  </si>
  <si>
    <t>←Long-term tax rate expected</t>
  </si>
  <si>
    <t>Net Income</t>
  </si>
  <si>
    <t>Non-controlling interests</t>
  </si>
  <si>
    <t>P/L from discontinued business</t>
  </si>
  <si>
    <t>Reported Net Income</t>
  </si>
  <si>
    <t xml:space="preserve">  % Change</t>
  </si>
  <si>
    <t>←Perpetuity Growth Rate</t>
  </si>
  <si>
    <t>discount factor
(standing at 19H1)</t>
  </si>
  <si>
    <t>——</t>
  </si>
  <si>
    <t>Risk Free rate</t>
  </si>
  <si>
    <t>Discount rate 
(see sheet2 for detail)</t>
  </si>
  <si>
    <t>Equity Value (€m)</t>
  </si>
  <si>
    <t>Target Price (€)</t>
  </si>
  <si>
    <t>Multiples</t>
  </si>
  <si>
    <t>EV/EBITDA</t>
  </si>
  <si>
    <t>x</t>
  </si>
  <si>
    <t>P/E</t>
  </si>
  <si>
    <t>P/S</t>
  </si>
  <si>
    <t>Note: We use the sales of geographic sectors as weights for calculating the adjusted risk free rate in order to reflect the macro exposure of Adidas's business.</t>
  </si>
  <si>
    <t>weight</t>
  </si>
  <si>
    <t>Selection of interest rate</t>
  </si>
  <si>
    <t>Quote</t>
  </si>
  <si>
    <t>Asia Pacific</t>
  </si>
  <si>
    <t>China 10-year Treasury Bond</t>
  </si>
  <si>
    <t>West Europe</t>
  </si>
  <si>
    <t>Refinancing Rate</t>
  </si>
  <si>
    <t>North America</t>
  </si>
  <si>
    <t>US 10-year Treasury Bond</t>
  </si>
  <si>
    <t>Russia</t>
  </si>
  <si>
    <t>Russia 10-year Treasury Bond</t>
  </si>
  <si>
    <t>Others</t>
  </si>
  <si>
    <t>Average Nominal Interest Rate of BRICKS (excluding China)</t>
  </si>
  <si>
    <t>Adjusted Risk Free Rate</t>
  </si>
  <si>
    <t>Source: Investing.com</t>
  </si>
  <si>
    <t>Note: We use CAPM (Capital Asset Pricing Model) to price the market risk and estimate the discount rate for Adidas equity.</t>
  </si>
  <si>
    <t>Equity Beta</t>
  </si>
  <si>
    <t>Market Risk Premium</t>
  </si>
  <si>
    <t>Discount rate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</si>
</sst>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%"/>
    <numFmt numFmtId="177" formatCode="0_);\(0\)"/>
    <numFmt numFmtId="178" formatCode="0_);[Red]\(0\)"/>
    <numFmt numFmtId="179" formatCode="0_ "/>
    <numFmt numFmtId="180" formatCode="0.000_ "/>
    <numFmt numFmtId="181" formatCode="0.0_ "/>
    <numFmt numFmtId="182" formatCode="0.00_ "/>
  </numFmts>
  <fonts count="29">
    <font>
      <sz val="11"/>
      <color theme="1"/>
      <name val="宋体"/>
      <charset val="134"/>
      <scheme val="minor"/>
    </font>
    <font>
      <b/>
      <sz val="12"/>
      <color rgb="FFFF0000"/>
      <name val="Arial"/>
      <charset val="134"/>
    </font>
    <font>
      <sz val="12"/>
      <color theme="1"/>
      <name val="Arial"/>
      <charset val="134"/>
    </font>
    <font>
      <sz val="10"/>
      <color theme="1"/>
      <name val="Arial"/>
      <charset val="134"/>
    </font>
    <font>
      <i/>
      <sz val="10"/>
      <color theme="1"/>
      <name val="Arial"/>
      <charset val="134"/>
    </font>
    <font>
      <u/>
      <sz val="10"/>
      <color rgb="FF0000FF"/>
      <name val="Arial"/>
      <charset val="0"/>
    </font>
    <font>
      <u/>
      <sz val="10"/>
      <color rgb="FF800080"/>
      <name val="Arial"/>
      <charset val="0"/>
    </font>
    <font>
      <b/>
      <sz val="10"/>
      <name val="Arial"/>
      <charset val="134"/>
    </font>
    <font>
      <sz val="11"/>
      <color theme="1"/>
      <name val="Arial"/>
      <charset val="134"/>
    </font>
    <font>
      <sz val="10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8" fillId="14" borderId="13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9" fontId="2" fillId="0" borderId="0" xfId="0" applyNumberFormat="1" applyFont="1" applyAlignment="1">
      <alignment horizontal="right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3" fillId="2" borderId="2" xfId="0" applyFont="1" applyFill="1" applyBorder="1">
      <alignment vertical="center"/>
    </xf>
    <xf numFmtId="0" fontId="3" fillId="2" borderId="0" xfId="0" applyFont="1" applyFill="1" applyBorder="1" applyAlignment="1">
      <alignment horizontal="right" vertical="center"/>
    </xf>
    <xf numFmtId="0" fontId="3" fillId="3" borderId="2" xfId="0" applyFont="1" applyFill="1" applyBorder="1">
      <alignment vertical="center"/>
    </xf>
    <xf numFmtId="0" fontId="3" fillId="3" borderId="0" xfId="0" applyFont="1" applyFill="1" applyBorder="1" applyAlignment="1">
      <alignment horizontal="right" vertical="top" wrapText="1"/>
    </xf>
    <xf numFmtId="0" fontId="3" fillId="0" borderId="2" xfId="0" applyFont="1" applyBorder="1">
      <alignment vertical="center"/>
    </xf>
    <xf numFmtId="176" fontId="4" fillId="0" borderId="0" xfId="0" applyNumberFormat="1" applyFont="1" applyBorder="1" applyAlignment="1">
      <alignment horizontal="right" vertical="top" wrapText="1"/>
    </xf>
    <xf numFmtId="0" fontId="3" fillId="0" borderId="3" xfId="0" applyFont="1" applyBorder="1">
      <alignment vertical="center"/>
    </xf>
    <xf numFmtId="177" fontId="3" fillId="0" borderId="1" xfId="0" applyNumberFormat="1" applyFont="1" applyBorder="1" applyAlignment="1">
      <alignment horizontal="right" vertical="center"/>
    </xf>
    <xf numFmtId="178" fontId="3" fillId="3" borderId="0" xfId="0" applyNumberFormat="1" applyFont="1" applyFill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177" fontId="3" fillId="0" borderId="0" xfId="0" applyNumberFormat="1" applyFont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76" fontId="3" fillId="0" borderId="1" xfId="0" applyNumberFormat="1" applyFont="1" applyBorder="1">
      <alignment vertical="center"/>
    </xf>
    <xf numFmtId="177" fontId="3" fillId="0" borderId="0" xfId="0" applyNumberFormat="1" applyFont="1">
      <alignment vertical="center"/>
    </xf>
    <xf numFmtId="0" fontId="3" fillId="3" borderId="0" xfId="0" applyFont="1" applyFill="1">
      <alignment vertical="center"/>
    </xf>
    <xf numFmtId="179" fontId="3" fillId="3" borderId="0" xfId="0" applyNumberFormat="1" applyFont="1" applyFill="1">
      <alignment vertical="center"/>
    </xf>
    <xf numFmtId="0" fontId="3" fillId="0" borderId="0" xfId="0" applyFont="1">
      <alignment vertical="center"/>
    </xf>
    <xf numFmtId="177" fontId="3" fillId="0" borderId="1" xfId="0" applyNumberFormat="1" applyFont="1" applyBorder="1">
      <alignment vertical="center"/>
    </xf>
    <xf numFmtId="179" fontId="3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0" fontId="3" fillId="3" borderId="0" xfId="0" applyFont="1" applyFill="1" applyBorder="1">
      <alignment vertical="center"/>
    </xf>
    <xf numFmtId="179" fontId="3" fillId="3" borderId="0" xfId="0" applyNumberFormat="1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 applyAlignment="1">
      <alignment horizontal="right" vertical="center"/>
    </xf>
    <xf numFmtId="176" fontId="3" fillId="0" borderId="5" xfId="0" applyNumberFormat="1" applyFont="1" applyBorder="1" applyAlignment="1">
      <alignment horizontal="right" vertical="center"/>
    </xf>
    <xf numFmtId="176" fontId="3" fillId="0" borderId="5" xfId="0" applyNumberFormat="1" applyFont="1" applyBorder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180" fontId="3" fillId="0" borderId="0" xfId="0" applyNumberFormat="1" applyFont="1">
      <alignment vertical="center"/>
    </xf>
    <xf numFmtId="0" fontId="5" fillId="0" borderId="0" xfId="10" applyFont="1">
      <alignment vertical="center"/>
    </xf>
    <xf numFmtId="10" fontId="3" fillId="0" borderId="0" xfId="0" applyNumberFormat="1" applyFont="1">
      <alignment vertical="center"/>
    </xf>
    <xf numFmtId="0" fontId="6" fillId="0" borderId="0" xfId="10" applyFont="1" applyAlignment="1">
      <alignment vertical="center" wrapText="1"/>
    </xf>
    <xf numFmtId="179" fontId="3" fillId="0" borderId="1" xfId="0" applyNumberFormat="1" applyFont="1" applyBorder="1">
      <alignment vertical="center"/>
    </xf>
    <xf numFmtId="0" fontId="1" fillId="0" borderId="5" xfId="0" applyFont="1" applyBorder="1">
      <alignment vertical="center"/>
    </xf>
    <xf numFmtId="182" fontId="1" fillId="0" borderId="5" xfId="0" applyNumberFormat="1" applyFont="1" applyBorder="1">
      <alignment vertical="center"/>
    </xf>
    <xf numFmtId="0" fontId="7" fillId="0" borderId="0" xfId="0" applyFont="1" applyAlignment="1">
      <alignment horizontal="right" vertical="center"/>
    </xf>
    <xf numFmtId="182" fontId="1" fillId="0" borderId="0" xfId="0" applyNumberFormat="1" applyFont="1">
      <alignment vertical="center"/>
    </xf>
    <xf numFmtId="181" fontId="3" fillId="0" borderId="0" xfId="0" applyNumberFormat="1" applyFont="1">
      <alignment vertical="center"/>
    </xf>
    <xf numFmtId="182" fontId="3" fillId="0" borderId="0" xfId="0" applyNumberFormat="1" applyFont="1">
      <alignment vertical="center"/>
    </xf>
    <xf numFmtId="0" fontId="3" fillId="2" borderId="2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top" wrapText="1"/>
    </xf>
    <xf numFmtId="176" fontId="4" fillId="0" borderId="2" xfId="0" applyNumberFormat="1" applyFont="1" applyBorder="1" applyAlignment="1">
      <alignment horizontal="right" vertical="top" wrapText="1"/>
    </xf>
    <xf numFmtId="9" fontId="3" fillId="0" borderId="2" xfId="0" applyNumberFormat="1" applyFont="1" applyBorder="1">
      <alignment vertical="center"/>
    </xf>
    <xf numFmtId="0" fontId="8" fillId="0" borderId="0" xfId="0" applyFont="1">
      <alignment vertical="center"/>
    </xf>
    <xf numFmtId="177" fontId="3" fillId="0" borderId="3" xfId="0" applyNumberFormat="1" applyFont="1" applyBorder="1" applyAlignment="1">
      <alignment horizontal="right" vertical="center"/>
    </xf>
    <xf numFmtId="177" fontId="3" fillId="0" borderId="3" xfId="0" applyNumberFormat="1" applyFont="1" applyBorder="1">
      <alignment vertical="center"/>
    </xf>
    <xf numFmtId="178" fontId="3" fillId="3" borderId="2" xfId="0" applyNumberFormat="1" applyFont="1" applyFill="1" applyBorder="1" applyAlignment="1">
      <alignment horizontal="right" vertical="center"/>
    </xf>
    <xf numFmtId="179" fontId="3" fillId="3" borderId="2" xfId="0" applyNumberFormat="1" applyFont="1" applyFill="1" applyBorder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77" fontId="3" fillId="0" borderId="2" xfId="0" applyNumberFormat="1" applyFont="1" applyBorder="1" applyAlignment="1">
      <alignment horizontal="right" vertical="center"/>
    </xf>
    <xf numFmtId="177" fontId="3" fillId="0" borderId="2" xfId="0" applyNumberFormat="1" applyFont="1" applyBorder="1">
      <alignment vertical="center"/>
    </xf>
    <xf numFmtId="176" fontId="3" fillId="0" borderId="3" xfId="0" applyNumberFormat="1" applyFont="1" applyBorder="1" applyAlignment="1">
      <alignment horizontal="right" vertical="center"/>
    </xf>
    <xf numFmtId="9" fontId="3" fillId="0" borderId="3" xfId="0" applyNumberFormat="1" applyFont="1" applyBorder="1">
      <alignment vertical="center"/>
    </xf>
    <xf numFmtId="179" fontId="3" fillId="0" borderId="2" xfId="0" applyNumberFormat="1" applyFont="1" applyBorder="1" applyAlignment="1">
      <alignment horizontal="right" vertical="center"/>
    </xf>
    <xf numFmtId="179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9" fontId="9" fillId="0" borderId="0" xfId="0" applyNumberFormat="1" applyFont="1" applyAlignment="1">
      <alignment horizontal="justify" vertical="center"/>
    </xf>
    <xf numFmtId="176" fontId="3" fillId="0" borderId="4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workbookViewId="0">
      <selection activeCell="E30" sqref="E30"/>
    </sheetView>
  </sheetViews>
  <sheetFormatPr defaultColWidth="9" defaultRowHeight="13.5"/>
  <cols>
    <col min="1" max="1" width="25.375" customWidth="1"/>
    <col min="2" max="5" width="12"/>
    <col min="6" max="9" width="11.125"/>
    <col min="10" max="10" width="15.125" customWidth="1"/>
    <col min="11" max="11" width="34.875" customWidth="1"/>
  </cols>
  <sheetData>
    <row r="1" spans="1:10">
      <c r="A1" s="14" t="s">
        <v>0</v>
      </c>
      <c r="B1" s="15">
        <v>2014</v>
      </c>
      <c r="C1" s="15">
        <v>2015</v>
      </c>
      <c r="D1" s="15">
        <v>2016</v>
      </c>
      <c r="E1" s="15">
        <v>2017</v>
      </c>
      <c r="F1" s="15">
        <v>2018</v>
      </c>
      <c r="G1" s="15" t="s">
        <v>1</v>
      </c>
      <c r="H1" s="15" t="s">
        <v>2</v>
      </c>
      <c r="I1" s="56" t="s">
        <v>3</v>
      </c>
      <c r="J1" s="56" t="s">
        <v>4</v>
      </c>
    </row>
    <row r="2" spans="1:10">
      <c r="A2" s="16" t="s">
        <v>5</v>
      </c>
      <c r="B2" s="17">
        <v>14534</v>
      </c>
      <c r="C2" s="17">
        <v>16914</v>
      </c>
      <c r="D2" s="17">
        <v>19290</v>
      </c>
      <c r="E2" s="17">
        <v>21218</v>
      </c>
      <c r="F2" s="17">
        <v>21915</v>
      </c>
      <c r="G2" s="17">
        <v>23230</v>
      </c>
      <c r="H2" s="17">
        <v>24508</v>
      </c>
      <c r="I2" s="57">
        <v>25732</v>
      </c>
      <c r="J2" s="16">
        <v>27018</v>
      </c>
    </row>
    <row r="3" ht="14.25" spans="1:11">
      <c r="A3" s="18" t="s">
        <v>6</v>
      </c>
      <c r="B3" s="19">
        <v>0.06</v>
      </c>
      <c r="C3" s="19">
        <v>0.1</v>
      </c>
      <c r="D3" s="19">
        <v>0.18</v>
      </c>
      <c r="E3" s="19">
        <v>0.16</v>
      </c>
      <c r="F3" s="19">
        <v>0.08</v>
      </c>
      <c r="G3" s="19">
        <v>0.06</v>
      </c>
      <c r="H3" s="19">
        <v>0.055</v>
      </c>
      <c r="I3" s="58">
        <v>0.05</v>
      </c>
      <c r="J3" s="59">
        <v>0.05</v>
      </c>
      <c r="K3" s="60" t="s">
        <v>7</v>
      </c>
    </row>
    <row r="4" spans="1:10">
      <c r="A4" s="20" t="s">
        <v>8</v>
      </c>
      <c r="B4" s="21">
        <v>-7610</v>
      </c>
      <c r="C4" s="21">
        <v>-8748</v>
      </c>
      <c r="D4" s="21">
        <v>-9912</v>
      </c>
      <c r="E4" s="21">
        <v>-10514</v>
      </c>
      <c r="F4" s="21">
        <v>-10552</v>
      </c>
      <c r="G4" s="21">
        <v>-11197</v>
      </c>
      <c r="H4" s="21">
        <v>-11764</v>
      </c>
      <c r="I4" s="61">
        <v>-12352</v>
      </c>
      <c r="J4" s="62">
        <f>-J2*(1-J6)</f>
        <v>-12968.64</v>
      </c>
    </row>
    <row r="5" spans="1:10">
      <c r="A5" s="16" t="s">
        <v>9</v>
      </c>
      <c r="B5" s="22">
        <f>B2+B4</f>
        <v>6924</v>
      </c>
      <c r="C5" s="22">
        <f t="shared" ref="C5:J5" si="0">C2+C4</f>
        <v>8166</v>
      </c>
      <c r="D5" s="22">
        <f t="shared" si="0"/>
        <v>9378</v>
      </c>
      <c r="E5" s="22">
        <f t="shared" si="0"/>
        <v>10704</v>
      </c>
      <c r="F5" s="22">
        <f t="shared" si="0"/>
        <v>11363</v>
      </c>
      <c r="G5" s="22">
        <f t="shared" si="0"/>
        <v>12033</v>
      </c>
      <c r="H5" s="22">
        <f t="shared" si="0"/>
        <v>12744</v>
      </c>
      <c r="I5" s="63">
        <f t="shared" si="0"/>
        <v>13380</v>
      </c>
      <c r="J5" s="64">
        <f t="shared" si="0"/>
        <v>14049.36</v>
      </c>
    </row>
    <row r="6" ht="14.25" spans="1:11">
      <c r="A6" s="18" t="s">
        <v>10</v>
      </c>
      <c r="B6" s="23">
        <v>0.476</v>
      </c>
      <c r="C6" s="23">
        <v>0.483</v>
      </c>
      <c r="D6" s="23">
        <v>0.486</v>
      </c>
      <c r="E6" s="23">
        <v>0.504</v>
      </c>
      <c r="F6" s="23">
        <v>0.518</v>
      </c>
      <c r="G6" s="23">
        <v>0.518</v>
      </c>
      <c r="H6" s="23">
        <v>0.52</v>
      </c>
      <c r="I6" s="65">
        <v>0.52</v>
      </c>
      <c r="J6" s="59">
        <v>0.52</v>
      </c>
      <c r="K6" s="60" t="s">
        <v>11</v>
      </c>
    </row>
    <row r="7" spans="1:10">
      <c r="A7" s="18" t="s">
        <v>12</v>
      </c>
      <c r="B7" s="24">
        <v>102</v>
      </c>
      <c r="C7" s="24">
        <v>119</v>
      </c>
      <c r="D7" s="24">
        <v>109</v>
      </c>
      <c r="E7" s="24">
        <v>115</v>
      </c>
      <c r="F7" s="24">
        <v>129</v>
      </c>
      <c r="G7" s="24">
        <v>116</v>
      </c>
      <c r="H7" s="24">
        <v>116</v>
      </c>
      <c r="I7" s="66">
        <v>116</v>
      </c>
      <c r="J7" s="18">
        <v>0</v>
      </c>
    </row>
    <row r="8" spans="1:10">
      <c r="A8" s="18" t="s">
        <v>13</v>
      </c>
      <c r="B8" s="25">
        <v>138</v>
      </c>
      <c r="C8" s="25">
        <v>96</v>
      </c>
      <c r="D8" s="25">
        <v>266</v>
      </c>
      <c r="E8" s="25">
        <v>133</v>
      </c>
      <c r="F8" s="25">
        <v>48</v>
      </c>
      <c r="G8" s="25">
        <v>136</v>
      </c>
      <c r="H8" s="25">
        <v>136</v>
      </c>
      <c r="I8" s="66">
        <v>136</v>
      </c>
      <c r="J8" s="18">
        <v>0</v>
      </c>
    </row>
    <row r="9" spans="1:10">
      <c r="A9" s="18" t="s">
        <v>14</v>
      </c>
      <c r="B9" s="26">
        <v>-6281</v>
      </c>
      <c r="C9" s="26">
        <v>-7323</v>
      </c>
      <c r="D9" s="26">
        <v>-8263</v>
      </c>
      <c r="E9" s="26">
        <v>-8882</v>
      </c>
      <c r="F9" s="26">
        <v>-9172</v>
      </c>
      <c r="G9" s="26">
        <f>-G2*G10</f>
        <v>-9454.61</v>
      </c>
      <c r="H9" s="26">
        <f>-H2*H10</f>
        <v>-9876.724</v>
      </c>
      <c r="I9" s="67">
        <f>-I2*I10</f>
        <v>-10292.8</v>
      </c>
      <c r="J9" s="68">
        <f>-J2*J10</f>
        <v>-10807.2</v>
      </c>
    </row>
    <row r="10" ht="14.25" spans="1:11">
      <c r="A10" s="20" t="s">
        <v>15</v>
      </c>
      <c r="B10" s="27">
        <f>(-B9)/B2</f>
        <v>0.432159075271777</v>
      </c>
      <c r="C10" s="27">
        <f t="shared" ref="C10:I10" si="1">(-C9)/C2</f>
        <v>0.43295494856332</v>
      </c>
      <c r="D10" s="27">
        <f t="shared" si="1"/>
        <v>0.428356661482634</v>
      </c>
      <c r="E10" s="27">
        <f t="shared" si="1"/>
        <v>0.4186068432463</v>
      </c>
      <c r="F10" s="27">
        <f t="shared" si="1"/>
        <v>0.418526123659594</v>
      </c>
      <c r="G10" s="27">
        <v>0.407</v>
      </c>
      <c r="H10" s="27">
        <v>0.403</v>
      </c>
      <c r="I10" s="69">
        <v>0.4</v>
      </c>
      <c r="J10" s="70">
        <v>0.4</v>
      </c>
      <c r="K10" s="60" t="s">
        <v>16</v>
      </c>
    </row>
    <row r="11" spans="1:10">
      <c r="A11" s="18" t="s">
        <v>17</v>
      </c>
      <c r="B11" s="24">
        <v>1288</v>
      </c>
      <c r="C11" s="24">
        <v>1451</v>
      </c>
      <c r="D11" s="24">
        <v>1916</v>
      </c>
      <c r="E11" s="24">
        <v>2522</v>
      </c>
      <c r="F11" s="24">
        <v>2827</v>
      </c>
      <c r="G11" s="28">
        <f>G5+G7+G8+G9</f>
        <v>2830.39</v>
      </c>
      <c r="H11" s="28">
        <f>H5+H7+H8+H9</f>
        <v>3119.276</v>
      </c>
      <c r="I11" s="71">
        <f>I5+I7+I8+I9</f>
        <v>3339.2</v>
      </c>
      <c r="J11" s="72">
        <f>J5+J9</f>
        <v>3242.16</v>
      </c>
    </row>
    <row r="12" spans="1:10">
      <c r="A12" s="20" t="s">
        <v>10</v>
      </c>
      <c r="B12" s="29">
        <f>B11/B2</f>
        <v>0.0886197880831154</v>
      </c>
      <c r="C12" s="29">
        <f t="shared" ref="C12:J12" si="2">C11/C2</f>
        <v>0.0857869220763864</v>
      </c>
      <c r="D12" s="29">
        <f t="shared" si="2"/>
        <v>0.0993260756868844</v>
      </c>
      <c r="E12" s="29">
        <f t="shared" si="2"/>
        <v>0.118861344141766</v>
      </c>
      <c r="F12" s="29">
        <f t="shared" si="2"/>
        <v>0.128998402920374</v>
      </c>
      <c r="G12" s="29">
        <f t="shared" si="2"/>
        <v>0.121842014636246</v>
      </c>
      <c r="H12" s="29">
        <f t="shared" si="2"/>
        <v>0.127275828300963</v>
      </c>
      <c r="I12" s="73">
        <f t="shared" si="2"/>
        <v>0.129768381781439</v>
      </c>
      <c r="J12" s="70">
        <f t="shared" si="2"/>
        <v>0.12</v>
      </c>
    </row>
    <row r="13" spans="1:10">
      <c r="A13" s="18" t="s">
        <v>18</v>
      </c>
      <c r="B13" s="30">
        <v>-405</v>
      </c>
      <c r="C13" s="30">
        <v>-393</v>
      </c>
      <c r="D13" s="30">
        <v>-426</v>
      </c>
      <c r="E13" s="30">
        <v>-452</v>
      </c>
      <c r="F13" s="30">
        <v>-459</v>
      </c>
      <c r="G13" s="30">
        <v>-491</v>
      </c>
      <c r="H13" s="30">
        <v>-509</v>
      </c>
      <c r="I13" s="68">
        <v>-527</v>
      </c>
      <c r="J13" s="68">
        <v>-400</v>
      </c>
    </row>
    <row r="14" spans="1:10">
      <c r="A14" s="16" t="s">
        <v>19</v>
      </c>
      <c r="B14" s="31">
        <f>B11+B13</f>
        <v>883</v>
      </c>
      <c r="C14" s="31">
        <f>C11+C13</f>
        <v>1058</v>
      </c>
      <c r="D14" s="31">
        <f>D11+D13</f>
        <v>1490</v>
      </c>
      <c r="E14" s="31">
        <f>E11+E13</f>
        <v>2070</v>
      </c>
      <c r="F14" s="31">
        <v>2368</v>
      </c>
      <c r="G14" s="32">
        <f>G11+G13</f>
        <v>2339.39</v>
      </c>
      <c r="H14" s="32">
        <f>H11+H13</f>
        <v>2610.276</v>
      </c>
      <c r="I14" s="64">
        <f>I11+I13</f>
        <v>2812.2</v>
      </c>
      <c r="J14" s="64">
        <f>J11+J13</f>
        <v>2842.16</v>
      </c>
    </row>
    <row r="15" spans="1:10">
      <c r="A15" s="20" t="s">
        <v>10</v>
      </c>
      <c r="B15" s="29">
        <f>B14/B2</f>
        <v>0.060754093848906</v>
      </c>
      <c r="C15" s="29">
        <f t="shared" ref="C15:J15" si="3">C14/C2</f>
        <v>0.0625517322927752</v>
      </c>
      <c r="D15" s="29">
        <f t="shared" si="3"/>
        <v>0.0772420943494038</v>
      </c>
      <c r="E15" s="29">
        <f t="shared" si="3"/>
        <v>0.0975586765953436</v>
      </c>
      <c r="F15" s="29">
        <f t="shared" si="3"/>
        <v>0.108053844398814</v>
      </c>
      <c r="G15" s="29">
        <f t="shared" si="3"/>
        <v>0.100705553164012</v>
      </c>
      <c r="H15" s="29">
        <f t="shared" si="3"/>
        <v>0.10650709972254</v>
      </c>
      <c r="I15" s="73">
        <f t="shared" si="3"/>
        <v>0.109288046012747</v>
      </c>
      <c r="J15" s="73">
        <f t="shared" si="3"/>
        <v>0.10519505514842</v>
      </c>
    </row>
    <row r="16" spans="1:10">
      <c r="A16" s="18" t="s">
        <v>20</v>
      </c>
      <c r="B16" s="33">
        <v>19</v>
      </c>
      <c r="C16" s="33">
        <v>49</v>
      </c>
      <c r="D16" s="33">
        <v>28</v>
      </c>
      <c r="E16" s="33">
        <v>53</v>
      </c>
      <c r="F16" s="33">
        <v>57</v>
      </c>
      <c r="G16" s="33">
        <v>41</v>
      </c>
      <c r="H16" s="33">
        <v>41</v>
      </c>
      <c r="I16" s="18">
        <v>41</v>
      </c>
      <c r="J16" s="18">
        <v>0</v>
      </c>
    </row>
    <row r="17" spans="1:11">
      <c r="A17" s="18" t="s">
        <v>21</v>
      </c>
      <c r="B17" s="30">
        <v>-67</v>
      </c>
      <c r="C17" s="30">
        <v>-67</v>
      </c>
      <c r="D17" s="30">
        <v>-74</v>
      </c>
      <c r="E17" s="30">
        <v>-100</v>
      </c>
      <c r="F17" s="30">
        <v>-47</v>
      </c>
      <c r="G17" s="30">
        <v>-71</v>
      </c>
      <c r="H17" s="30">
        <v>-71</v>
      </c>
      <c r="I17" s="68">
        <v>-71</v>
      </c>
      <c r="J17" s="18">
        <v>0</v>
      </c>
      <c r="K17" s="74"/>
    </row>
    <row r="18" spans="1:10">
      <c r="A18" s="20" t="s">
        <v>22</v>
      </c>
      <c r="B18" s="34">
        <f>B16+B17</f>
        <v>-48</v>
      </c>
      <c r="C18" s="34">
        <f t="shared" ref="C18:J18" si="4">C16+C17</f>
        <v>-18</v>
      </c>
      <c r="D18" s="34">
        <f t="shared" si="4"/>
        <v>-46</v>
      </c>
      <c r="E18" s="34">
        <f t="shared" si="4"/>
        <v>-47</v>
      </c>
      <c r="F18" s="34">
        <f t="shared" si="4"/>
        <v>10</v>
      </c>
      <c r="G18" s="34">
        <f t="shared" si="4"/>
        <v>-30</v>
      </c>
      <c r="H18" s="34">
        <f t="shared" si="4"/>
        <v>-30</v>
      </c>
      <c r="I18" s="62">
        <f t="shared" si="4"/>
        <v>-30</v>
      </c>
      <c r="J18" s="20">
        <f t="shared" si="4"/>
        <v>0</v>
      </c>
    </row>
    <row r="19" spans="1:10">
      <c r="A19" s="16" t="s">
        <v>23</v>
      </c>
      <c r="B19" s="31">
        <f>B14+B18</f>
        <v>835</v>
      </c>
      <c r="C19" s="31">
        <f t="shared" ref="C19:J19" si="5">C14+C18</f>
        <v>1040</v>
      </c>
      <c r="D19" s="31">
        <f t="shared" si="5"/>
        <v>1444</v>
      </c>
      <c r="E19" s="31">
        <f t="shared" si="5"/>
        <v>2023</v>
      </c>
      <c r="F19" s="31">
        <f t="shared" si="5"/>
        <v>2378</v>
      </c>
      <c r="G19" s="32">
        <f t="shared" si="5"/>
        <v>2309.39</v>
      </c>
      <c r="H19" s="32">
        <f t="shared" si="5"/>
        <v>2580.276</v>
      </c>
      <c r="I19" s="64">
        <f t="shared" si="5"/>
        <v>2782.2</v>
      </c>
      <c r="J19" s="64">
        <f t="shared" si="5"/>
        <v>2842.16</v>
      </c>
    </row>
    <row r="20" spans="1:10">
      <c r="A20" s="18" t="s">
        <v>24</v>
      </c>
      <c r="B20" s="30">
        <v>-271</v>
      </c>
      <c r="C20" s="30">
        <v>-353</v>
      </c>
      <c r="D20" s="30">
        <v>-424</v>
      </c>
      <c r="E20" s="30">
        <v>-592</v>
      </c>
      <c r="F20" s="30">
        <v>-669</v>
      </c>
      <c r="G20" s="30">
        <f>-G19*G21</f>
        <v>-646.6292</v>
      </c>
      <c r="H20" s="30">
        <f>-H19*H21</f>
        <v>-722.47728</v>
      </c>
      <c r="I20" s="68">
        <f>-I19*I21</f>
        <v>-779.016</v>
      </c>
      <c r="J20" s="68">
        <f>-J19*J21</f>
        <v>-767.3832</v>
      </c>
    </row>
    <row r="21" ht="14.25" spans="1:11">
      <c r="A21" s="20" t="s">
        <v>25</v>
      </c>
      <c r="B21" s="29">
        <v>0.325</v>
      </c>
      <c r="C21" s="29">
        <v>0.339</v>
      </c>
      <c r="D21" s="29">
        <v>0.294</v>
      </c>
      <c r="E21" s="29">
        <v>0.293</v>
      </c>
      <c r="F21" s="29">
        <v>0.281</v>
      </c>
      <c r="G21" s="29">
        <v>0.28</v>
      </c>
      <c r="H21" s="29">
        <v>0.28</v>
      </c>
      <c r="I21" s="73">
        <v>0.28</v>
      </c>
      <c r="J21" s="70">
        <v>0.27</v>
      </c>
      <c r="K21" s="60" t="s">
        <v>26</v>
      </c>
    </row>
    <row r="22" spans="1:10">
      <c r="A22" s="18" t="s">
        <v>27</v>
      </c>
      <c r="B22" s="35">
        <f>B19+B20</f>
        <v>564</v>
      </c>
      <c r="C22" s="35">
        <f t="shared" ref="C22:J22" si="6">C19+C20</f>
        <v>687</v>
      </c>
      <c r="D22" s="35">
        <f t="shared" si="6"/>
        <v>1020</v>
      </c>
      <c r="E22" s="35">
        <f t="shared" si="6"/>
        <v>1431</v>
      </c>
      <c r="F22" s="35">
        <f t="shared" si="6"/>
        <v>1709</v>
      </c>
      <c r="G22" s="35">
        <f t="shared" si="6"/>
        <v>1662.7608</v>
      </c>
      <c r="H22" s="35">
        <f t="shared" si="6"/>
        <v>1857.79872</v>
      </c>
      <c r="I22" s="72">
        <f t="shared" si="6"/>
        <v>2003.184</v>
      </c>
      <c r="J22" s="72">
        <f t="shared" si="6"/>
        <v>2074.7768</v>
      </c>
    </row>
    <row r="23" spans="1:10">
      <c r="A23" s="18" t="s">
        <v>28</v>
      </c>
      <c r="B23" s="30">
        <v>-6</v>
      </c>
      <c r="C23" s="30">
        <v>-6</v>
      </c>
      <c r="D23" s="30">
        <v>-2</v>
      </c>
      <c r="E23" s="30">
        <v>-3</v>
      </c>
      <c r="F23" s="30">
        <v>-3</v>
      </c>
      <c r="G23" s="30">
        <v>-4</v>
      </c>
      <c r="H23" s="33">
        <v>0</v>
      </c>
      <c r="I23" s="18">
        <v>0</v>
      </c>
      <c r="J23" s="18">
        <v>0</v>
      </c>
    </row>
    <row r="24" spans="1:10">
      <c r="A24" s="20" t="s">
        <v>29</v>
      </c>
      <c r="B24" s="34">
        <v>-68</v>
      </c>
      <c r="C24" s="34">
        <v>-46</v>
      </c>
      <c r="D24" s="34">
        <v>0</v>
      </c>
      <c r="E24" s="34">
        <v>-255</v>
      </c>
      <c r="F24" s="34">
        <v>-19</v>
      </c>
      <c r="G24" s="36">
        <v>0</v>
      </c>
      <c r="H24" s="36">
        <v>0</v>
      </c>
      <c r="I24" s="20">
        <v>0</v>
      </c>
      <c r="J24" s="20">
        <v>0</v>
      </c>
    </row>
    <row r="25" spans="1:10">
      <c r="A25" s="16" t="s">
        <v>30</v>
      </c>
      <c r="B25" s="37">
        <f>B22+B23+B24</f>
        <v>490</v>
      </c>
      <c r="C25" s="38">
        <f t="shared" ref="C25:J25" si="7">C22+C23+C24</f>
        <v>635</v>
      </c>
      <c r="D25" s="38">
        <f t="shared" si="7"/>
        <v>1018</v>
      </c>
      <c r="E25" s="38">
        <f t="shared" si="7"/>
        <v>1173</v>
      </c>
      <c r="F25" s="38">
        <f t="shared" si="7"/>
        <v>1687</v>
      </c>
      <c r="G25" s="38">
        <f t="shared" si="7"/>
        <v>1658.7608</v>
      </c>
      <c r="H25" s="38">
        <f t="shared" si="7"/>
        <v>1857.79872</v>
      </c>
      <c r="I25" s="64">
        <f t="shared" si="7"/>
        <v>2003.184</v>
      </c>
      <c r="J25" s="64">
        <f t="shared" si="7"/>
        <v>2074.7768</v>
      </c>
    </row>
    <row r="26" ht="15" spans="1:11">
      <c r="A26" s="39" t="s">
        <v>31</v>
      </c>
      <c r="B26" s="40"/>
      <c r="C26" s="41">
        <f>(C25-B25)/B25</f>
        <v>0.295918367346939</v>
      </c>
      <c r="D26" s="41">
        <f>(D25-C25)/C25</f>
        <v>0.603149606299213</v>
      </c>
      <c r="E26" s="41">
        <f>(E25-D25)/D25</f>
        <v>0.152259332023576</v>
      </c>
      <c r="F26" s="41">
        <f t="shared" ref="D26:J26" si="8">(F25-E25)/E25</f>
        <v>0.438192668371697</v>
      </c>
      <c r="G26" s="42">
        <f t="shared" si="8"/>
        <v>-0.0167393005334909</v>
      </c>
      <c r="H26" s="42">
        <f t="shared" si="8"/>
        <v>0.119991936148961</v>
      </c>
      <c r="I26" s="75">
        <f t="shared" si="8"/>
        <v>0.0782567446273187</v>
      </c>
      <c r="J26" s="75">
        <f t="shared" si="8"/>
        <v>0.0357395027116832</v>
      </c>
      <c r="K26" s="60" t="s">
        <v>32</v>
      </c>
    </row>
    <row r="27" ht="26.25" spans="1:10">
      <c r="A27" s="43" t="s">
        <v>33</v>
      </c>
      <c r="B27" s="44" t="s">
        <v>34</v>
      </c>
      <c r="C27" s="44" t="s">
        <v>34</v>
      </c>
      <c r="D27" s="44" t="s">
        <v>34</v>
      </c>
      <c r="E27" s="44" t="s">
        <v>34</v>
      </c>
      <c r="F27" s="44" t="s">
        <v>34</v>
      </c>
      <c r="G27" s="45">
        <v>0.957</v>
      </c>
      <c r="H27" s="45">
        <v>0.8775</v>
      </c>
      <c r="I27" s="45">
        <v>0.8045</v>
      </c>
      <c r="J27" s="45">
        <f>1/(B29-J26)*I27</f>
        <v>14.5583199478389</v>
      </c>
    </row>
    <row r="28" spans="1:9">
      <c r="A28" s="46" t="s">
        <v>35</v>
      </c>
      <c r="B28" s="47">
        <v>0.0256</v>
      </c>
      <c r="C28" s="33"/>
      <c r="D28" s="33"/>
      <c r="E28" s="33"/>
      <c r="F28" s="33"/>
      <c r="G28" s="33"/>
      <c r="H28" s="33"/>
      <c r="I28" s="33"/>
    </row>
    <row r="29" ht="25.5" spans="1:9">
      <c r="A29" s="48" t="s">
        <v>36</v>
      </c>
      <c r="B29" s="47">
        <v>0.091</v>
      </c>
      <c r="C29" s="33"/>
      <c r="D29" s="33"/>
      <c r="E29" s="33"/>
      <c r="F29" s="33"/>
      <c r="G29" s="33"/>
      <c r="H29" s="33"/>
      <c r="I29" s="33"/>
    </row>
    <row r="30" spans="1:10">
      <c r="A30" s="36" t="s">
        <v>37</v>
      </c>
      <c r="B30" s="49">
        <f>SUM(G30:J30)</f>
        <v>35034.4784651534</v>
      </c>
      <c r="C30" s="33"/>
      <c r="D30" s="33"/>
      <c r="E30" s="33"/>
      <c r="F30" s="33"/>
      <c r="G30" s="35">
        <f>G25*G27</f>
        <v>1587.4340856</v>
      </c>
      <c r="H30" s="35">
        <f>H25*H27</f>
        <v>1630.2183768</v>
      </c>
      <c r="I30" s="35">
        <f>I25*I27</f>
        <v>1611.561528</v>
      </c>
      <c r="J30" s="35">
        <f>J25*J27</f>
        <v>30205.2644747534</v>
      </c>
    </row>
    <row r="31" ht="16.5" spans="1:9">
      <c r="A31" s="50" t="s">
        <v>38</v>
      </c>
      <c r="B31" s="51">
        <f>B30/199.1</f>
        <v>175.964231366918</v>
      </c>
      <c r="C31" s="33"/>
      <c r="D31" s="33"/>
      <c r="E31" s="33"/>
      <c r="F31" s="33"/>
      <c r="G31" s="33"/>
      <c r="H31" s="33"/>
      <c r="I31" s="33"/>
    </row>
    <row r="32" ht="16.5" spans="1:9">
      <c r="A32" s="52" t="s">
        <v>39</v>
      </c>
      <c r="B32" s="53"/>
      <c r="C32" s="33"/>
      <c r="D32" s="33"/>
      <c r="E32" s="33"/>
      <c r="F32" s="33"/>
      <c r="G32" s="33"/>
      <c r="H32" s="33"/>
      <c r="I32" s="33"/>
    </row>
    <row r="33" spans="1:9">
      <c r="A33" s="24" t="s">
        <v>40</v>
      </c>
      <c r="B33" s="54">
        <f>B30/G11</f>
        <v>12.3779685715231</v>
      </c>
      <c r="C33" s="33" t="s">
        <v>41</v>
      </c>
      <c r="D33" s="33"/>
      <c r="E33" s="33"/>
      <c r="F33" s="33"/>
      <c r="G33" s="33"/>
      <c r="H33" s="33"/>
      <c r="I33" s="33"/>
    </row>
    <row r="34" spans="1:9">
      <c r="A34" s="24" t="s">
        <v>42</v>
      </c>
      <c r="B34" s="54">
        <f>B30/G25</f>
        <v>21.1208743690792</v>
      </c>
      <c r="C34" s="33" t="s">
        <v>41</v>
      </c>
      <c r="D34" s="33"/>
      <c r="E34" s="33"/>
      <c r="F34" s="33"/>
      <c r="G34" s="33"/>
      <c r="H34" s="33"/>
      <c r="I34" s="33"/>
    </row>
    <row r="35" spans="1:9">
      <c r="A35" s="24" t="s">
        <v>43</v>
      </c>
      <c r="B35" s="55">
        <f>B30/G2</f>
        <v>1.50815662785852</v>
      </c>
      <c r="C35" s="33" t="s">
        <v>41</v>
      </c>
      <c r="D35" s="33"/>
      <c r="E35" s="33"/>
      <c r="F35" s="33"/>
      <c r="G35" s="33"/>
      <c r="H35" s="33"/>
      <c r="I35" s="33"/>
    </row>
  </sheetData>
  <hyperlinks>
    <hyperlink ref="A29" location="'Discount rate'!A1" display="Discount rate &#10;(see sheet2 for detail)"/>
    <hyperlink ref="A28" location="'Discount rate'!A1" display="Risk Free rate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workbookViewId="0">
      <selection activeCell="A10" sqref="A10:D14"/>
    </sheetView>
  </sheetViews>
  <sheetFormatPr defaultColWidth="9" defaultRowHeight="13.5" outlineLevelCol="7"/>
  <cols>
    <col min="4" max="4" width="8.25" customWidth="1"/>
    <col min="5" max="5" width="14.875" customWidth="1"/>
    <col min="6" max="6" width="9.375" style="1" customWidth="1"/>
    <col min="7" max="7" width="53.625" customWidth="1"/>
    <col min="8" max="8" width="7.875" style="1" customWidth="1"/>
  </cols>
  <sheetData>
    <row r="1" ht="15" spans="1:8">
      <c r="A1" s="2" t="s">
        <v>44</v>
      </c>
      <c r="B1" s="2"/>
      <c r="C1" s="2"/>
      <c r="D1" s="2"/>
      <c r="E1" s="3"/>
      <c r="F1" s="4" t="s">
        <v>45</v>
      </c>
      <c r="G1" s="3" t="s">
        <v>46</v>
      </c>
      <c r="H1" s="4" t="s">
        <v>47</v>
      </c>
    </row>
    <row r="2" ht="15" spans="1:8">
      <c r="A2" s="2"/>
      <c r="B2" s="2"/>
      <c r="C2" s="2"/>
      <c r="D2" s="2"/>
      <c r="E2" s="3" t="s">
        <v>48</v>
      </c>
      <c r="F2" s="5">
        <v>0.326</v>
      </c>
      <c r="G2" s="3" t="s">
        <v>49</v>
      </c>
      <c r="H2" s="6">
        <v>0.0314</v>
      </c>
    </row>
    <row r="3" ht="15" spans="1:8">
      <c r="A3" s="2"/>
      <c r="B3" s="2"/>
      <c r="C3" s="2"/>
      <c r="D3" s="2"/>
      <c r="E3" s="3" t="s">
        <v>50</v>
      </c>
      <c r="F3" s="5">
        <v>0.27</v>
      </c>
      <c r="G3" s="3" t="s">
        <v>51</v>
      </c>
      <c r="H3" s="7">
        <v>0</v>
      </c>
    </row>
    <row r="4" ht="15" spans="1:8">
      <c r="A4" s="2"/>
      <c r="B4" s="2"/>
      <c r="C4" s="2"/>
      <c r="D4" s="2"/>
      <c r="E4" s="3" t="s">
        <v>52</v>
      </c>
      <c r="F4" s="5">
        <v>0.214</v>
      </c>
      <c r="G4" s="3" t="s">
        <v>53</v>
      </c>
      <c r="H4" s="6">
        <v>0.0155</v>
      </c>
    </row>
    <row r="5" ht="15" spans="1:8">
      <c r="A5" s="2"/>
      <c r="B5" s="2"/>
      <c r="C5" s="2"/>
      <c r="D5" s="2"/>
      <c r="E5" s="3" t="s">
        <v>54</v>
      </c>
      <c r="F5" s="5">
        <v>0.027</v>
      </c>
      <c r="G5" s="3" t="s">
        <v>55</v>
      </c>
      <c r="H5" s="6">
        <v>0.0695</v>
      </c>
    </row>
    <row r="6" ht="15" spans="1:8">
      <c r="A6" s="2"/>
      <c r="B6" s="2"/>
      <c r="C6" s="2"/>
      <c r="D6" s="2"/>
      <c r="E6" s="8" t="s">
        <v>56</v>
      </c>
      <c r="F6" s="9">
        <v>0.163</v>
      </c>
      <c r="G6" s="8" t="s">
        <v>57</v>
      </c>
      <c r="H6" s="10">
        <v>0.0623</v>
      </c>
    </row>
    <row r="7" ht="15" spans="5:8">
      <c r="E7" s="11" t="s">
        <v>58</v>
      </c>
      <c r="F7" s="4"/>
      <c r="G7" s="11"/>
      <c r="H7" s="6">
        <f>F2*H2+F3*H3+F4*H4+F5*H5+F6*H6</f>
        <v>0.0255848</v>
      </c>
    </row>
    <row r="8" ht="15" spans="5:8">
      <c r="E8" s="3"/>
      <c r="F8" s="4"/>
      <c r="G8" s="3" t="s">
        <v>59</v>
      </c>
      <c r="H8" s="4"/>
    </row>
    <row r="9" ht="15" spans="5:8">
      <c r="E9" s="3"/>
      <c r="F9" s="4"/>
      <c r="G9" s="3"/>
      <c r="H9" s="4"/>
    </row>
    <row r="10" ht="15" spans="1:8">
      <c r="A10" s="2" t="s">
        <v>60</v>
      </c>
      <c r="B10" s="2"/>
      <c r="C10" s="2"/>
      <c r="D10" s="2"/>
      <c r="E10" s="11" t="s">
        <v>58</v>
      </c>
      <c r="F10" s="11"/>
      <c r="G10" s="12">
        <v>0.0256</v>
      </c>
      <c r="H10" s="4"/>
    </row>
    <row r="11" ht="15" spans="1:8">
      <c r="A11" s="2"/>
      <c r="B11" s="2"/>
      <c r="C11" s="2"/>
      <c r="D11" s="2"/>
      <c r="E11" s="11" t="s">
        <v>61</v>
      </c>
      <c r="F11" s="11"/>
      <c r="G11" s="3">
        <v>1</v>
      </c>
      <c r="H11" s="4"/>
    </row>
    <row r="12" ht="15" spans="1:8">
      <c r="A12" s="2"/>
      <c r="B12" s="2"/>
      <c r="C12" s="2"/>
      <c r="D12" s="2"/>
      <c r="E12" s="11" t="s">
        <v>62</v>
      </c>
      <c r="F12" s="11"/>
      <c r="G12" s="12">
        <v>0.065</v>
      </c>
      <c r="H12" s="4"/>
    </row>
    <row r="13" ht="15" spans="1:8">
      <c r="A13" s="2"/>
      <c r="B13" s="2"/>
      <c r="C13" s="2"/>
      <c r="D13" s="2"/>
      <c r="E13" s="3"/>
      <c r="F13" s="7" t="s">
        <v>63</v>
      </c>
      <c r="G13" s="13">
        <f>G10+G11*G12</f>
        <v>0.0906</v>
      </c>
      <c r="H13" s="4"/>
    </row>
    <row r="14" ht="15" spans="1:8">
      <c r="A14" s="2"/>
      <c r="B14" s="2"/>
      <c r="C14" s="2"/>
      <c r="D14" s="2"/>
      <c r="E14" s="3"/>
      <c r="F14" s="6"/>
      <c r="G14" s="3"/>
      <c r="H14" s="4"/>
    </row>
    <row r="15" ht="15" spans="5:8">
      <c r="E15" s="3"/>
      <c r="F15" s="7"/>
      <c r="G15" s="3"/>
      <c r="H15" s="4"/>
    </row>
    <row r="16" ht="15" spans="5:8">
      <c r="E16" s="3"/>
      <c r="F16" s="4"/>
      <c r="G16" s="3"/>
      <c r="H16" s="4"/>
    </row>
    <row r="17" ht="15" spans="5:8">
      <c r="E17" s="3"/>
      <c r="F17" s="4"/>
      <c r="G17" s="3"/>
      <c r="H17" s="4"/>
    </row>
    <row r="18" ht="15" spans="5:8">
      <c r="E18" s="3"/>
      <c r="F18" s="4"/>
      <c r="G18" s="3"/>
      <c r="H18" s="4"/>
    </row>
    <row r="19" ht="15" spans="5:8">
      <c r="E19" s="3"/>
      <c r="F19" s="4"/>
      <c r="G19" s="3"/>
      <c r="H19" s="4"/>
    </row>
    <row r="20" ht="15" spans="5:8">
      <c r="E20" s="3"/>
      <c r="F20" s="4"/>
      <c r="G20" s="3"/>
      <c r="H20" s="4"/>
    </row>
    <row r="21" ht="15" spans="5:8">
      <c r="E21" s="3"/>
      <c r="F21" s="4"/>
      <c r="G21" s="3"/>
      <c r="H21" s="4"/>
    </row>
    <row r="22" ht="15" spans="5:8">
      <c r="E22" s="3"/>
      <c r="F22" s="4"/>
      <c r="G22" s="3"/>
      <c r="H22" s="4"/>
    </row>
    <row r="23" ht="15" spans="5:8">
      <c r="E23" s="3"/>
      <c r="F23" s="4"/>
      <c r="G23" s="3"/>
      <c r="H23" s="4"/>
    </row>
  </sheetData>
  <mergeCells count="6">
    <mergeCell ref="E7:G7"/>
    <mergeCell ref="E10:F10"/>
    <mergeCell ref="E11:F11"/>
    <mergeCell ref="E12:F12"/>
    <mergeCell ref="A1:D6"/>
    <mergeCell ref="A10:D1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Profit Estimation</vt:lpstr>
      <vt:lpstr>Discount 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ThisisOCD</cp:lastModifiedBy>
  <dcterms:created xsi:type="dcterms:W3CDTF">2019-10-04T11:40:00Z</dcterms:created>
  <dcterms:modified xsi:type="dcterms:W3CDTF">2019-10-05T09:53:24Z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  <property fmtid="{D5CDD505-2E9C-101B-9397-08002B2CF9AE}" pid="3" name="EM_Doc_Temp_ID">
    <vt:lpwstr>429b5cd0</vt:lpwstr>
  </property>
</Properties>
</file>