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Dropbox\TCS\Work\My docs\"/>
    </mc:Choice>
  </mc:AlternateContent>
  <bookViews>
    <workbookView xWindow="0" yWindow="0" windowWidth="20490" windowHeight="7755"/>
  </bookViews>
  <sheets>
    <sheet name="Expense Report" sheetId="1" r:id="rId1"/>
    <sheet name="Bike Running" sheetId="2" r:id="rId2"/>
    <sheet name="Tour expenses" sheetId="3" r:id="rId3"/>
    <sheet name="Shopping list" sheetId="6" r:id="rId4"/>
    <sheet name="Budget" sheetId="5" r:id="rId5"/>
  </sheets>
  <definedNames>
    <definedName name="solver_adj" localSheetId="3" hidden="1">#REF!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#REF!</definedName>
    <definedName name="solver_lhs2" localSheetId="3" hidden="1">#REF!</definedName>
    <definedName name="solver_lhs3" localSheetId="3" hidden="1">#REF!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#REF!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2</definedName>
    <definedName name="solver_rel3" localSheetId="3" hidden="1">3</definedName>
    <definedName name="solver_rhs1" localSheetId="3" hidden="1">0</definedName>
    <definedName name="solver_rhs2" localSheetId="3" hidden="1">0</definedName>
    <definedName name="solver_rhs3" localSheetId="3" hidden="1">16448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52511"/>
  <webPublishing codePage="1252"/>
</workbook>
</file>

<file path=xl/calcChain.xml><?xml version="1.0" encoding="utf-8"?>
<calcChain xmlns="http://schemas.openxmlformats.org/spreadsheetml/2006/main">
  <c r="C118" i="2" l="1"/>
  <c r="I337" i="1"/>
  <c r="L333" i="1" l="1"/>
  <c r="L324" i="1" l="1"/>
  <c r="H7" i="5" l="1"/>
  <c r="L326" i="1"/>
  <c r="L325" i="1"/>
  <c r="E321" i="1"/>
  <c r="F318" i="1" l="1"/>
  <c r="J312" i="1"/>
  <c r="L297" i="1" l="1"/>
  <c r="L298" i="1"/>
  <c r="I103" i="2"/>
  <c r="I101" i="2"/>
  <c r="K101" i="2"/>
  <c r="K103" i="2" s="1"/>
  <c r="K102" i="2"/>
  <c r="G13" i="5"/>
  <c r="H16" i="5"/>
  <c r="K306" i="1" l="1"/>
  <c r="H305" i="1"/>
  <c r="L296" i="1"/>
  <c r="H299" i="1"/>
  <c r="H300" i="1"/>
  <c r="E303" i="1"/>
  <c r="E291" i="1" l="1"/>
  <c r="E287" i="1" l="1"/>
  <c r="F286" i="1"/>
  <c r="L277" i="1"/>
  <c r="E279" i="1" l="1"/>
  <c r="K272" i="1" l="1"/>
  <c r="I270" i="1"/>
  <c r="E269" i="1"/>
  <c r="E267" i="1"/>
  <c r="E263" i="1"/>
  <c r="L262" i="1" l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7" i="1"/>
  <c r="L328" i="1"/>
  <c r="L329" i="1"/>
  <c r="L330" i="1"/>
  <c r="L331" i="1"/>
  <c r="L332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E257" i="1"/>
  <c r="L251" i="1" l="1"/>
  <c r="F13" i="5" l="1"/>
  <c r="F7" i="5"/>
  <c r="E247" i="1" l="1"/>
  <c r="H18" i="5" l="1"/>
  <c r="H24" i="5" s="1"/>
  <c r="J238" i="1" l="1"/>
  <c r="L238" i="1" s="1"/>
  <c r="J237" i="1"/>
  <c r="L237" i="1" s="1"/>
  <c r="E233" i="1"/>
  <c r="L234" i="1"/>
  <c r="L232" i="1"/>
  <c r="L235" i="1"/>
  <c r="L236" i="1"/>
  <c r="L239" i="1"/>
  <c r="L241" i="1"/>
  <c r="L242" i="1"/>
  <c r="L243" i="1"/>
  <c r="L244" i="1"/>
  <c r="L245" i="1"/>
  <c r="L246" i="1"/>
  <c r="L247" i="1"/>
  <c r="L248" i="1"/>
  <c r="L227" i="1" l="1"/>
  <c r="E226" i="1"/>
  <c r="G230" i="1"/>
  <c r="L230" i="1" s="1"/>
  <c r="L219" i="1"/>
  <c r="L231" i="1"/>
  <c r="L206" i="1"/>
  <c r="L233" i="1"/>
  <c r="L249" i="1"/>
  <c r="L250" i="1"/>
  <c r="L240" i="1"/>
  <c r="L252" i="1"/>
  <c r="L253" i="1"/>
  <c r="L254" i="1"/>
  <c r="L255" i="1"/>
  <c r="L256" i="1"/>
  <c r="L257" i="1"/>
  <c r="L258" i="1"/>
  <c r="L259" i="1"/>
  <c r="L261" i="1"/>
  <c r="L354" i="1"/>
  <c r="L356" i="1"/>
  <c r="L355" i="1"/>
  <c r="L224" i="1"/>
  <c r="F214" i="1"/>
  <c r="G220" i="1"/>
  <c r="E218" i="1"/>
  <c r="L213" i="1" l="1"/>
  <c r="L214" i="1"/>
  <c r="L215" i="1"/>
  <c r="L216" i="1"/>
  <c r="L217" i="1"/>
  <c r="L218" i="1"/>
  <c r="L220" i="1"/>
  <c r="L221" i="1"/>
  <c r="L222" i="1"/>
  <c r="L223" i="1"/>
  <c r="I187" i="1"/>
  <c r="K191" i="1" l="1"/>
  <c r="E188" i="1"/>
  <c r="F17" i="5" l="1"/>
  <c r="E3" i="6"/>
  <c r="D3" i="6"/>
  <c r="E5" i="6"/>
  <c r="E12" i="6"/>
  <c r="E181" i="1"/>
  <c r="E178" i="1"/>
  <c r="L160" i="1" l="1"/>
  <c r="L144" i="1" l="1"/>
  <c r="K18" i="6"/>
  <c r="L162" i="1"/>
  <c r="E165" i="1"/>
  <c r="E163" i="1"/>
  <c r="E158" i="1" l="1"/>
  <c r="L4" i="6" l="1"/>
  <c r="L18" i="6" s="1"/>
  <c r="E155" i="1"/>
  <c r="E152" i="1"/>
  <c r="G16" i="5" l="1"/>
  <c r="G18" i="5" s="1"/>
  <c r="G24" i="5" s="1"/>
  <c r="F16" i="5"/>
  <c r="F18" i="5" s="1"/>
  <c r="F24" i="5" s="1"/>
  <c r="C16" i="5"/>
  <c r="C17" i="5"/>
  <c r="C18" i="5" l="1"/>
  <c r="C24" i="5" s="1"/>
  <c r="E16" i="5"/>
  <c r="D7" i="5"/>
  <c r="D29" i="6"/>
  <c r="D37" i="6" s="1"/>
  <c r="E29" i="6"/>
  <c r="E37" i="6" s="1"/>
  <c r="E17" i="5"/>
  <c r="F21" i="3"/>
  <c r="F34" i="3"/>
  <c r="G21" i="3" s="1"/>
  <c r="L135" i="1"/>
  <c r="E18" i="5" l="1"/>
  <c r="E24" i="5" s="1"/>
  <c r="L150" i="1"/>
  <c r="L151" i="1"/>
  <c r="L152" i="1"/>
  <c r="L153" i="1"/>
  <c r="L154" i="1"/>
  <c r="L155" i="1"/>
  <c r="L156" i="1"/>
  <c r="L157" i="1"/>
  <c r="L158" i="1"/>
  <c r="L159" i="1"/>
  <c r="L161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1" i="1"/>
  <c r="L202" i="1"/>
  <c r="L203" i="1"/>
  <c r="L204" i="1"/>
  <c r="L205" i="1"/>
  <c r="L207" i="1"/>
  <c r="L208" i="1"/>
  <c r="L209" i="1"/>
  <c r="D16" i="5"/>
  <c r="D17" i="5"/>
  <c r="L138" i="1"/>
  <c r="L139" i="1"/>
  <c r="L140" i="1"/>
  <c r="L142" i="1"/>
  <c r="D18" i="5" l="1"/>
  <c r="D24" i="5" s="1"/>
  <c r="L71" i="1"/>
  <c r="L74" i="1"/>
  <c r="E127" i="1"/>
  <c r="L9" i="3" l="1"/>
  <c r="E111" i="1"/>
  <c r="E112" i="1"/>
  <c r="D26" i="2" l="1"/>
  <c r="E100" i="1" l="1"/>
  <c r="E99" i="1"/>
  <c r="L95" i="1" l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6" i="1"/>
  <c r="L137" i="1"/>
  <c r="L141" i="1"/>
  <c r="L143" i="1"/>
  <c r="L145" i="1"/>
  <c r="L146" i="1"/>
  <c r="L147" i="1"/>
  <c r="L148" i="1"/>
  <c r="L149" i="1"/>
  <c r="L200" i="1"/>
  <c r="L210" i="1"/>
  <c r="L211" i="1"/>
  <c r="L212" i="1"/>
  <c r="L225" i="1"/>
  <c r="L226" i="1"/>
  <c r="L228" i="1"/>
  <c r="L229" i="1"/>
  <c r="L67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260" i="1"/>
  <c r="E52" i="1"/>
  <c r="L52" i="1" s="1"/>
  <c r="L94" i="1" l="1"/>
  <c r="L68" i="1"/>
  <c r="L69" i="1"/>
  <c r="L70" i="1"/>
  <c r="L72" i="1"/>
  <c r="L73" i="1"/>
  <c r="L75" i="1"/>
  <c r="L76" i="1"/>
  <c r="L77" i="1"/>
  <c r="L78" i="1"/>
  <c r="L85" i="1"/>
  <c r="L11" i="1"/>
  <c r="L81" i="1"/>
  <c r="L86" i="1"/>
  <c r="L91" i="1"/>
  <c r="L92" i="1"/>
  <c r="L93" i="1"/>
  <c r="L12" i="1"/>
  <c r="L13" i="1"/>
  <c r="L14" i="1"/>
  <c r="L15" i="1"/>
  <c r="L16" i="1"/>
  <c r="L17" i="1"/>
  <c r="L18" i="1"/>
  <c r="L19" i="1"/>
  <c r="L20" i="1"/>
  <c r="L88" i="1"/>
  <c r="L89" i="1"/>
  <c r="L90" i="1"/>
  <c r="L21" i="1"/>
  <c r="L79" i="1"/>
  <c r="L80" i="1"/>
  <c r="L82" i="1"/>
  <c r="L83" i="1"/>
  <c r="L84" i="1"/>
  <c r="L87" i="1"/>
  <c r="L22" i="1"/>
  <c r="L23" i="1"/>
  <c r="L5" i="1"/>
  <c r="L24" i="1"/>
  <c r="E357" i="1"/>
  <c r="F357" i="1"/>
  <c r="G357" i="1"/>
  <c r="H357" i="1"/>
  <c r="I357" i="1"/>
  <c r="J357" i="1"/>
  <c r="K357" i="1"/>
  <c r="L357" i="1" l="1"/>
  <c r="L358" i="1" s="1"/>
  <c r="L360" i="1" s="1"/>
</calcChain>
</file>

<file path=xl/sharedStrings.xml><?xml version="1.0" encoding="utf-8"?>
<sst xmlns="http://schemas.openxmlformats.org/spreadsheetml/2006/main" count="1032" uniqueCount="443">
  <si>
    <t>Name</t>
  </si>
  <si>
    <t>Department</t>
  </si>
  <si>
    <t>Manager</t>
  </si>
  <si>
    <t>Position</t>
  </si>
  <si>
    <t>From</t>
  </si>
  <si>
    <t>To</t>
  </si>
  <si>
    <t>Date</t>
  </si>
  <si>
    <t>Account</t>
  </si>
  <si>
    <t>Description</t>
  </si>
  <si>
    <t>Subtotal</t>
  </si>
  <si>
    <t>Entertainment</t>
  </si>
  <si>
    <t>PURPOSE:</t>
  </si>
  <si>
    <t>STATEMENT NUMBER:</t>
  </si>
  <si>
    <t>PAY PERIOD:</t>
  </si>
  <si>
    <t>EMPLOYEE INFORMATION:</t>
  </si>
  <si>
    <t>Total</t>
  </si>
  <si>
    <t>APPROVED:</t>
  </si>
  <si>
    <t xml:space="preserve">NOTES: </t>
  </si>
  <si>
    <t>Expense Report</t>
  </si>
  <si>
    <t>Cash Advances</t>
  </si>
  <si>
    <t>SSN</t>
  </si>
  <si>
    <t>Employee ID</t>
  </si>
  <si>
    <t>Food &amp; Groceries</t>
  </si>
  <si>
    <t>Fuel &amp; Maintenance</t>
  </si>
  <si>
    <t>Flat &amp; Provisionals</t>
  </si>
  <si>
    <t>Phone &amp; Internet</t>
  </si>
  <si>
    <t>Purchases</t>
  </si>
  <si>
    <t>Cash</t>
  </si>
  <si>
    <t>Seat cover</t>
  </si>
  <si>
    <t>Advance for number plates</t>
  </si>
  <si>
    <t>Ganesh puja preparations</t>
  </si>
  <si>
    <t>Mop</t>
  </si>
  <si>
    <t>Sweets</t>
  </si>
  <si>
    <t>Citi C/c</t>
  </si>
  <si>
    <t>Shoes- black formal</t>
  </si>
  <si>
    <t>ICICI a/c</t>
  </si>
  <si>
    <t>Movie &amp; dinner</t>
  </si>
  <si>
    <t>Lunch</t>
  </si>
  <si>
    <t>Petrol</t>
  </si>
  <si>
    <t>Manish Chandra K N</t>
  </si>
  <si>
    <t>Personal &amp; Domestic Expense Accounting</t>
  </si>
  <si>
    <t>Puja items</t>
  </si>
  <si>
    <t>Cab &amp; Buses to work</t>
  </si>
  <si>
    <t>Flat rent</t>
  </si>
  <si>
    <t>Loan EMI</t>
  </si>
  <si>
    <t>Loan &amp; Misc.</t>
  </si>
  <si>
    <t>Petrol 3.94 l @ Shell</t>
  </si>
  <si>
    <t>Curd</t>
  </si>
  <si>
    <t>Working lunches- week</t>
  </si>
  <si>
    <t>Food- Shrin's place</t>
  </si>
  <si>
    <t>ICICI A/C</t>
  </si>
  <si>
    <t>Sausages for Shrin</t>
  </si>
  <si>
    <t>Delivery tip for washing machine</t>
  </si>
  <si>
    <t>Washing machine pipe spare</t>
  </si>
  <si>
    <t>Citi C/C</t>
  </si>
  <si>
    <t>Groceries</t>
  </si>
  <si>
    <t>Vegetables</t>
  </si>
  <si>
    <t>Bus pass &amp; tickets</t>
  </si>
  <si>
    <t>Snacks</t>
  </si>
  <si>
    <t>Temple Hundis</t>
  </si>
  <si>
    <t>All food</t>
  </si>
  <si>
    <t>Snack @ CCD</t>
  </si>
  <si>
    <t>Bus tickets</t>
  </si>
  <si>
    <t>Furnishings for room</t>
  </si>
  <si>
    <t>Bus tkt to Hyd</t>
  </si>
  <si>
    <t>Dinner @ McD</t>
  </si>
  <si>
    <t>Haircut</t>
  </si>
  <si>
    <t>Petrol 3l</t>
  </si>
  <si>
    <t>Crash guard for TB</t>
  </si>
  <si>
    <t>Bike registration fee</t>
  </si>
  <si>
    <t>Phone bill- July'1422-8</t>
  </si>
  <si>
    <t>Petrol 2.5l</t>
  </si>
  <si>
    <t>ITPL Parking pass</t>
  </si>
  <si>
    <t>Bike freight unloading</t>
  </si>
  <si>
    <t>Traffic ticket</t>
  </si>
  <si>
    <t>Helmet</t>
  </si>
  <si>
    <t>Water Can deposit</t>
  </si>
  <si>
    <t>Water Can 20l</t>
  </si>
  <si>
    <t>Internet connection- 4 months prepaid</t>
  </si>
  <si>
    <t>Petrol 7.35l Shell HiOctane</t>
  </si>
  <si>
    <t>Laptop table etc.</t>
  </si>
  <si>
    <t>Cooking oil</t>
  </si>
  <si>
    <t>Entry tickets &amp; Parkings</t>
  </si>
  <si>
    <t>Gulkand</t>
  </si>
  <si>
    <t>Jute handbags</t>
  </si>
  <si>
    <t>Driving gloves</t>
  </si>
  <si>
    <t>Mattress</t>
  </si>
  <si>
    <t>Bucket</t>
  </si>
  <si>
    <t>Milk</t>
  </si>
  <si>
    <t>For Personal Use Only</t>
  </si>
  <si>
    <t>Airtel mobile bill</t>
  </si>
  <si>
    <t>Milk &amp; eggs</t>
  </si>
  <si>
    <t>Bike Odometer</t>
  </si>
  <si>
    <t>Meter reading</t>
  </si>
  <si>
    <t>From Hyd O/R</t>
  </si>
  <si>
    <t>Petrol 2.5 l @ HP, KR Market</t>
  </si>
  <si>
    <t>Citi</t>
  </si>
  <si>
    <t>To Room</t>
  </si>
  <si>
    <t>To office</t>
  </si>
  <si>
    <t>Misc run around for chores</t>
  </si>
  <si>
    <t>Petrol 7.35 l Speed @ Shell</t>
  </si>
  <si>
    <t>City sight seeing trip - Lalbagh, KR Market, MG road, Brigade road, Koramangala</t>
  </si>
  <si>
    <t>Round trip- furniture shopping</t>
  </si>
  <si>
    <t>To ISKCON- night ride</t>
  </si>
  <si>
    <t>18-08 to 20-08</t>
  </si>
  <si>
    <t>29-31 Aug</t>
  </si>
  <si>
    <t>To Murugeshpalya, Koramangala, Marathahalli</t>
  </si>
  <si>
    <t>To Gas agency</t>
  </si>
  <si>
    <t>To Service Station</t>
  </si>
  <si>
    <t>To Home</t>
  </si>
  <si>
    <t>Petrol 3.99l</t>
  </si>
  <si>
    <t>Free Service #1 - Engine oil &amp; Silencer cap</t>
  </si>
  <si>
    <t>Petrol 3.94l</t>
  </si>
  <si>
    <t>To Rustam bagh</t>
  </si>
  <si>
    <t>24-28 Aug</t>
  </si>
  <si>
    <t>21-22 Aug</t>
  </si>
  <si>
    <t>For seat covers</t>
  </si>
  <si>
    <t>Dinner with Natasha</t>
  </si>
  <si>
    <t>Expense</t>
  </si>
  <si>
    <t>Bike servicing</t>
  </si>
  <si>
    <t>Bike number plates- balance</t>
  </si>
  <si>
    <t>Dinner</t>
  </si>
  <si>
    <t>Water can</t>
  </si>
  <si>
    <t>Cuff links- Louis Philippe</t>
  </si>
  <si>
    <t>Lip balm</t>
  </si>
  <si>
    <t>Mode</t>
  </si>
  <si>
    <t>Billed</t>
  </si>
  <si>
    <t>Details</t>
  </si>
  <si>
    <t>Amount</t>
  </si>
  <si>
    <t>Y</t>
  </si>
  <si>
    <t>Taxi to airport- Blr</t>
  </si>
  <si>
    <t>N</t>
  </si>
  <si>
    <t>Dinner for two</t>
  </si>
  <si>
    <t>Auto to office</t>
  </si>
  <si>
    <t>Bill for 327</t>
  </si>
  <si>
    <t>Lassi</t>
  </si>
  <si>
    <t>Pan</t>
  </si>
  <si>
    <t>Fruit Ciggy</t>
  </si>
  <si>
    <t>Chat</t>
  </si>
  <si>
    <t>To Forum Mall &amp; Whitefield</t>
  </si>
  <si>
    <t>To Temple n round about</t>
  </si>
  <si>
    <t>Meals &amp; Laundry</t>
  </si>
  <si>
    <t>Bill full</t>
  </si>
  <si>
    <t>Petrol 7.5 l Shell Speed</t>
  </si>
  <si>
    <t>Sodexo</t>
  </si>
  <si>
    <t>Pickles</t>
  </si>
  <si>
    <t>B'day Gift for Shrin</t>
  </si>
  <si>
    <t>Belt and wallets</t>
  </si>
  <si>
    <t>Bike parking- 3 months pass</t>
  </si>
  <si>
    <t>Breakfast @ Au Bon Pain</t>
  </si>
  <si>
    <t>Curry for dinner</t>
  </si>
  <si>
    <t>Petrol 7.5 l Shell Super</t>
  </si>
  <si>
    <t>For Number plates &amp; Seat cover</t>
  </si>
  <si>
    <t>Autos</t>
  </si>
  <si>
    <t>Yes</t>
  </si>
  <si>
    <t>Bus from Airport- Hyd</t>
  </si>
  <si>
    <t>No</t>
  </si>
  <si>
    <t>Taxi to airport- Hyd</t>
  </si>
  <si>
    <t>Taxi from airport- Blr</t>
  </si>
  <si>
    <t>Metro Cash back vouchers redeemed</t>
  </si>
  <si>
    <t>Provisions</t>
  </si>
  <si>
    <t>Drinks</t>
  </si>
  <si>
    <t>Pens</t>
  </si>
  <si>
    <t>Stool- metal, foldable</t>
  </si>
  <si>
    <t>Pots, Pans &amp; Cutlery</t>
  </si>
  <si>
    <t>Dinner and drinks with Suhas</t>
  </si>
  <si>
    <t>Dine out lunch with Babai</t>
  </si>
  <si>
    <t>Movie with Sunil</t>
  </si>
  <si>
    <t>Gas connection</t>
  </si>
  <si>
    <t>Toll ticket</t>
  </si>
  <si>
    <t>Parking</t>
  </si>
  <si>
    <t>Dinner drive</t>
  </si>
  <si>
    <t>To Jigani</t>
  </si>
  <si>
    <t>Jigani to Murugeshpalya</t>
  </si>
  <si>
    <t>Murugeshpalya to Trinity Circle &amp; Home</t>
  </si>
  <si>
    <t>To ITPL and home</t>
  </si>
  <si>
    <t>To Metro, Electronics City</t>
  </si>
  <si>
    <t>To Koramangala- Jimi's</t>
  </si>
  <si>
    <t>Petrol 6l Shell</t>
  </si>
  <si>
    <t>Guitar strings</t>
  </si>
  <si>
    <t>Dinner date with Natasha</t>
  </si>
  <si>
    <t>Washing machine- LG</t>
  </si>
  <si>
    <t>To office- week</t>
  </si>
  <si>
    <t>To Marathahalli- guitar stores</t>
  </si>
  <si>
    <t>Petrol 6.04 l Shell speed</t>
  </si>
  <si>
    <t>22-26 Sep</t>
  </si>
  <si>
    <t>Ciggies and lighter</t>
  </si>
  <si>
    <t>Mobile Bill- Sept'14</t>
  </si>
  <si>
    <t>Misc travel expenses</t>
  </si>
  <si>
    <t>Trip to Shivanasamudra water falls</t>
  </si>
  <si>
    <t>Movie- Haider</t>
  </si>
  <si>
    <t>Cocoa and marshmallows</t>
  </si>
  <si>
    <t>For Loan EMI</t>
  </si>
  <si>
    <t>Total expenses</t>
  </si>
  <si>
    <t>Salary for Aug'14</t>
  </si>
  <si>
    <t>Balance</t>
  </si>
  <si>
    <t>Stocks</t>
  </si>
  <si>
    <t>MF- ICICI Pru</t>
  </si>
  <si>
    <t>Bike fuel etc</t>
  </si>
  <si>
    <t>Bill for 662</t>
  </si>
  <si>
    <t>City trips</t>
  </si>
  <si>
    <t>1150?</t>
  </si>
  <si>
    <t>Cell-AA for mouse</t>
  </si>
  <si>
    <t>Books on Amazon</t>
  </si>
  <si>
    <t>Claim</t>
  </si>
  <si>
    <t>full ?</t>
  </si>
  <si>
    <t>Autos- Local conveyance</t>
  </si>
  <si>
    <t>Taxi to airport</t>
  </si>
  <si>
    <t>Meals in Transit</t>
  </si>
  <si>
    <t>Uncertain</t>
  </si>
  <si>
    <t>Taxi from airport</t>
  </si>
  <si>
    <t>Actuals</t>
  </si>
  <si>
    <t>consolidated</t>
  </si>
  <si>
    <t>Ent/parties</t>
  </si>
  <si>
    <t>Vests</t>
  </si>
  <si>
    <t>Boxers</t>
  </si>
  <si>
    <t>Discount bargain</t>
  </si>
  <si>
    <t>Shoes</t>
  </si>
  <si>
    <t>Dust bin</t>
  </si>
  <si>
    <t>Recycle drink bottles</t>
  </si>
  <si>
    <t>Water bottle</t>
  </si>
  <si>
    <t>Bike silencer cap</t>
  </si>
  <si>
    <t>Travel</t>
  </si>
  <si>
    <t>Lost helmet</t>
  </si>
  <si>
    <t>High security bullshit</t>
  </si>
  <si>
    <t>Bike Number plates</t>
  </si>
  <si>
    <t>Police tickets</t>
  </si>
  <si>
    <t>Fridge</t>
  </si>
  <si>
    <t>Losses</t>
  </si>
  <si>
    <t>Bike seat cover</t>
  </si>
  <si>
    <t>Pots &amp; pans</t>
  </si>
  <si>
    <t>Chair</t>
  </si>
  <si>
    <t>laptop table- portable and foldable</t>
  </si>
  <si>
    <t>Table</t>
  </si>
  <si>
    <t>Bean bag</t>
  </si>
  <si>
    <t>Fetched from home</t>
  </si>
  <si>
    <t>Kitchen equipment (cutlery etc.)</t>
  </si>
  <si>
    <t>top-load</t>
  </si>
  <si>
    <t>Washing machine</t>
  </si>
  <si>
    <t>Investments</t>
  </si>
  <si>
    <t>flipkart discount</t>
  </si>
  <si>
    <t>Clothes press</t>
  </si>
  <si>
    <t>refundable deposits</t>
  </si>
  <si>
    <t>Water connection</t>
  </si>
  <si>
    <t>&amp; 400 more for lost helmet</t>
  </si>
  <si>
    <t>Rice cooker</t>
  </si>
  <si>
    <t>free on 4 months subscription</t>
  </si>
  <si>
    <t>Internet connection</t>
  </si>
  <si>
    <t>Bucket, mug</t>
  </si>
  <si>
    <t>Quilt</t>
  </si>
  <si>
    <t>Hangers</t>
  </si>
  <si>
    <t>2 only</t>
  </si>
  <si>
    <t>Door mats x3</t>
  </si>
  <si>
    <t>1 only</t>
  </si>
  <si>
    <t>Pillows</t>
  </si>
  <si>
    <t>Budget</t>
  </si>
  <si>
    <t>Purchase list for new home</t>
  </si>
  <si>
    <t>Priority</t>
  </si>
  <si>
    <t>Flat &amp; Provisions</t>
  </si>
  <si>
    <t>Bike loan Payment</t>
  </si>
  <si>
    <t>Aug '14</t>
  </si>
  <si>
    <t>Sep '14</t>
  </si>
  <si>
    <t>Oct '14</t>
  </si>
  <si>
    <t>Router</t>
  </si>
  <si>
    <t>Hall furnishing</t>
  </si>
  <si>
    <t>Bike cover</t>
  </si>
  <si>
    <t>Windcheater</t>
  </si>
  <si>
    <t>Refrigerator- mini</t>
  </si>
  <si>
    <t>Linen shirt</t>
  </si>
  <si>
    <t>Travelling pants</t>
  </si>
  <si>
    <t>Citibank</t>
  </si>
  <si>
    <t>ICICI</t>
  </si>
  <si>
    <t>Credit card spends (month paid in)</t>
  </si>
  <si>
    <t>Categories</t>
  </si>
  <si>
    <t>Sub Totals</t>
  </si>
  <si>
    <t>Closing Balance</t>
  </si>
  <si>
    <t>Nov '14</t>
  </si>
  <si>
    <t>Dec '14</t>
  </si>
  <si>
    <t>Pizza @ Dominoes</t>
  </si>
  <si>
    <t>CC ICICI</t>
  </si>
  <si>
    <t>Cisco Router E900</t>
  </si>
  <si>
    <t>Chicken 1/2 kg</t>
  </si>
  <si>
    <t>To Domlur, MG Road metro &amp; Home</t>
  </si>
  <si>
    <t>To Majestic</t>
  </si>
  <si>
    <t>Foldable Stool @ Metro</t>
  </si>
  <si>
    <t>Hi Fidelity Headphones</t>
  </si>
  <si>
    <t>??</t>
  </si>
  <si>
    <t>Lunch with friends- share</t>
  </si>
  <si>
    <t>Milk- week</t>
  </si>
  <si>
    <t>Petrol 5.04 l Speed @ Shell</t>
  </si>
  <si>
    <t>Pizza dinner with mom</t>
  </si>
  <si>
    <t>Manchurian snack- mom</t>
  </si>
  <si>
    <t>Shirts-formal, linen, party</t>
  </si>
  <si>
    <t>Bike cover &amp; full-face helmet</t>
  </si>
  <si>
    <t>Archana</t>
  </si>
  <si>
    <t>Dinner snacks</t>
  </si>
  <si>
    <t>Actual</t>
  </si>
  <si>
    <t>Shirt- Formal</t>
  </si>
  <si>
    <t>Shirt- Party</t>
  </si>
  <si>
    <t>Extension box</t>
  </si>
  <si>
    <t>Snack @ KFC</t>
  </si>
  <si>
    <t>Home furnishings</t>
  </si>
  <si>
    <t>Trips to Whitefield, ITPL, Brookefield</t>
  </si>
  <si>
    <t>Pav Bhaji for dinner</t>
  </si>
  <si>
    <t>Electricity bill</t>
  </si>
  <si>
    <t>To HSR- Amway talk</t>
  </si>
  <si>
    <t>To Jayanagar</t>
  </si>
  <si>
    <t>Petrol 5.04 l Shell Speed</t>
  </si>
  <si>
    <t>ICICI cc</t>
  </si>
  <si>
    <t>Mink blanket @ discount</t>
  </si>
  <si>
    <t>Snapdeal discount</t>
  </si>
  <si>
    <t>1 and 1+1 offer</t>
  </si>
  <si>
    <t>Mats</t>
  </si>
  <si>
    <t>Reuse left over &amp; buy one</t>
  </si>
  <si>
    <t>Lunch-snack</t>
  </si>
  <si>
    <t>Petrol 6 l Shell</t>
  </si>
  <si>
    <t>To Whitefield</t>
  </si>
  <si>
    <t>HDFC CC</t>
  </si>
  <si>
    <t>Mobile Bill- Oct'14</t>
  </si>
  <si>
    <t>Amway goods</t>
  </si>
  <si>
    <t>Petrol 3l Shell Speed</t>
  </si>
  <si>
    <t>Misc</t>
  </si>
  <si>
    <t>Badam milk</t>
  </si>
  <si>
    <t>Burgers</t>
  </si>
  <si>
    <t>Pizza dinner</t>
  </si>
  <si>
    <t>Coffee @ Gloria Jeans'</t>
  </si>
  <si>
    <t>For temples</t>
  </si>
  <si>
    <t>Reimbursed</t>
  </si>
  <si>
    <t>Net balance</t>
  </si>
  <si>
    <t>Movie</t>
  </si>
  <si>
    <t>Milk &amp; Curd</t>
  </si>
  <si>
    <t>Water cans x4</t>
  </si>
  <si>
    <t>Dinner and drinks with Sunil &amp; gang</t>
  </si>
  <si>
    <t>Bread &amp; groceries</t>
  </si>
  <si>
    <t>To Nandi Hills</t>
  </si>
  <si>
    <t>Petrol 3l Speed</t>
  </si>
  <si>
    <t>Koramangala, Murugeshpalya and Home</t>
  </si>
  <si>
    <t>Designer Chotukool</t>
  </si>
  <si>
    <t>Taxi from Bike service stn to Office</t>
  </si>
  <si>
    <t>Buses</t>
  </si>
  <si>
    <t>Bus to Bike service stn</t>
  </si>
  <si>
    <t>Dinner @ Taco Bell</t>
  </si>
  <si>
    <t>Movie- Interstellar</t>
  </si>
  <si>
    <t>Agarbathi stand</t>
  </si>
  <si>
    <t>Petrol 5l Speed @ Shell</t>
  </si>
  <si>
    <t>Shell Petro card</t>
  </si>
  <si>
    <t>Bike Puja</t>
  </si>
  <si>
    <t>MF- ICICI ELSS</t>
  </si>
  <si>
    <t>HDFC Diners'</t>
  </si>
  <si>
    <t>Citi Rewards</t>
  </si>
  <si>
    <t>To Service station</t>
  </si>
  <si>
    <t>From Service station</t>
  </si>
  <si>
    <t>To movie and Brookefield</t>
  </si>
  <si>
    <t>Errands &amp; temple- puja</t>
  </si>
  <si>
    <t>Puja</t>
  </si>
  <si>
    <t>To Murugeshpalya</t>
  </si>
  <si>
    <t>To Taj Vivanta, MG Road</t>
  </si>
  <si>
    <t>To Indira Nagar- TOIT</t>
  </si>
  <si>
    <t>Indira nagar to HSR and back</t>
  </si>
  <si>
    <t>Godrej Chotukool</t>
  </si>
  <si>
    <t>Refrigerator-Godrej Chotukool</t>
  </si>
  <si>
    <t>Fruit juice</t>
  </si>
  <si>
    <t>Drinks &amp; Food @ Big Pitcher</t>
  </si>
  <si>
    <t>Drinks &amp; Food @ Toit</t>
  </si>
  <si>
    <t>Mobile Bill- Nov'14</t>
  </si>
  <si>
    <t>Petrol 5l</t>
  </si>
  <si>
    <t>Dessert and drink @ Toscano, UB</t>
  </si>
  <si>
    <t>To MG Road, UB city, Domlur and back</t>
  </si>
  <si>
    <t>A/C ICICI</t>
  </si>
  <si>
    <t>Milk and curd</t>
  </si>
  <si>
    <t>Pain relief spray</t>
  </si>
  <si>
    <t>To Marathahalli bus stop</t>
  </si>
  <si>
    <t>Internet renewal</t>
  </si>
  <si>
    <t>Snacks at ISKCON</t>
  </si>
  <si>
    <t>Malas</t>
  </si>
  <si>
    <t>Ticker counter</t>
  </si>
  <si>
    <t>Museum entry ticket</t>
  </si>
  <si>
    <t>Petrol 7 l @ Shell</t>
  </si>
  <si>
    <t>Dinner and drinks @ Big Pitcher</t>
  </si>
  <si>
    <t>Petrol 7l @ Shell</t>
  </si>
  <si>
    <t>To Visweswarayya Museum (MG Road), Iskcon n back</t>
  </si>
  <si>
    <t>Coffee @ Au bon pain</t>
  </si>
  <si>
    <t>Lunch @ Rajdhani</t>
  </si>
  <si>
    <t>Shampoos, soaps, lotions</t>
  </si>
  <si>
    <t>Tea, Breakfast &amp; snacks</t>
  </si>
  <si>
    <t>To Bannerghatta National Park</t>
  </si>
  <si>
    <t>To Meenakshi mall</t>
  </si>
  <si>
    <t>To Jigani, hospital &amp; back home</t>
  </si>
  <si>
    <t>Biryani for dinner</t>
  </si>
  <si>
    <t>Tkts- Bannerghatta Park safari</t>
  </si>
  <si>
    <t>To Kormangala- Gilly's</t>
  </si>
  <si>
    <t>To Kormangala- dyu art café &amp; Via Milano</t>
  </si>
  <si>
    <t>Dinner with Natasha- Via Milano</t>
  </si>
  <si>
    <t>Clothes @ Celio</t>
  </si>
  <si>
    <t>Dinner @ Frazer Town</t>
  </si>
  <si>
    <t>Mobile Sim Prepaid conversion</t>
  </si>
  <si>
    <t>Petrol 4l @ Shell</t>
  </si>
  <si>
    <t>Mobile recharge</t>
  </si>
  <si>
    <t>Packing and moving</t>
  </si>
  <si>
    <t>Jan '15</t>
  </si>
  <si>
    <t>Misc*</t>
  </si>
  <si>
    <t>*Misc details</t>
  </si>
  <si>
    <t>Kartik's Wedding</t>
  </si>
  <si>
    <t>Raghu's wedding</t>
  </si>
  <si>
    <t>To Lido mall, MG Road</t>
  </si>
  <si>
    <t>To Frazer Town</t>
  </si>
  <si>
    <t>Pizza for dinner</t>
  </si>
  <si>
    <t>Movie- PK with Raghu</t>
  </si>
  <si>
    <t>Breakfast</t>
  </si>
  <si>
    <t>Lunch @ KFC</t>
  </si>
  <si>
    <t>Ice gola @ Garuda mall</t>
  </si>
  <si>
    <t>Bangalore Metro tickets</t>
  </si>
  <si>
    <t>Photocopies</t>
  </si>
  <si>
    <t>Bike packing</t>
  </si>
  <si>
    <t>Bike luggage booking on train</t>
  </si>
  <si>
    <t>Bike loading &amp; unloading</t>
  </si>
  <si>
    <t>To Railway station, MG Road, Indira nagar &amp; home</t>
  </si>
  <si>
    <t>To Railway station- Blr closing</t>
  </si>
  <si>
    <t>Petrol emptied from tank</t>
  </si>
  <si>
    <t>Hyderabad</t>
  </si>
  <si>
    <t>(neg)5.5 litres</t>
  </si>
  <si>
    <t>From Kacheguda rly stn to home</t>
  </si>
  <si>
    <t>Curries</t>
  </si>
  <si>
    <t>Chat and panipuri</t>
  </si>
  <si>
    <t>Petrol 4l</t>
  </si>
  <si>
    <t>Petrol 6l</t>
  </si>
  <si>
    <t>Reserve</t>
  </si>
  <si>
    <t>Petrol 4l @ IOCL, Erragadda</t>
  </si>
  <si>
    <t>Petrol 6l @ IOCL, Madhapur</t>
  </si>
  <si>
    <t>To KPHB, Forum Mall</t>
  </si>
  <si>
    <t>Petrol 1.5 litres @ empty tank</t>
  </si>
  <si>
    <t>Prints</t>
  </si>
  <si>
    <t>Guitar bag &amp; strap</t>
  </si>
  <si>
    <t>To Deccan Park from KLK</t>
  </si>
  <si>
    <t>To Deccan Park &amp; KLK</t>
  </si>
  <si>
    <t>Wedding gift for Raghu</t>
  </si>
  <si>
    <t>Dinner with mom</t>
  </si>
  <si>
    <t>Feb '15</t>
  </si>
  <si>
    <t>Sim card cutting</t>
  </si>
  <si>
    <t>Mobile Phone- Asus Zenfone 5</t>
  </si>
  <si>
    <t>Phone accessories</t>
  </si>
  <si>
    <t>To KPHB</t>
  </si>
  <si>
    <t>Petrol 5l @IOCL, Khairatabad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</si>
</sst>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m/d/yyyy;;"/>
    <numFmt numFmtId="166" formatCode="[$-409]d\-mmm\-yy;@"/>
    <numFmt numFmtId="167" formatCode="_ [$₹-4009]\ * #,##0.00_ ;_ [$₹-4009]\ * \-#,##0.00_ ;_ [$₹-4009]\ * &quot;-&quot;??_ ;_ @_ "/>
  </numFmts>
  <fonts count="18" x14ac:knownFonts="1">
    <font>
      <sz val="10"/>
      <color theme="1"/>
      <name val="Constantia"/>
      <family val="1"/>
      <scheme val="minor"/>
    </font>
    <font>
      <sz val="10"/>
      <color theme="1"/>
      <name val="Constantia"/>
      <family val="1"/>
      <scheme val="minor"/>
    </font>
    <font>
      <i/>
      <sz val="10"/>
      <color indexed="63"/>
      <name val="Constantia"/>
      <family val="1"/>
      <scheme val="minor"/>
    </font>
    <font>
      <sz val="24"/>
      <color theme="3"/>
      <name val="Calibri"/>
      <family val="2"/>
      <scheme val="major"/>
    </font>
    <font>
      <sz val="10"/>
      <color indexed="63"/>
      <name val="Constantia"/>
      <family val="1"/>
      <scheme val="minor"/>
    </font>
    <font>
      <b/>
      <sz val="9"/>
      <color indexed="23"/>
      <name val="Constantia"/>
      <family val="1"/>
      <scheme val="minor"/>
    </font>
    <font>
      <b/>
      <sz val="10"/>
      <color indexed="63"/>
      <name val="Constantia"/>
      <family val="1"/>
      <scheme val="minor"/>
    </font>
    <font>
      <sz val="9"/>
      <color indexed="63"/>
      <name val="Constantia"/>
      <family val="1"/>
      <scheme val="minor"/>
    </font>
    <font>
      <sz val="10"/>
      <color theme="3"/>
      <name val="Calibri"/>
      <family val="2"/>
      <scheme val="major"/>
    </font>
    <font>
      <b/>
      <sz val="10"/>
      <color indexed="23"/>
      <name val="Constantia"/>
      <family val="1"/>
      <scheme val="minor"/>
    </font>
    <font>
      <b/>
      <sz val="10"/>
      <name val="Arial"/>
      <family val="2"/>
    </font>
    <font>
      <b/>
      <sz val="10"/>
      <color theme="1"/>
      <name val="Constantia"/>
      <family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  <charset val="1"/>
    </font>
    <font>
      <sz val="9"/>
      <name val="Arial"/>
      <family val="2"/>
    </font>
    <font>
      <sz val="10"/>
      <color rgb="FFFF0000"/>
      <name val="Constantia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theme="3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2" fillId="0" borderId="0"/>
    <xf numFmtId="0" fontId="13" fillId="0" borderId="0"/>
  </cellStyleXfs>
  <cellXfs count="100">
    <xf numFmtId="0" fontId="0" fillId="0" borderId="0" xfId="0"/>
    <xf numFmtId="0" fontId="4" fillId="0" borderId="0" xfId="0" applyFont="1" applyBorder="1"/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right"/>
    </xf>
    <xf numFmtId="0" fontId="4" fillId="0" borderId="0" xfId="0" applyFont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horizontal="right"/>
    </xf>
    <xf numFmtId="164" fontId="1" fillId="2" borderId="3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165" fontId="2" fillId="3" borderId="1" xfId="0" applyNumberFormat="1" applyFont="1" applyFill="1" applyBorder="1" applyAlignment="1"/>
    <xf numFmtId="165" fontId="4" fillId="3" borderId="1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165" fontId="2" fillId="3" borderId="1" xfId="0" applyNumberFormat="1" applyFont="1" applyFill="1" applyBorder="1" applyAlignment="1">
      <alignment horizontal="left"/>
    </xf>
    <xf numFmtId="0" fontId="1" fillId="0" borderId="4" xfId="0" applyFont="1" applyBorder="1" applyAlignment="1"/>
    <xf numFmtId="0" fontId="4" fillId="0" borderId="4" xfId="0" applyFont="1" applyBorder="1" applyAlignment="1"/>
    <xf numFmtId="0" fontId="0" fillId="0" borderId="0" xfId="0" applyFont="1" applyAlignment="1">
      <alignment wrapText="1"/>
    </xf>
    <xf numFmtId="0" fontId="0" fillId="0" borderId="0" xfId="0" applyFont="1"/>
    <xf numFmtId="167" fontId="0" fillId="0" borderId="0" xfId="0" applyNumberFormat="1" applyFont="1" applyAlignment="1">
      <alignment wrapText="1"/>
    </xf>
    <xf numFmtId="167" fontId="1" fillId="0" borderId="0" xfId="0" applyNumberFormat="1" applyFont="1" applyBorder="1"/>
    <xf numFmtId="167" fontId="0" fillId="0" borderId="0" xfId="0" applyNumberFormat="1" applyFont="1" applyBorder="1"/>
    <xf numFmtId="0" fontId="0" fillId="0" borderId="0" xfId="0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7" fontId="0" fillId="0" borderId="0" xfId="0" applyNumberFormat="1" applyFont="1"/>
    <xf numFmtId="0" fontId="1" fillId="0" borderId="1" xfId="0" applyFont="1" applyBorder="1" applyAlignment="1"/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0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4" xfId="0" applyFont="1" applyBorder="1" applyAlignment="1">
      <alignment horizontal="center" vertical="center"/>
    </xf>
    <xf numFmtId="44" fontId="0" fillId="0" borderId="0" xfId="0" applyNumberFormat="1" applyFont="1" applyAlignment="1">
      <alignment wrapText="1"/>
    </xf>
    <xf numFmtId="0" fontId="10" fillId="0" borderId="0" xfId="0" applyFont="1"/>
    <xf numFmtId="167" fontId="0" fillId="0" borderId="0" xfId="0" applyNumberFormat="1"/>
    <xf numFmtId="16" fontId="0" fillId="0" borderId="0" xfId="0" applyNumberForma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" fontId="0" fillId="0" borderId="0" xfId="0" applyNumberFormat="1" applyFont="1" applyAlignment="1">
      <alignment horizontal="center" vertical="center" wrapText="1"/>
    </xf>
    <xf numFmtId="0" fontId="11" fillId="0" borderId="0" xfId="0" applyFont="1"/>
    <xf numFmtId="16" fontId="0" fillId="4" borderId="0" xfId="0" applyNumberFormat="1" applyFill="1"/>
    <xf numFmtId="0" fontId="0" fillId="4" borderId="0" xfId="0" applyFill="1"/>
    <xf numFmtId="0" fontId="12" fillId="0" borderId="0" xfId="1"/>
    <xf numFmtId="0" fontId="13" fillId="0" borderId="0" xfId="2"/>
    <xf numFmtId="0" fontId="10" fillId="0" borderId="0" xfId="2" applyFont="1"/>
    <xf numFmtId="0" fontId="12" fillId="0" borderId="5" xfId="1" applyBorder="1"/>
    <xf numFmtId="0" fontId="12" fillId="0" borderId="6" xfId="1" applyBorder="1"/>
    <xf numFmtId="0" fontId="12" fillId="0" borderId="7" xfId="1" applyBorder="1"/>
    <xf numFmtId="0" fontId="12" fillId="0" borderId="8" xfId="1" applyBorder="1"/>
    <xf numFmtId="0" fontId="12" fillId="0" borderId="9" xfId="1" applyBorder="1"/>
    <xf numFmtId="0" fontId="12" fillId="0" borderId="10" xfId="1" applyBorder="1"/>
    <xf numFmtId="0" fontId="14" fillId="0" borderId="6" xfId="1" applyFont="1" applyBorder="1"/>
    <xf numFmtId="0" fontId="12" fillId="0" borderId="10" xfId="1" applyBorder="1" applyAlignment="1">
      <alignment horizontal="center" vertical="center"/>
    </xf>
    <xf numFmtId="0" fontId="12" fillId="5" borderId="8" xfId="1" applyFill="1" applyBorder="1"/>
    <xf numFmtId="0" fontId="12" fillId="5" borderId="9" xfId="1" applyFill="1" applyBorder="1"/>
    <xf numFmtId="0" fontId="12" fillId="5" borderId="10" xfId="1" applyFill="1" applyBorder="1" applyAlignment="1">
      <alignment horizontal="center" vertical="center"/>
    </xf>
    <xf numFmtId="0" fontId="12" fillId="5" borderId="10" xfId="1" applyFill="1" applyBorder="1" applyAlignment="1">
      <alignment horizontal="center"/>
    </xf>
    <xf numFmtId="0" fontId="12" fillId="6" borderId="8" xfId="1" applyFill="1" applyBorder="1"/>
    <xf numFmtId="0" fontId="12" fillId="6" borderId="9" xfId="1" applyFill="1" applyBorder="1"/>
    <xf numFmtId="0" fontId="12" fillId="6" borderId="10" xfId="1" applyFill="1" applyBorder="1" applyAlignment="1">
      <alignment horizontal="center"/>
    </xf>
    <xf numFmtId="1" fontId="0" fillId="0" borderId="0" xfId="0" applyNumberFormat="1"/>
    <xf numFmtId="0" fontId="11" fillId="0" borderId="0" xfId="0" applyFont="1" applyAlignment="1">
      <alignment horizontal="center"/>
    </xf>
    <xf numFmtId="17" fontId="11" fillId="0" borderId="0" xfId="0" applyNumberFormat="1" applyFont="1" applyAlignment="1">
      <alignment horizontal="center"/>
    </xf>
    <xf numFmtId="0" fontId="16" fillId="0" borderId="0" xfId="2" applyFont="1" applyFill="1"/>
    <xf numFmtId="0" fontId="0" fillId="0" borderId="0" xfId="0" applyFont="1" applyAlignment="1">
      <alignment horizontal="right"/>
    </xf>
    <xf numFmtId="0" fontId="17" fillId="0" borderId="0" xfId="0" applyFont="1"/>
    <xf numFmtId="1" fontId="11" fillId="0" borderId="0" xfId="0" applyNumberFormat="1" applyFont="1"/>
    <xf numFmtId="0" fontId="12" fillId="7" borderId="10" xfId="1" applyFill="1" applyBorder="1" applyAlignment="1">
      <alignment horizontal="center" vertical="center"/>
    </xf>
    <xf numFmtId="0" fontId="12" fillId="7" borderId="9" xfId="1" applyFill="1" applyBorder="1"/>
    <xf numFmtId="0" fontId="12" fillId="7" borderId="8" xfId="1" applyFill="1" applyBorder="1"/>
    <xf numFmtId="0" fontId="12" fillId="0" borderId="14" xfId="1" applyBorder="1"/>
    <xf numFmtId="0" fontId="12" fillId="0" borderId="15" xfId="1" applyBorder="1"/>
    <xf numFmtId="0" fontId="12" fillId="5" borderId="0" xfId="1" applyFill="1"/>
    <xf numFmtId="0" fontId="15" fillId="0" borderId="13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2" fillId="0" borderId="11" xfId="1" applyBorder="1" applyAlignment="1">
      <alignment horizontal="center" vertical="center"/>
    </xf>
    <xf numFmtId="0" fontId="12" fillId="0" borderId="0" xfId="1" applyAlignment="1">
      <alignment horizontal="center" vertical="center"/>
    </xf>
    <xf numFmtId="0" fontId="11" fillId="8" borderId="0" xfId="0" applyFont="1" applyFill="1"/>
    <xf numFmtId="0" fontId="8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1" xfId="0" applyFont="1" applyBorder="1" applyAlignment="1"/>
    <xf numFmtId="0" fontId="4" fillId="0" borderId="2" xfId="0" applyFont="1" applyBorder="1" applyAlignment="1"/>
    <xf numFmtId="49" fontId="4" fillId="0" borderId="1" xfId="0" applyNumberFormat="1" applyFont="1" applyBorder="1" applyAlignment="1"/>
  </cellXfs>
  <cellStyles count="3">
    <cellStyle name="Excel Built-in Normal" xfId="1"/>
    <cellStyle name="Normal" xfId="0" builtinId="0" customBuiltin="1"/>
    <cellStyle name="Normal 2" xfId="2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tantia"/>
        <scheme val="minor"/>
      </font>
      <numFmt numFmtId="167" formatCode="_ [$₹-4009]\ * #,##0.00_ ;_ [$₹-4009]\ * \-#,##0.00_ ;_ [$₹-4009]\ * &quot;-&quot;??_ ;_ @_ 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tantia"/>
        <scheme val="minor"/>
      </font>
      <numFmt numFmtId="167" formatCode="_ [$₹-4009]\ * #,##0.00_ ;_ [$₹-4009]\ * \-#,##0.00_ ;_ [$₹-4009]\ * &quot;-&quot;??_ ;_ @_ 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tantia"/>
        <scheme val="minor"/>
      </font>
      <numFmt numFmtId="167" formatCode="_ [$₹-4009]\ * #,##0.00_ ;_ [$₹-4009]\ * \-#,##0.00_ ;_ [$₹-4009]\ * &quot;-&quot;??_ ;_ @_ 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tantia"/>
        <scheme val="minor"/>
      </font>
      <numFmt numFmtId="167" formatCode="_ [$₹-4009]\ * #,##0.00_ ;_ [$₹-4009]\ * \-#,##0.00_ ;_ [$₹-4009]\ * &quot;-&quot;??_ ;_ @_ 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tantia"/>
        <scheme val="minor"/>
      </font>
      <numFmt numFmtId="167" formatCode="_ [$₹-4009]\ * #,##0.00_ ;_ [$₹-4009]\ * \-#,##0.00_ ;_ [$₹-4009]\ * &quot;-&quot;??_ ;_ @_ 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tantia"/>
        <scheme val="minor"/>
      </font>
      <numFmt numFmtId="167" formatCode="_ [$₹-4009]\ * #,##0.00_ ;_ [$₹-4009]\ * \-#,##0.00_ ;_ [$₹-4009]\ * &quot;-&quot;??_ ;_ @_ 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tantia"/>
        <scheme val="minor"/>
      </font>
      <numFmt numFmtId="167" formatCode="_ [$₹-4009]\ * #,##0.00_ ;_ [$₹-4009]\ * \-#,##0.00_ ;_ [$₹-4009]\ * &quot;-&quot;??_ ;_ @_ 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tantia"/>
        <scheme val="minor"/>
      </font>
      <numFmt numFmtId="167" formatCode="_ [$₹-4009]\ * #,##0.00_ ;_ [$₹-4009]\ * \-#,##0.00_ ;_ [$₹-4009]\ * &quot;-&quot;??_ ;_ @_ 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tantia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tantia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tantia"/>
        <scheme val="minor"/>
      </font>
    </dxf>
    <dxf>
      <font>
        <u val="none"/>
        <vertAlign val="baseline"/>
        <name val="Constantia"/>
        <scheme val="minor"/>
      </font>
      <numFmt numFmtId="167" formatCode="_ [$₹-4009]\ * #,##0.00_ ;_ [$₹-4009]\ * \-#,##0.00_ ;_ [$₹-4009]\ * &quot;-&quot;??_ ;_ @_ "/>
    </dxf>
    <dxf>
      <font>
        <u val="none"/>
        <vertAlign val="baseline"/>
        <name val="Constantia"/>
        <scheme val="minor"/>
      </font>
    </dxf>
    <dxf>
      <font>
        <u val="none"/>
        <vertAlign val="baseline"/>
        <name val="Constantia"/>
        <scheme val="minor"/>
      </font>
    </dxf>
    <dxf>
      <font>
        <u val="none"/>
        <vertAlign val="baseline"/>
        <name val="Constantia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B10:L357" totalsRowCount="1" headerRowDxfId="14" dataDxfId="13" totalsRowDxfId="12">
  <autoFilter ref="B10:L356">
    <filterColumn colId="0">
      <filters blank="1">
        <dateGroupItem year="2015" dateTimeGrouping="year"/>
      </filters>
    </filterColumn>
  </autoFilter>
  <sortState ref="B189:L263">
    <sortCondition ref="B240"/>
  </sortState>
  <tableColumns count="11">
    <tableColumn id="1" name="Date" totalsRowLabel="Total" totalsRowDxfId="10"/>
    <tableColumn id="2" name="Account" totalsRowDxfId="9"/>
    <tableColumn id="3" name="Description" totalsRowDxfId="8"/>
    <tableColumn id="4" name="Food &amp; Groceries" totalsRowFunction="sum" totalsRowDxfId="7"/>
    <tableColumn id="5" name="Flat &amp; Provisionals" totalsRowFunction="sum" totalsRowDxfId="6"/>
    <tableColumn id="6" name="Fuel &amp; Maintenance" totalsRowFunction="sum" totalsRowDxfId="5"/>
    <tableColumn id="7" name="Phone &amp; Internet" totalsRowFunction="sum" totalsRowDxfId="4"/>
    <tableColumn id="8" name="Purchases" totalsRowFunction="sum" totalsRowDxfId="3"/>
    <tableColumn id="10" name="Entertainment" totalsRowFunction="sum" totalsRowDxfId="2"/>
    <tableColumn id="11" name="Loan &amp; Misc." totalsRowFunction="sum" totalsRowDxfId="1"/>
    <tableColumn id="9" name="Total" totalsRowFunction="sum" dataDxfId="11" totalsRowDxfId="0">
      <calculatedColumnFormula>SUM(Table1[[#This Row],[Food &amp; Groceries]:[Loan &amp; Misc.]])</calculatedColumnFormula>
    </tableColumn>
  </tableColumns>
  <tableStyleInfo name="TableStyleMedium2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low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Flow">
      <a:majorFont>
        <a:latin typeface="Calibri"/>
        <a:ea typeface=""/>
        <a:cs typeface=""/>
        <a:font script="Jpan" typeface="ＭＳ Ｐゴシック"/>
        <a:font script="Hang" typeface="HY중고딕"/>
        <a:font script="Hans" typeface="宋体"/>
        <a:font script="Hant" typeface="微軟正黑體"/>
        <a:font script="Arab" typeface="Traditional Arabic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nstantia"/>
        <a:ea typeface=""/>
        <a:cs typeface=""/>
        <a:font script="Jpan" typeface="HGP明朝E"/>
        <a:font script="Hang" typeface="HY신명조"/>
        <a:font script="Hans" typeface="仿宋_GB2312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Flow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30000"/>
              </a:schemeClr>
            </a:gs>
            <a:gs pos="43000">
              <a:schemeClr val="phClr">
                <a:tint val="44000"/>
                <a:satMod val="165000"/>
              </a:schemeClr>
            </a:gs>
            <a:gs pos="93000">
              <a:schemeClr val="phClr">
                <a:tint val="15000"/>
                <a:satMod val="165000"/>
              </a:schemeClr>
            </a:gs>
            <a:gs pos="100000">
              <a:schemeClr val="phClr">
                <a:tint val="5000"/>
                <a:satMod val="250000"/>
              </a:schemeClr>
            </a:gs>
          </a:gsLst>
          <a:path path="circle">
            <a:fillToRect l="100000" t="200000" r="100000" b="40000"/>
          </a:path>
        </a:gradFill>
        <a:gradFill rotWithShape="1">
          <a:gsLst>
            <a:gs pos="0">
              <a:schemeClr val="phClr">
                <a:tint val="98000"/>
                <a:shade val="25000"/>
                <a:satMod val="250000"/>
              </a:schemeClr>
            </a:gs>
            <a:gs pos="68000">
              <a:schemeClr val="phClr">
                <a:tint val="86000"/>
                <a:satMod val="115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path path="circle">
            <a:fillToRect l="100000" t="200000" r="100000" b="40000"/>
          </a:path>
        </a:gradFill>
      </a:fillStyleLst>
      <a:lnStyleLst>
        <a:ln w="6985" cap="flat" cmpd="sng" algn="ctr">
          <a:solidFill>
            <a:schemeClr val="phClr">
              <a:shade val="50000"/>
              <a:satMod val="103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</a:effectStyle>
        <a:effectStyle>
          <a:effectLst>
            <a:outerShdw blurRad="57150" dist="38100" dir="5400000" algn="ctr" rotWithShape="0">
              <a:schemeClr val="phClr">
                <a:shade val="9000"/>
                <a:satMod val="105000"/>
                <a:alpha val="48000"/>
              </a:schemeClr>
            </a:outerShdw>
          </a:effectLst>
          <a:scene3d>
            <a:camera prst="orthographicFront" fov="0">
              <a:rot lat="0" lon="0" rev="0"/>
            </a:camera>
            <a:lightRig rig="glow" dir="tl">
              <a:rot lat="0" lon="0" rev="900000"/>
            </a:lightRig>
          </a:scene3d>
          <a:sp3d prstMaterial="powder"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400000"/>
              </a:schemeClr>
            </a:gs>
            <a:gs pos="25000">
              <a:schemeClr val="phClr">
                <a:tint val="83000"/>
                <a:satMod val="300000"/>
              </a:schemeClr>
            </a:gs>
            <a:gs pos="100000">
              <a:schemeClr val="phClr">
                <a:shade val="15000"/>
                <a:satMod val="300000"/>
              </a:schemeClr>
            </a:gs>
          </a:gsLst>
          <a:path path="circle">
            <a:fillToRect l="10000" t="180000" r="10000" b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5000"/>
                <a:satMod val="150000"/>
              </a:schemeClr>
            </a:duotone>
          </a:blip>
          <a:tile tx="0" ty="0" sx="70000" sy="70000" flip="none" algn="ctr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362"/>
  <sheetViews>
    <sheetView showGridLines="0" tabSelected="1" view="pageLayout" topLeftCell="A342" workbookViewId="0">
      <selection activeCell="H341" sqref="H341"/>
    </sheetView>
  </sheetViews>
  <sheetFormatPr defaultRowHeight="12.75" x14ac:dyDescent="0.2"/>
  <cols>
    <col min="1" max="1" width="0.5703125" style="6" customWidth="1"/>
    <col min="2" max="2" width="14.140625" style="27" customWidth="1"/>
    <col min="3" max="3" width="9.5703125" style="31" customWidth="1"/>
    <col min="4" max="4" width="31" style="6" customWidth="1"/>
    <col min="5" max="5" width="11.28515625" style="6" customWidth="1"/>
    <col min="6" max="6" width="13.140625" style="6" customWidth="1"/>
    <col min="7" max="7" width="13" style="6" customWidth="1"/>
    <col min="8" max="8" width="13.5703125" style="6" customWidth="1"/>
    <col min="9" max="9" width="13" style="6" customWidth="1"/>
    <col min="10" max="10" width="14.28515625" style="6" customWidth="1"/>
    <col min="11" max="11" width="12.28515625" style="6" customWidth="1"/>
    <col min="12" max="12" width="13.85546875" style="6" customWidth="1"/>
    <col min="13" max="16384" width="9.140625" style="6"/>
  </cols>
  <sheetData>
    <row r="1" spans="1:13" s="14" customFormat="1" ht="24" customHeight="1" x14ac:dyDescent="0.2">
      <c r="B1" s="40"/>
      <c r="C1" s="45"/>
      <c r="D1" s="15"/>
      <c r="E1" s="15"/>
      <c r="F1" s="15"/>
      <c r="G1" s="15"/>
      <c r="H1" s="15"/>
      <c r="I1" s="15"/>
      <c r="J1" s="19" t="s">
        <v>89</v>
      </c>
      <c r="K1" s="23"/>
      <c r="L1" s="23"/>
    </row>
    <row r="2" spans="1:13" ht="24" customHeight="1" x14ac:dyDescent="0.2">
      <c r="B2" s="95" t="s">
        <v>18</v>
      </c>
      <c r="C2" s="95"/>
      <c r="D2" s="96"/>
      <c r="E2" s="96"/>
      <c r="F2" s="96"/>
      <c r="G2" s="96"/>
      <c r="H2" s="96"/>
      <c r="I2" s="96"/>
      <c r="J2" s="96"/>
      <c r="K2" s="96"/>
      <c r="L2" s="96"/>
    </row>
    <row r="3" spans="1:13" ht="24" customHeight="1" x14ac:dyDescent="0.2">
      <c r="B3" s="95"/>
      <c r="C3" s="95"/>
      <c r="D3" s="96"/>
      <c r="E3" s="96"/>
      <c r="F3" s="96"/>
      <c r="G3" s="96"/>
      <c r="H3" s="96"/>
      <c r="I3" s="96"/>
      <c r="J3" s="96"/>
      <c r="K3" s="96"/>
      <c r="L3" s="96"/>
    </row>
    <row r="4" spans="1:13" ht="24" customHeight="1" x14ac:dyDescent="0.2">
      <c r="A4" s="7"/>
      <c r="B4" s="41" t="s">
        <v>11</v>
      </c>
      <c r="C4" s="97" t="s">
        <v>40</v>
      </c>
      <c r="D4" s="97"/>
      <c r="E4" s="1"/>
      <c r="F4" s="2" t="s">
        <v>12</v>
      </c>
      <c r="G4" s="97"/>
      <c r="H4" s="97"/>
      <c r="I4"/>
      <c r="J4" s="3" t="s">
        <v>13</v>
      </c>
      <c r="K4" s="21" t="s">
        <v>4</v>
      </c>
      <c r="L4" s="20">
        <v>41852</v>
      </c>
    </row>
    <row r="5" spans="1:13" ht="24" customHeight="1" x14ac:dyDescent="0.2">
      <c r="B5" s="1"/>
      <c r="C5" s="38"/>
      <c r="D5" s="5"/>
      <c r="E5" s="5"/>
      <c r="F5" s="5"/>
      <c r="G5" s="5"/>
      <c r="H5" s="5"/>
      <c r="K5" s="4" t="s">
        <v>5</v>
      </c>
      <c r="L5" s="20">
        <f>MAX(Table1[Date])</f>
        <v>42024</v>
      </c>
    </row>
    <row r="6" spans="1:13" x14ac:dyDescent="0.2">
      <c r="B6" s="42" t="s">
        <v>14</v>
      </c>
      <c r="C6" s="39"/>
      <c r="D6" s="1"/>
      <c r="E6" s="1"/>
      <c r="F6" s="1"/>
      <c r="G6" s="5"/>
    </row>
    <row r="7" spans="1:13" ht="24" customHeight="1" x14ac:dyDescent="0.2">
      <c r="B7" s="21" t="s">
        <v>0</v>
      </c>
      <c r="C7" s="97" t="s">
        <v>39</v>
      </c>
      <c r="D7" s="97"/>
      <c r="F7" s="22" t="s">
        <v>3</v>
      </c>
      <c r="G7" s="97"/>
      <c r="H7" s="97"/>
      <c r="J7" s="22" t="s">
        <v>20</v>
      </c>
      <c r="K7" s="99"/>
      <c r="L7" s="99"/>
      <c r="M7" s="16"/>
    </row>
    <row r="8" spans="1:13" ht="24" customHeight="1" x14ac:dyDescent="0.2">
      <c r="B8" s="21" t="s">
        <v>1</v>
      </c>
      <c r="C8" s="98"/>
      <c r="D8" s="98"/>
      <c r="F8" s="22" t="s">
        <v>2</v>
      </c>
      <c r="G8" s="98"/>
      <c r="H8" s="98"/>
      <c r="J8" s="22" t="s">
        <v>21</v>
      </c>
      <c r="K8" s="99"/>
      <c r="L8" s="99"/>
      <c r="M8" s="16"/>
    </row>
    <row r="9" spans="1:13" ht="24" customHeight="1" x14ac:dyDescent="0.2">
      <c r="B9" s="43"/>
      <c r="C9" s="46"/>
      <c r="D9" s="7"/>
      <c r="E9" s="7"/>
      <c r="F9" s="7"/>
      <c r="G9" s="7"/>
      <c r="H9" s="7"/>
      <c r="I9" s="7"/>
      <c r="J9" s="7"/>
      <c r="K9" s="7"/>
      <c r="L9" s="7"/>
    </row>
    <row r="10" spans="1:13" s="17" customFormat="1" ht="24" customHeight="1" x14ac:dyDescent="0.2">
      <c r="B10" s="34" t="s">
        <v>6</v>
      </c>
      <c r="C10" s="34" t="s">
        <v>7</v>
      </c>
      <c r="D10" s="18" t="s">
        <v>8</v>
      </c>
      <c r="E10" s="26" t="s">
        <v>22</v>
      </c>
      <c r="F10" s="26" t="s">
        <v>24</v>
      </c>
      <c r="G10" s="26" t="s">
        <v>23</v>
      </c>
      <c r="H10" s="26" t="s">
        <v>25</v>
      </c>
      <c r="I10" s="26" t="s">
        <v>26</v>
      </c>
      <c r="J10" s="18" t="s">
        <v>10</v>
      </c>
      <c r="K10" s="26" t="s">
        <v>45</v>
      </c>
      <c r="L10" s="18" t="s">
        <v>15</v>
      </c>
      <c r="M10" s="6"/>
    </row>
    <row r="11" spans="1:13" s="17" customFormat="1" ht="12.75" hidden="1" customHeight="1" x14ac:dyDescent="0.2">
      <c r="B11" s="33">
        <v>41852</v>
      </c>
      <c r="C11" s="34" t="s">
        <v>27</v>
      </c>
      <c r="D11" s="26" t="s">
        <v>37</v>
      </c>
      <c r="E11" s="49">
        <v>140</v>
      </c>
      <c r="F11" s="49"/>
      <c r="G11" s="49"/>
      <c r="H11" s="49"/>
      <c r="I11" s="49"/>
      <c r="J11" s="49"/>
      <c r="K11" s="28"/>
      <c r="L11" s="28">
        <f>SUM(Table1[[#This Row],[Food &amp; Groceries]:[Loan &amp; Misc.]])</f>
        <v>140</v>
      </c>
      <c r="M11" s="6"/>
    </row>
    <row r="12" spans="1:13" s="17" customFormat="1" ht="12.75" hidden="1" customHeight="1" x14ac:dyDescent="0.2">
      <c r="B12" s="33">
        <v>41852</v>
      </c>
      <c r="C12" s="34" t="s">
        <v>27</v>
      </c>
      <c r="D12" s="26" t="s">
        <v>57</v>
      </c>
      <c r="E12" s="49"/>
      <c r="F12" s="49"/>
      <c r="G12" s="49">
        <v>140</v>
      </c>
      <c r="H12" s="49"/>
      <c r="I12" s="49"/>
      <c r="J12" s="49"/>
      <c r="K12" s="28"/>
      <c r="L12" s="28">
        <f>SUM(Table1[[#This Row],[Food &amp; Groceries]:[Loan &amp; Misc.]])</f>
        <v>140</v>
      </c>
      <c r="M12" s="6"/>
    </row>
    <row r="13" spans="1:13" s="17" customFormat="1" ht="12.75" hidden="1" customHeight="1" x14ac:dyDescent="0.2">
      <c r="B13" s="33">
        <v>41853</v>
      </c>
      <c r="C13" s="34" t="s">
        <v>27</v>
      </c>
      <c r="D13" s="26" t="s">
        <v>55</v>
      </c>
      <c r="E13" s="49">
        <v>10</v>
      </c>
      <c r="F13" s="49"/>
      <c r="G13" s="49"/>
      <c r="H13" s="32"/>
      <c r="I13" s="49"/>
      <c r="J13" s="49"/>
      <c r="K13" s="28"/>
      <c r="L13" s="28">
        <f>SUM(Table1[[#This Row],[Food &amp; Groceries]:[Loan &amp; Misc.]])</f>
        <v>10</v>
      </c>
      <c r="M13" s="6"/>
    </row>
    <row r="14" spans="1:13" s="17" customFormat="1" ht="12.75" hidden="1" customHeight="1" x14ac:dyDescent="0.2">
      <c r="B14" s="33">
        <v>41853</v>
      </c>
      <c r="C14" s="34" t="s">
        <v>27</v>
      </c>
      <c r="D14" s="26" t="s">
        <v>58</v>
      </c>
      <c r="E14" s="49">
        <v>20</v>
      </c>
      <c r="F14" s="49"/>
      <c r="G14" s="49"/>
      <c r="H14" s="49"/>
      <c r="I14" s="49"/>
      <c r="J14" s="49"/>
      <c r="K14" s="28"/>
      <c r="L14" s="28">
        <f>SUM(Table1[[#This Row],[Food &amp; Groceries]:[Loan &amp; Misc.]])</f>
        <v>20</v>
      </c>
      <c r="M14" s="6"/>
    </row>
    <row r="15" spans="1:13" s="17" customFormat="1" ht="12.75" hidden="1" customHeight="1" x14ac:dyDescent="0.2">
      <c r="B15" s="33">
        <v>41853</v>
      </c>
      <c r="C15" s="34" t="s">
        <v>27</v>
      </c>
      <c r="D15" s="26" t="s">
        <v>59</v>
      </c>
      <c r="E15" s="49"/>
      <c r="F15" s="49"/>
      <c r="G15" s="49"/>
      <c r="H15" s="49"/>
      <c r="I15" s="49"/>
      <c r="J15" s="32"/>
      <c r="K15" s="49">
        <v>101</v>
      </c>
      <c r="L15" s="28">
        <f>SUM(Table1[[#This Row],[Food &amp; Groceries]:[Loan &amp; Misc.]])</f>
        <v>101</v>
      </c>
      <c r="M15" s="6"/>
    </row>
    <row r="16" spans="1:13" s="17" customFormat="1" ht="12.75" hidden="1" customHeight="1" x14ac:dyDescent="0.2">
      <c r="B16" s="33">
        <v>41854</v>
      </c>
      <c r="C16" s="34" t="s">
        <v>27</v>
      </c>
      <c r="D16" s="26" t="s">
        <v>57</v>
      </c>
      <c r="E16" s="49"/>
      <c r="F16" s="49"/>
      <c r="G16" s="49">
        <v>100</v>
      </c>
      <c r="H16" s="49"/>
      <c r="I16" s="49"/>
      <c r="J16" s="49"/>
      <c r="K16" s="28"/>
      <c r="L16" s="28">
        <f>SUM(Table1[[#This Row],[Food &amp; Groceries]:[Loan &amp; Misc.]])</f>
        <v>100</v>
      </c>
      <c r="M16" s="6"/>
    </row>
    <row r="17" spans="2:13" s="17" customFormat="1" ht="12.75" hidden="1" customHeight="1" x14ac:dyDescent="0.2">
      <c r="B17" s="33">
        <v>41855</v>
      </c>
      <c r="C17" s="34" t="s">
        <v>27</v>
      </c>
      <c r="D17" s="26" t="s">
        <v>60</v>
      </c>
      <c r="E17" s="49">
        <v>130</v>
      </c>
      <c r="F17" s="49"/>
      <c r="G17" s="49"/>
      <c r="H17" s="49"/>
      <c r="I17" s="49"/>
      <c r="J17" s="49"/>
      <c r="K17" s="28"/>
      <c r="L17" s="28">
        <f>SUM(Table1[[#This Row],[Food &amp; Groceries]:[Loan &amp; Misc.]])</f>
        <v>130</v>
      </c>
      <c r="M17" s="6"/>
    </row>
    <row r="18" spans="2:13" s="17" customFormat="1" ht="12.75" hidden="1" customHeight="1" x14ac:dyDescent="0.2">
      <c r="B18" s="33">
        <v>41855</v>
      </c>
      <c r="C18" s="34" t="s">
        <v>27</v>
      </c>
      <c r="D18" s="26" t="s">
        <v>57</v>
      </c>
      <c r="E18" s="49"/>
      <c r="F18" s="49"/>
      <c r="G18" s="49">
        <v>140</v>
      </c>
      <c r="H18" s="49"/>
      <c r="I18" s="49"/>
      <c r="J18" s="49"/>
      <c r="K18" s="28"/>
      <c r="L18" s="28">
        <f>SUM(Table1[[#This Row],[Food &amp; Groceries]:[Loan &amp; Misc.]])</f>
        <v>140</v>
      </c>
      <c r="M18" s="6"/>
    </row>
    <row r="19" spans="2:13" s="17" customFormat="1" ht="12.75" hidden="1" customHeight="1" x14ac:dyDescent="0.2">
      <c r="B19" s="33">
        <v>41855</v>
      </c>
      <c r="C19" s="34" t="s">
        <v>54</v>
      </c>
      <c r="D19" s="26" t="s">
        <v>55</v>
      </c>
      <c r="E19" s="49">
        <v>351</v>
      </c>
      <c r="F19" s="49"/>
      <c r="G19" s="49"/>
      <c r="H19" s="32"/>
      <c r="I19" s="49"/>
      <c r="J19" s="49"/>
      <c r="K19" s="28"/>
      <c r="L19" s="28">
        <f>SUM(Table1[[#This Row],[Food &amp; Groceries]:[Loan &amp; Misc.]])</f>
        <v>351</v>
      </c>
      <c r="M19" s="6"/>
    </row>
    <row r="20" spans="2:13" s="17" customFormat="1" ht="12.75" hidden="1" customHeight="1" x14ac:dyDescent="0.2">
      <c r="B20" s="33">
        <v>41856</v>
      </c>
      <c r="C20" s="34" t="s">
        <v>27</v>
      </c>
      <c r="D20" s="26" t="s">
        <v>60</v>
      </c>
      <c r="E20" s="49">
        <v>140</v>
      </c>
      <c r="F20" s="49"/>
      <c r="G20" s="49"/>
      <c r="H20" s="49"/>
      <c r="I20" s="49"/>
      <c r="J20" s="49"/>
      <c r="K20" s="28"/>
      <c r="L20" s="28">
        <f>SUM(Table1[[#This Row],[Food &amp; Groceries]:[Loan &amp; Misc.]])</f>
        <v>140</v>
      </c>
      <c r="M20" s="6"/>
    </row>
    <row r="21" spans="2:13" s="17" customFormat="1" ht="12.75" hidden="1" customHeight="1" x14ac:dyDescent="0.2">
      <c r="B21" s="33">
        <v>41856</v>
      </c>
      <c r="C21" s="34" t="s">
        <v>27</v>
      </c>
      <c r="D21" s="26" t="s">
        <v>57</v>
      </c>
      <c r="E21" s="49"/>
      <c r="F21" s="49"/>
      <c r="G21" s="49">
        <v>140</v>
      </c>
      <c r="H21" s="49"/>
      <c r="I21" s="49"/>
      <c r="J21" s="49"/>
      <c r="K21" s="28"/>
      <c r="L21" s="28">
        <f>SUM(Table1[[#This Row],[Food &amp; Groceries]:[Loan &amp; Misc.]])</f>
        <v>140</v>
      </c>
      <c r="M21" s="6"/>
    </row>
    <row r="22" spans="2:13" s="17" customFormat="1" ht="12.75" hidden="1" customHeight="1" x14ac:dyDescent="0.2">
      <c r="B22" s="33">
        <v>41857</v>
      </c>
      <c r="C22" s="34" t="s">
        <v>54</v>
      </c>
      <c r="D22" s="26" t="s">
        <v>61</v>
      </c>
      <c r="E22" s="49">
        <v>130</v>
      </c>
      <c r="F22" s="49"/>
      <c r="G22" s="49"/>
      <c r="H22" s="49"/>
      <c r="I22" s="49"/>
      <c r="J22" s="49"/>
      <c r="K22" s="28"/>
      <c r="L22" s="28">
        <f>SUM(Table1[[#This Row],[Food &amp; Groceries]:[Loan &amp; Misc.]])</f>
        <v>130</v>
      </c>
      <c r="M22" s="6"/>
    </row>
    <row r="23" spans="2:13" s="17" customFormat="1" ht="12.75" hidden="1" customHeight="1" x14ac:dyDescent="0.2">
      <c r="B23" s="33">
        <v>41857</v>
      </c>
      <c r="C23" s="34" t="s">
        <v>54</v>
      </c>
      <c r="D23" s="26" t="s">
        <v>38</v>
      </c>
      <c r="E23" s="49"/>
      <c r="F23" s="49"/>
      <c r="G23" s="49">
        <v>100</v>
      </c>
      <c r="H23" s="49"/>
      <c r="I23" s="49"/>
      <c r="J23" s="49"/>
      <c r="K23" s="28"/>
      <c r="L23" s="28">
        <f>SUM(Table1[[#This Row],[Food &amp; Groceries]:[Loan &amp; Misc.]])</f>
        <v>100</v>
      </c>
      <c r="M23" s="6"/>
    </row>
    <row r="24" spans="2:13" s="17" customFormat="1" ht="12.75" hidden="1" customHeight="1" x14ac:dyDescent="0.2">
      <c r="B24" s="33">
        <v>41857</v>
      </c>
      <c r="C24" s="34" t="s">
        <v>27</v>
      </c>
      <c r="D24" s="26" t="s">
        <v>60</v>
      </c>
      <c r="E24" s="49">
        <v>123</v>
      </c>
      <c r="F24" s="49"/>
      <c r="G24" s="49"/>
      <c r="H24" s="49"/>
      <c r="I24" s="49"/>
      <c r="J24" s="49"/>
      <c r="K24" s="36"/>
      <c r="L24" s="29">
        <f>SUM(Table1[[#This Row],[Food &amp; Groceries]:[Loan &amp; Misc.]])</f>
        <v>123</v>
      </c>
      <c r="M24" s="6"/>
    </row>
    <row r="25" spans="2:13" s="17" customFormat="1" ht="12.75" hidden="1" customHeight="1" x14ac:dyDescent="0.2">
      <c r="B25" s="33">
        <v>41858</v>
      </c>
      <c r="C25" s="34" t="s">
        <v>27</v>
      </c>
      <c r="D25" s="26" t="s">
        <v>62</v>
      </c>
      <c r="E25" s="49"/>
      <c r="F25" s="49"/>
      <c r="G25" s="49">
        <v>40</v>
      </c>
      <c r="H25" s="49"/>
      <c r="I25" s="49"/>
      <c r="J25" s="49"/>
      <c r="K25" s="36"/>
      <c r="L25" s="36">
        <f>SUM(Table1[[#This Row],[Food &amp; Groceries]:[Loan &amp; Misc.]])</f>
        <v>40</v>
      </c>
      <c r="M25" s="6"/>
    </row>
    <row r="26" spans="2:13" s="17" customFormat="1" hidden="1" x14ac:dyDescent="0.2">
      <c r="B26" s="33">
        <v>41858</v>
      </c>
      <c r="C26" s="34" t="s">
        <v>27</v>
      </c>
      <c r="D26" s="26" t="s">
        <v>60</v>
      </c>
      <c r="E26" s="49">
        <v>145</v>
      </c>
      <c r="F26" s="49"/>
      <c r="G26" s="49"/>
      <c r="H26" s="49"/>
      <c r="I26" s="49"/>
      <c r="J26" s="49"/>
      <c r="K26" s="30"/>
      <c r="L26" s="30">
        <f>SUM(Table1[[#This Row],[Food &amp; Groceries]:[Loan &amp; Misc.]])</f>
        <v>145</v>
      </c>
      <c r="M26" s="6"/>
    </row>
    <row r="27" spans="2:13" s="17" customFormat="1" hidden="1" x14ac:dyDescent="0.2">
      <c r="B27" s="33">
        <v>41858</v>
      </c>
      <c r="C27" s="34" t="s">
        <v>54</v>
      </c>
      <c r="D27" s="26" t="s">
        <v>63</v>
      </c>
      <c r="E27" s="49"/>
      <c r="F27" s="49">
        <v>1194</v>
      </c>
      <c r="G27" s="49"/>
      <c r="H27" s="49"/>
      <c r="I27" s="36"/>
      <c r="J27" s="49"/>
      <c r="K27" s="30"/>
      <c r="L27" s="30">
        <f>SUM(Table1[[#This Row],[Food &amp; Groceries]:[Loan &amp; Misc.]])</f>
        <v>1194</v>
      </c>
      <c r="M27" s="6"/>
    </row>
    <row r="28" spans="2:13" s="17" customFormat="1" hidden="1" x14ac:dyDescent="0.2">
      <c r="B28" s="33">
        <v>41858</v>
      </c>
      <c r="C28" s="34" t="s">
        <v>54</v>
      </c>
      <c r="D28" s="26" t="s">
        <v>55</v>
      </c>
      <c r="E28" s="49">
        <v>140</v>
      </c>
      <c r="F28" s="49"/>
      <c r="G28" s="49"/>
      <c r="H28" s="36"/>
      <c r="I28" s="49"/>
      <c r="J28" s="49"/>
      <c r="K28" s="30"/>
      <c r="L28" s="30">
        <f>SUM(Table1[[#This Row],[Food &amp; Groceries]:[Loan &amp; Misc.]])</f>
        <v>140</v>
      </c>
      <c r="M28" s="6"/>
    </row>
    <row r="29" spans="2:13" s="17" customFormat="1" hidden="1" x14ac:dyDescent="0.2">
      <c r="B29" s="33">
        <v>41859</v>
      </c>
      <c r="C29" s="34" t="s">
        <v>54</v>
      </c>
      <c r="D29" s="26" t="s">
        <v>64</v>
      </c>
      <c r="E29" s="49"/>
      <c r="F29" s="49"/>
      <c r="G29" s="49">
        <v>1060</v>
      </c>
      <c r="H29" s="49"/>
      <c r="I29" s="49"/>
      <c r="J29" s="49"/>
      <c r="K29" s="30"/>
      <c r="L29" s="30">
        <f>SUM(Table1[[#This Row],[Food &amp; Groceries]:[Loan &amp; Misc.]])</f>
        <v>1060</v>
      </c>
      <c r="M29" s="6"/>
    </row>
    <row r="30" spans="2:13" s="17" customFormat="1" hidden="1" x14ac:dyDescent="0.2">
      <c r="B30" s="33">
        <v>41859</v>
      </c>
      <c r="C30" s="34" t="s">
        <v>27</v>
      </c>
      <c r="D30" s="26" t="s">
        <v>57</v>
      </c>
      <c r="E30" s="49"/>
      <c r="F30" s="49"/>
      <c r="G30" s="49">
        <v>75</v>
      </c>
      <c r="H30" s="36"/>
      <c r="I30" s="49"/>
      <c r="J30" s="49"/>
      <c r="K30" s="30"/>
      <c r="L30" s="30">
        <f>SUM(Table1[[#This Row],[Food &amp; Groceries]:[Loan &amp; Misc.]])</f>
        <v>75</v>
      </c>
      <c r="M30" s="6"/>
    </row>
    <row r="31" spans="2:13" s="17" customFormat="1" hidden="1" x14ac:dyDescent="0.2">
      <c r="B31" s="33">
        <v>41859</v>
      </c>
      <c r="C31" s="34" t="s">
        <v>27</v>
      </c>
      <c r="D31" s="26" t="s">
        <v>37</v>
      </c>
      <c r="E31" s="49">
        <v>70</v>
      </c>
      <c r="F31" s="49"/>
      <c r="G31" s="49"/>
      <c r="H31" s="49"/>
      <c r="I31" s="49"/>
      <c r="J31" s="49"/>
      <c r="K31" s="30"/>
      <c r="L31" s="30">
        <f>SUM(Table1[[#This Row],[Food &amp; Groceries]:[Loan &amp; Misc.]])</f>
        <v>70</v>
      </c>
      <c r="M31" s="6"/>
    </row>
    <row r="32" spans="2:13" s="17" customFormat="1" hidden="1" x14ac:dyDescent="0.2">
      <c r="B32" s="33">
        <v>41859</v>
      </c>
      <c r="C32" s="34" t="s">
        <v>54</v>
      </c>
      <c r="D32" s="26" t="s">
        <v>65</v>
      </c>
      <c r="E32" s="49">
        <v>160</v>
      </c>
      <c r="F32" s="49"/>
      <c r="G32" s="49"/>
      <c r="H32" s="49"/>
      <c r="I32" s="49"/>
      <c r="J32" s="49"/>
      <c r="K32" s="30"/>
      <c r="L32" s="30">
        <f>SUM(Table1[[#This Row],[Food &amp; Groceries]:[Loan &amp; Misc.]])</f>
        <v>160</v>
      </c>
      <c r="M32" s="6"/>
    </row>
    <row r="33" spans="2:13" s="17" customFormat="1" hidden="1" x14ac:dyDescent="0.2">
      <c r="B33" s="33">
        <v>41860</v>
      </c>
      <c r="C33" s="34" t="s">
        <v>27</v>
      </c>
      <c r="D33" s="26" t="s">
        <v>66</v>
      </c>
      <c r="E33" s="49"/>
      <c r="F33" s="49">
        <v>60</v>
      </c>
      <c r="G33" s="49"/>
      <c r="H33" s="36"/>
      <c r="I33" s="49"/>
      <c r="J33" s="49"/>
      <c r="K33" s="30"/>
      <c r="L33" s="30">
        <f>SUM(Table1[[#This Row],[Food &amp; Groceries]:[Loan &amp; Misc.]])</f>
        <v>60</v>
      </c>
      <c r="M33" s="6"/>
    </row>
    <row r="34" spans="2:13" s="17" customFormat="1" hidden="1" x14ac:dyDescent="0.2">
      <c r="B34" s="33">
        <v>41860</v>
      </c>
      <c r="C34" s="34" t="s">
        <v>54</v>
      </c>
      <c r="D34" s="26" t="s">
        <v>67</v>
      </c>
      <c r="E34" s="49"/>
      <c r="F34" s="49"/>
      <c r="G34" s="49">
        <v>238</v>
      </c>
      <c r="H34" s="49"/>
      <c r="I34" s="49"/>
      <c r="J34" s="49"/>
      <c r="K34" s="30"/>
      <c r="L34" s="30">
        <f>SUM(Table1[[#This Row],[Food &amp; Groceries]:[Loan &amp; Misc.]])</f>
        <v>238</v>
      </c>
      <c r="M34" s="6"/>
    </row>
    <row r="35" spans="2:13" s="17" customFormat="1" hidden="1" x14ac:dyDescent="0.2">
      <c r="B35" s="33">
        <v>41860</v>
      </c>
      <c r="C35" s="34" t="s">
        <v>27</v>
      </c>
      <c r="D35" s="26" t="s">
        <v>68</v>
      </c>
      <c r="E35" s="49"/>
      <c r="F35" s="49"/>
      <c r="G35" s="49">
        <v>1200</v>
      </c>
      <c r="H35" s="49"/>
      <c r="I35" s="36"/>
      <c r="J35" s="49"/>
      <c r="K35" s="30"/>
      <c r="L35" s="30">
        <f>SUM(Table1[[#This Row],[Food &amp; Groceries]:[Loan &amp; Misc.]])</f>
        <v>1200</v>
      </c>
      <c r="M35" s="6"/>
    </row>
    <row r="36" spans="2:13" s="17" customFormat="1" hidden="1" x14ac:dyDescent="0.2">
      <c r="B36" s="33">
        <v>41861</v>
      </c>
      <c r="C36" s="34" t="s">
        <v>27</v>
      </c>
      <c r="D36" s="26" t="s">
        <v>58</v>
      </c>
      <c r="E36" s="49">
        <v>40</v>
      </c>
      <c r="F36" s="49"/>
      <c r="G36" s="49"/>
      <c r="H36" s="49"/>
      <c r="I36" s="49"/>
      <c r="J36" s="49"/>
      <c r="K36" s="30"/>
      <c r="L36" s="30">
        <f>SUM(Table1[[#This Row],[Food &amp; Groceries]:[Loan &amp; Misc.]])</f>
        <v>40</v>
      </c>
      <c r="M36" s="6"/>
    </row>
    <row r="37" spans="2:13" s="17" customFormat="1" hidden="1" x14ac:dyDescent="0.2">
      <c r="B37" s="33">
        <v>41862</v>
      </c>
      <c r="C37" s="34" t="s">
        <v>50</v>
      </c>
      <c r="D37" s="26" t="s">
        <v>69</v>
      </c>
      <c r="E37" s="49"/>
      <c r="F37" s="49"/>
      <c r="G37" s="49">
        <v>520</v>
      </c>
      <c r="H37" s="49"/>
      <c r="I37" s="36"/>
      <c r="J37" s="49"/>
      <c r="K37" s="30"/>
      <c r="L37" s="30">
        <f>SUM(Table1[[#This Row],[Food &amp; Groceries]:[Loan &amp; Misc.]])</f>
        <v>520</v>
      </c>
      <c r="M37" s="6"/>
    </row>
    <row r="38" spans="2:13" s="17" customFormat="1" hidden="1" x14ac:dyDescent="0.2">
      <c r="B38" s="33">
        <v>41863</v>
      </c>
      <c r="C38" s="34" t="s">
        <v>27</v>
      </c>
      <c r="D38" s="26" t="s">
        <v>60</v>
      </c>
      <c r="E38" s="49">
        <v>123</v>
      </c>
      <c r="F38" s="49"/>
      <c r="G38" s="49"/>
      <c r="H38" s="49"/>
      <c r="I38" s="49"/>
      <c r="J38" s="49"/>
      <c r="K38" s="30"/>
      <c r="L38" s="30">
        <f>SUM(Table1[[#This Row],[Food &amp; Groceries]:[Loan &amp; Misc.]])</f>
        <v>123</v>
      </c>
      <c r="M38" s="6"/>
    </row>
    <row r="39" spans="2:13" s="17" customFormat="1" hidden="1" x14ac:dyDescent="0.2">
      <c r="B39" s="33">
        <v>41863</v>
      </c>
      <c r="C39" s="34" t="s">
        <v>50</v>
      </c>
      <c r="D39" s="26" t="s">
        <v>70</v>
      </c>
      <c r="E39" s="49"/>
      <c r="F39" s="49"/>
      <c r="G39" s="49"/>
      <c r="H39" s="49">
        <v>197</v>
      </c>
      <c r="I39" s="49"/>
      <c r="J39" s="36"/>
      <c r="K39" s="30"/>
      <c r="L39" s="30">
        <f>SUM(Table1[[#This Row],[Food &amp; Groceries]:[Loan &amp; Misc.]])</f>
        <v>197</v>
      </c>
      <c r="M39" s="6"/>
    </row>
    <row r="40" spans="2:13" s="17" customFormat="1" hidden="1" x14ac:dyDescent="0.2">
      <c r="B40" s="33">
        <v>41863</v>
      </c>
      <c r="C40" s="34" t="s">
        <v>54</v>
      </c>
      <c r="D40" s="26" t="s">
        <v>71</v>
      </c>
      <c r="E40" s="49"/>
      <c r="F40" s="49"/>
      <c r="G40" s="49">
        <v>200</v>
      </c>
      <c r="H40" s="49"/>
      <c r="I40" s="49"/>
      <c r="J40" s="49"/>
      <c r="K40" s="30"/>
      <c r="L40" s="30">
        <f>SUM(Table1[[#This Row],[Food &amp; Groceries]:[Loan &amp; Misc.]])</f>
        <v>200</v>
      </c>
      <c r="M40" s="6"/>
    </row>
    <row r="41" spans="2:13" s="17" customFormat="1" hidden="1" x14ac:dyDescent="0.2">
      <c r="B41" s="33">
        <v>41863</v>
      </c>
      <c r="C41" s="34" t="s">
        <v>50</v>
      </c>
      <c r="D41" s="26" t="s">
        <v>72</v>
      </c>
      <c r="E41" s="49"/>
      <c r="F41" s="49"/>
      <c r="G41" s="49">
        <v>314</v>
      </c>
      <c r="H41" s="49"/>
      <c r="I41" s="49"/>
      <c r="J41" s="49"/>
      <c r="K41" s="30"/>
      <c r="L41" s="30">
        <f>SUM(Table1[[#This Row],[Food &amp; Groceries]:[Loan &amp; Misc.]])</f>
        <v>314</v>
      </c>
      <c r="M41" s="6"/>
    </row>
    <row r="42" spans="2:13" s="17" customFormat="1" hidden="1" x14ac:dyDescent="0.2">
      <c r="B42" s="33">
        <v>41863</v>
      </c>
      <c r="C42" s="34" t="s">
        <v>27</v>
      </c>
      <c r="D42" s="26" t="s">
        <v>73</v>
      </c>
      <c r="E42" s="49"/>
      <c r="F42" s="49"/>
      <c r="G42" s="49">
        <v>100</v>
      </c>
      <c r="H42" s="49"/>
      <c r="I42" s="49"/>
      <c r="J42" s="36"/>
      <c r="K42" s="30"/>
      <c r="L42" s="30">
        <f>SUM(Table1[[#This Row],[Food &amp; Groceries]:[Loan &amp; Misc.]])</f>
        <v>100</v>
      </c>
      <c r="M42" s="6"/>
    </row>
    <row r="43" spans="2:13" s="17" customFormat="1" hidden="1" x14ac:dyDescent="0.2">
      <c r="B43" s="33">
        <v>41864</v>
      </c>
      <c r="C43" s="34" t="s">
        <v>27</v>
      </c>
      <c r="D43" s="26" t="s">
        <v>74</v>
      </c>
      <c r="E43" s="49"/>
      <c r="F43" s="49"/>
      <c r="G43" s="49">
        <v>100</v>
      </c>
      <c r="H43" s="49"/>
      <c r="I43" s="49"/>
      <c r="J43" s="36"/>
      <c r="K43" s="30"/>
      <c r="L43" s="30">
        <f>SUM(Table1[[#This Row],[Food &amp; Groceries]:[Loan &amp; Misc.]])</f>
        <v>100</v>
      </c>
      <c r="M43" s="6"/>
    </row>
    <row r="44" spans="2:13" s="17" customFormat="1" hidden="1" x14ac:dyDescent="0.2">
      <c r="B44" s="33">
        <v>41864</v>
      </c>
      <c r="C44" s="34" t="s">
        <v>27</v>
      </c>
      <c r="D44" s="26" t="s">
        <v>75</v>
      </c>
      <c r="E44" s="49"/>
      <c r="F44" s="49"/>
      <c r="G44" s="49"/>
      <c r="H44" s="49"/>
      <c r="I44" s="49">
        <v>400</v>
      </c>
      <c r="J44" s="49"/>
      <c r="K44" s="30"/>
      <c r="L44" s="30">
        <f>SUM(Table1[[#This Row],[Food &amp; Groceries]:[Loan &amp; Misc.]])</f>
        <v>400</v>
      </c>
      <c r="M44" s="6"/>
    </row>
    <row r="45" spans="2:13" s="17" customFormat="1" hidden="1" x14ac:dyDescent="0.2">
      <c r="B45" s="33">
        <v>41864</v>
      </c>
      <c r="C45" s="34" t="s">
        <v>27</v>
      </c>
      <c r="D45" s="26" t="s">
        <v>37</v>
      </c>
      <c r="E45" s="49">
        <v>70</v>
      </c>
      <c r="F45" s="49"/>
      <c r="G45" s="49"/>
      <c r="H45" s="49"/>
      <c r="I45" s="49"/>
      <c r="J45" s="49"/>
      <c r="K45" s="30"/>
      <c r="L45" s="30">
        <f>SUM(Table1[[#This Row],[Food &amp; Groceries]:[Loan &amp; Misc.]])</f>
        <v>70</v>
      </c>
      <c r="M45" s="6"/>
    </row>
    <row r="46" spans="2:13" s="17" customFormat="1" hidden="1" x14ac:dyDescent="0.2">
      <c r="B46" s="33">
        <v>41864</v>
      </c>
      <c r="C46" s="34" t="s">
        <v>50</v>
      </c>
      <c r="D46" s="26" t="s">
        <v>55</v>
      </c>
      <c r="E46" s="49">
        <v>662</v>
      </c>
      <c r="F46" s="49"/>
      <c r="G46" s="49"/>
      <c r="H46" s="36"/>
      <c r="I46" s="49"/>
      <c r="J46" s="49"/>
      <c r="K46" s="30"/>
      <c r="L46" s="30">
        <f>SUM(Table1[[#This Row],[Food &amp; Groceries]:[Loan &amp; Misc.]])</f>
        <v>662</v>
      </c>
      <c r="M46" s="6"/>
    </row>
    <row r="47" spans="2:13" s="17" customFormat="1" hidden="1" x14ac:dyDescent="0.2">
      <c r="B47" s="33">
        <v>41865</v>
      </c>
      <c r="C47" s="34" t="s">
        <v>27</v>
      </c>
      <c r="D47" s="26" t="s">
        <v>76</v>
      </c>
      <c r="E47" s="49"/>
      <c r="F47" s="49">
        <v>275</v>
      </c>
      <c r="G47" s="49"/>
      <c r="H47" s="49"/>
      <c r="I47" s="36"/>
      <c r="J47" s="49"/>
      <c r="K47" s="30"/>
      <c r="L47" s="30">
        <f>SUM(Table1[[#This Row],[Food &amp; Groceries]:[Loan &amp; Misc.]])</f>
        <v>275</v>
      </c>
      <c r="M47" s="6"/>
    </row>
    <row r="48" spans="2:13" s="17" customFormat="1" hidden="1" x14ac:dyDescent="0.2">
      <c r="B48" s="33">
        <v>41865</v>
      </c>
      <c r="C48" s="34" t="s">
        <v>27</v>
      </c>
      <c r="D48" s="26" t="s">
        <v>77</v>
      </c>
      <c r="E48" s="49">
        <v>35</v>
      </c>
      <c r="F48" s="49"/>
      <c r="G48" s="49"/>
      <c r="H48" s="49"/>
      <c r="I48" s="49"/>
      <c r="J48" s="49"/>
      <c r="K48" s="30"/>
      <c r="L48" s="30">
        <f>SUM(Table1[[#This Row],[Food &amp; Groceries]:[Loan &amp; Misc.]])</f>
        <v>35</v>
      </c>
      <c r="M48" s="6"/>
    </row>
    <row r="49" spans="2:12" ht="25.5" hidden="1" x14ac:dyDescent="0.2">
      <c r="B49" s="33">
        <v>41866</v>
      </c>
      <c r="C49" s="34" t="s">
        <v>27</v>
      </c>
      <c r="D49" s="26" t="s">
        <v>78</v>
      </c>
      <c r="E49" s="49"/>
      <c r="F49" s="49"/>
      <c r="G49" s="49"/>
      <c r="H49" s="49">
        <v>3592</v>
      </c>
      <c r="I49" s="49"/>
      <c r="J49" s="49"/>
      <c r="K49" s="30"/>
      <c r="L49" s="30">
        <f>SUM(Table1[[#This Row],[Food &amp; Groceries]:[Loan &amp; Misc.]])</f>
        <v>3592</v>
      </c>
    </row>
    <row r="50" spans="2:12" hidden="1" x14ac:dyDescent="0.2">
      <c r="B50" s="33">
        <v>41867</v>
      </c>
      <c r="C50" s="34" t="s">
        <v>54</v>
      </c>
      <c r="D50" s="26" t="s">
        <v>79</v>
      </c>
      <c r="E50" s="49"/>
      <c r="F50" s="49"/>
      <c r="G50" s="49">
        <v>600</v>
      </c>
      <c r="H50" s="49"/>
      <c r="I50" s="49"/>
      <c r="J50" s="49"/>
      <c r="K50" s="30"/>
      <c r="L50" s="30">
        <f>SUM(Table1[[#This Row],[Food &amp; Groceries]:[Loan &amp; Misc.]])</f>
        <v>600</v>
      </c>
    </row>
    <row r="51" spans="2:12" hidden="1" x14ac:dyDescent="0.2">
      <c r="B51" s="33">
        <v>41867</v>
      </c>
      <c r="C51" s="34" t="s">
        <v>54</v>
      </c>
      <c r="D51" s="26" t="s">
        <v>80</v>
      </c>
      <c r="E51" s="49"/>
      <c r="F51" s="49"/>
      <c r="G51" s="49"/>
      <c r="H51" s="49"/>
      <c r="I51" s="49">
        <v>750</v>
      </c>
      <c r="J51" s="49"/>
      <c r="K51" s="30"/>
      <c r="L51" s="30">
        <f>SUM(Table1[[#This Row],[Food &amp; Groceries]:[Loan &amp; Misc.]])</f>
        <v>750</v>
      </c>
    </row>
    <row r="52" spans="2:12" hidden="1" x14ac:dyDescent="0.2">
      <c r="B52" s="33">
        <v>41867</v>
      </c>
      <c r="C52" s="34" t="s">
        <v>54</v>
      </c>
      <c r="D52" s="26" t="s">
        <v>55</v>
      </c>
      <c r="E52" s="49">
        <f>1065-I51</f>
        <v>315</v>
      </c>
      <c r="F52" s="49"/>
      <c r="G52" s="49"/>
      <c r="H52" s="36"/>
      <c r="I52" s="49"/>
      <c r="J52" s="49"/>
      <c r="K52" s="30"/>
      <c r="L52" s="30">
        <f>SUM(Table1[[#This Row],[Food &amp; Groceries]:[Loan &amp; Misc.]])</f>
        <v>315</v>
      </c>
    </row>
    <row r="53" spans="2:12" hidden="1" x14ac:dyDescent="0.2">
      <c r="B53" s="33">
        <v>41867</v>
      </c>
      <c r="C53" s="34" t="s">
        <v>27</v>
      </c>
      <c r="D53" s="26" t="s">
        <v>56</v>
      </c>
      <c r="E53" s="49">
        <v>60</v>
      </c>
      <c r="F53" s="49"/>
      <c r="G53" s="49"/>
      <c r="H53" s="49"/>
      <c r="I53" s="49"/>
      <c r="J53" s="49"/>
      <c r="K53" s="30"/>
      <c r="L53" s="30">
        <f>SUM(Table1[[#This Row],[Food &amp; Groceries]:[Loan &amp; Misc.]])</f>
        <v>60</v>
      </c>
    </row>
    <row r="54" spans="2:12" hidden="1" x14ac:dyDescent="0.2">
      <c r="B54" s="33">
        <v>41867</v>
      </c>
      <c r="C54" s="34" t="s">
        <v>27</v>
      </c>
      <c r="D54" s="26" t="s">
        <v>81</v>
      </c>
      <c r="E54" s="49">
        <v>50</v>
      </c>
      <c r="F54" s="49"/>
      <c r="G54" s="49"/>
      <c r="H54" s="49"/>
      <c r="I54" s="49"/>
      <c r="J54" s="49"/>
      <c r="K54" s="30"/>
      <c r="L54" s="30">
        <f>SUM(Table1[[#This Row],[Food &amp; Groceries]:[Loan &amp; Misc.]])</f>
        <v>50</v>
      </c>
    </row>
    <row r="55" spans="2:12" hidden="1" x14ac:dyDescent="0.2">
      <c r="B55" s="33">
        <v>41867</v>
      </c>
      <c r="C55" s="34" t="s">
        <v>27</v>
      </c>
      <c r="D55" s="26" t="s">
        <v>82</v>
      </c>
      <c r="E55" s="49"/>
      <c r="F55" s="36"/>
      <c r="G55" s="49">
        <v>40</v>
      </c>
      <c r="H55" s="49"/>
      <c r="I55" s="49"/>
      <c r="J55" s="49">
        <v>45</v>
      </c>
      <c r="K55" s="30"/>
      <c r="L55" s="30">
        <f>SUM(Table1[[#This Row],[Food &amp; Groceries]:[Loan &amp; Misc.]])</f>
        <v>85</v>
      </c>
    </row>
    <row r="56" spans="2:12" hidden="1" x14ac:dyDescent="0.2">
      <c r="B56" s="33">
        <v>41867</v>
      </c>
      <c r="C56" s="34" t="s">
        <v>27</v>
      </c>
      <c r="D56" s="26" t="s">
        <v>83</v>
      </c>
      <c r="E56" s="49">
        <v>70</v>
      </c>
      <c r="F56" s="49"/>
      <c r="G56" s="49"/>
      <c r="H56" s="49"/>
      <c r="I56" s="49"/>
      <c r="J56" s="49"/>
      <c r="K56" s="30"/>
      <c r="L56" s="30">
        <f>SUM(Table1[[#This Row],[Food &amp; Groceries]:[Loan &amp; Misc.]])</f>
        <v>70</v>
      </c>
    </row>
    <row r="57" spans="2:12" hidden="1" x14ac:dyDescent="0.2">
      <c r="B57" s="33">
        <v>41867</v>
      </c>
      <c r="C57" s="34" t="s">
        <v>27</v>
      </c>
      <c r="D57" s="26" t="s">
        <v>84</v>
      </c>
      <c r="E57" s="49"/>
      <c r="F57" s="49"/>
      <c r="G57" s="49"/>
      <c r="H57" s="49"/>
      <c r="I57" s="49">
        <v>270</v>
      </c>
      <c r="J57" s="49"/>
      <c r="K57" s="30"/>
      <c r="L57" s="30">
        <f>SUM(Table1[[#This Row],[Food &amp; Groceries]:[Loan &amp; Misc.]])</f>
        <v>270</v>
      </c>
    </row>
    <row r="58" spans="2:12" hidden="1" x14ac:dyDescent="0.2">
      <c r="B58" s="33">
        <v>41867</v>
      </c>
      <c r="C58" s="34" t="s">
        <v>27</v>
      </c>
      <c r="D58" s="26" t="s">
        <v>85</v>
      </c>
      <c r="E58" s="49"/>
      <c r="F58" s="49"/>
      <c r="G58" s="49"/>
      <c r="H58" s="49"/>
      <c r="I58" s="49">
        <v>200</v>
      </c>
      <c r="J58" s="49"/>
      <c r="K58" s="30"/>
      <c r="L58" s="30">
        <f>SUM(Table1[[#This Row],[Food &amp; Groceries]:[Loan &amp; Misc.]])</f>
        <v>200</v>
      </c>
    </row>
    <row r="59" spans="2:12" hidden="1" x14ac:dyDescent="0.2">
      <c r="B59" s="33">
        <v>41867</v>
      </c>
      <c r="C59" s="34" t="s">
        <v>27</v>
      </c>
      <c r="D59" s="26" t="s">
        <v>75</v>
      </c>
      <c r="E59" s="49"/>
      <c r="F59" s="49"/>
      <c r="G59" s="49"/>
      <c r="H59" s="49"/>
      <c r="I59" s="49">
        <v>400</v>
      </c>
      <c r="J59" s="49"/>
      <c r="K59" s="30"/>
      <c r="L59" s="30">
        <f>SUM(Table1[[#This Row],[Food &amp; Groceries]:[Loan &amp; Misc.]])</f>
        <v>400</v>
      </c>
    </row>
    <row r="60" spans="2:12" hidden="1" x14ac:dyDescent="0.2">
      <c r="B60" s="33">
        <v>41867</v>
      </c>
      <c r="C60" s="34" t="s">
        <v>27</v>
      </c>
      <c r="D60" s="26" t="s">
        <v>74</v>
      </c>
      <c r="E60" s="49"/>
      <c r="F60" s="49"/>
      <c r="G60" s="49">
        <v>100</v>
      </c>
      <c r="H60" s="49"/>
      <c r="I60" s="49"/>
      <c r="J60" s="36"/>
      <c r="K60" s="30"/>
      <c r="L60" s="30">
        <f>SUM(Table1[[#This Row],[Food &amp; Groceries]:[Loan &amp; Misc.]])</f>
        <v>100</v>
      </c>
    </row>
    <row r="61" spans="2:12" hidden="1" x14ac:dyDescent="0.2">
      <c r="B61" s="33">
        <v>41867</v>
      </c>
      <c r="C61" s="34" t="s">
        <v>27</v>
      </c>
      <c r="D61" s="26" t="s">
        <v>60</v>
      </c>
      <c r="E61" s="49">
        <v>60</v>
      </c>
      <c r="F61" s="49"/>
      <c r="G61" s="49"/>
      <c r="H61" s="49"/>
      <c r="I61" s="49"/>
      <c r="J61" s="49"/>
      <c r="K61" s="30"/>
      <c r="L61" s="30">
        <f>SUM(Table1[[#This Row],[Food &amp; Groceries]:[Loan &amp; Misc.]])</f>
        <v>60</v>
      </c>
    </row>
    <row r="62" spans="2:12" hidden="1" x14ac:dyDescent="0.2">
      <c r="B62" s="33">
        <v>41868</v>
      </c>
      <c r="C62" s="34" t="s">
        <v>50</v>
      </c>
      <c r="D62" s="26" t="s">
        <v>55</v>
      </c>
      <c r="E62" s="49">
        <v>314</v>
      </c>
      <c r="F62" s="49"/>
      <c r="G62" s="49"/>
      <c r="H62" s="36"/>
      <c r="I62" s="49"/>
      <c r="J62" s="49"/>
      <c r="K62" s="30"/>
      <c r="L62" s="30">
        <f>SUM(Table1[[#This Row],[Food &amp; Groceries]:[Loan &amp; Misc.]])</f>
        <v>314</v>
      </c>
    </row>
    <row r="63" spans="2:12" hidden="1" x14ac:dyDescent="0.2">
      <c r="B63" s="33">
        <v>41869</v>
      </c>
      <c r="C63" s="34" t="s">
        <v>50</v>
      </c>
      <c r="D63" s="26" t="s">
        <v>55</v>
      </c>
      <c r="E63" s="49">
        <v>43</v>
      </c>
      <c r="F63" s="49"/>
      <c r="G63" s="49"/>
      <c r="H63" s="49"/>
      <c r="I63" s="49"/>
      <c r="J63" s="49"/>
      <c r="K63" s="30"/>
      <c r="L63" s="30">
        <f>SUM(Table1[[#This Row],[Food &amp; Groceries]:[Loan &amp; Misc.]])</f>
        <v>43</v>
      </c>
    </row>
    <row r="64" spans="2:12" hidden="1" x14ac:dyDescent="0.2">
      <c r="B64" s="33">
        <v>41869</v>
      </c>
      <c r="C64" s="34" t="s">
        <v>27</v>
      </c>
      <c r="D64" s="26" t="s">
        <v>86</v>
      </c>
      <c r="E64" s="49"/>
      <c r="F64" s="49"/>
      <c r="G64" s="49"/>
      <c r="H64" s="49"/>
      <c r="I64" s="49">
        <v>400</v>
      </c>
      <c r="J64" s="49"/>
      <c r="K64" s="30"/>
      <c r="L64" s="30">
        <f>SUM(Table1[[#This Row],[Food &amp; Groceries]:[Loan &amp; Misc.]])</f>
        <v>400</v>
      </c>
    </row>
    <row r="65" spans="2:12" hidden="1" x14ac:dyDescent="0.2">
      <c r="B65" s="33">
        <v>41869</v>
      </c>
      <c r="C65" s="34" t="s">
        <v>50</v>
      </c>
      <c r="D65" s="26" t="s">
        <v>87</v>
      </c>
      <c r="E65" s="49"/>
      <c r="F65" s="49"/>
      <c r="G65" s="49"/>
      <c r="H65" s="49"/>
      <c r="I65" s="49">
        <v>150</v>
      </c>
      <c r="J65" s="49"/>
      <c r="K65" s="30"/>
      <c r="L65" s="30">
        <f>SUM(Table1[[#This Row],[Food &amp; Groceries]:[Loan &amp; Misc.]])</f>
        <v>150</v>
      </c>
    </row>
    <row r="66" spans="2:12" hidden="1" x14ac:dyDescent="0.2">
      <c r="B66" s="33">
        <v>41870</v>
      </c>
      <c r="C66" s="34" t="s">
        <v>50</v>
      </c>
      <c r="D66" s="26" t="s">
        <v>56</v>
      </c>
      <c r="E66" s="49">
        <v>141</v>
      </c>
      <c r="F66" s="49"/>
      <c r="G66" s="49"/>
      <c r="H66" s="49"/>
      <c r="I66" s="49"/>
      <c r="J66" s="49"/>
      <c r="K66" s="30"/>
      <c r="L66" s="30">
        <f>SUM(Table1[[#This Row],[Food &amp; Groceries]:[Loan &amp; Misc.]])</f>
        <v>141</v>
      </c>
    </row>
    <row r="67" spans="2:12" hidden="1" x14ac:dyDescent="0.2">
      <c r="B67" s="33">
        <v>41871</v>
      </c>
      <c r="C67" s="34" t="s">
        <v>27</v>
      </c>
      <c r="D67" s="26" t="s">
        <v>88</v>
      </c>
      <c r="E67" s="49">
        <v>114</v>
      </c>
      <c r="F67" s="28"/>
      <c r="G67" s="28"/>
      <c r="H67" s="28"/>
      <c r="I67" s="28"/>
      <c r="J67" s="28"/>
      <c r="K67" s="30"/>
      <c r="L67" s="30">
        <f>SUM(Table1[[#This Row],[Food &amp; Groceries]:[Loan &amp; Misc.]])</f>
        <v>114</v>
      </c>
    </row>
    <row r="68" spans="2:12" hidden="1" x14ac:dyDescent="0.2">
      <c r="B68" s="33">
        <v>41872</v>
      </c>
      <c r="C68" s="34" t="s">
        <v>27</v>
      </c>
      <c r="D68" s="26" t="s">
        <v>46</v>
      </c>
      <c r="E68" s="49"/>
      <c r="F68" s="49"/>
      <c r="G68" s="49">
        <v>300</v>
      </c>
      <c r="H68" s="49"/>
      <c r="I68" s="49"/>
      <c r="J68" s="49"/>
      <c r="K68" s="28"/>
      <c r="L68" s="28">
        <f>SUM(Table1[[#This Row],[Food &amp; Groceries]:[Loan &amp; Misc.]])</f>
        <v>300</v>
      </c>
    </row>
    <row r="69" spans="2:12" hidden="1" x14ac:dyDescent="0.2">
      <c r="B69" s="33">
        <v>41873</v>
      </c>
      <c r="C69" s="34" t="s">
        <v>27</v>
      </c>
      <c r="D69" s="26" t="s">
        <v>47</v>
      </c>
      <c r="E69" s="49">
        <v>11</v>
      </c>
      <c r="F69" s="49"/>
      <c r="G69" s="49"/>
      <c r="H69" s="49"/>
      <c r="I69" s="49"/>
      <c r="J69" s="49"/>
      <c r="K69" s="28"/>
      <c r="L69" s="28">
        <f>SUM(Table1[[#This Row],[Food &amp; Groceries]:[Loan &amp; Misc.]])</f>
        <v>11</v>
      </c>
    </row>
    <row r="70" spans="2:12" hidden="1" x14ac:dyDescent="0.2">
      <c r="B70" s="33">
        <v>41873</v>
      </c>
      <c r="C70" s="34" t="s">
        <v>27</v>
      </c>
      <c r="D70" s="26" t="s">
        <v>48</v>
      </c>
      <c r="E70" s="49">
        <v>440</v>
      </c>
      <c r="F70" s="49"/>
      <c r="G70" s="49"/>
      <c r="H70" s="49"/>
      <c r="I70" s="49"/>
      <c r="J70" s="49"/>
      <c r="K70" s="28"/>
      <c r="L70" s="28">
        <f>SUM(Table1[[#This Row],[Food &amp; Groceries]:[Loan &amp; Misc.]])</f>
        <v>440</v>
      </c>
    </row>
    <row r="71" spans="2:12" hidden="1" x14ac:dyDescent="0.2">
      <c r="B71" s="33">
        <v>41873</v>
      </c>
      <c r="C71" s="34" t="s">
        <v>54</v>
      </c>
      <c r="D71" s="26" t="s">
        <v>181</v>
      </c>
      <c r="E71" s="49"/>
      <c r="F71" s="49"/>
      <c r="G71" s="49"/>
      <c r="H71" s="49"/>
      <c r="I71" s="49">
        <v>15990</v>
      </c>
      <c r="J71" s="49"/>
      <c r="K71" s="28"/>
      <c r="L71" s="28">
        <f>SUM(Table1[[#This Row],[Food &amp; Groceries]:[Loan &amp; Misc.]])</f>
        <v>15990</v>
      </c>
    </row>
    <row r="72" spans="2:12" hidden="1" x14ac:dyDescent="0.2">
      <c r="B72" s="33">
        <v>41874</v>
      </c>
      <c r="C72" s="34" t="s">
        <v>27</v>
      </c>
      <c r="D72" s="26" t="s">
        <v>49</v>
      </c>
      <c r="E72" s="49">
        <v>48</v>
      </c>
      <c r="F72" s="49"/>
      <c r="G72" s="49"/>
      <c r="H72" s="32"/>
      <c r="I72" s="49"/>
      <c r="J72" s="49"/>
      <c r="K72" s="28"/>
      <c r="L72" s="28">
        <f>SUM(Table1[[#This Row],[Food &amp; Groceries]:[Loan &amp; Misc.]])</f>
        <v>48</v>
      </c>
    </row>
    <row r="73" spans="2:12" hidden="1" x14ac:dyDescent="0.2">
      <c r="B73" s="33">
        <v>41874</v>
      </c>
      <c r="C73" s="34" t="s">
        <v>50</v>
      </c>
      <c r="D73" s="26" t="s">
        <v>51</v>
      </c>
      <c r="E73" s="32"/>
      <c r="F73" s="49">
        <v>230</v>
      </c>
      <c r="G73" s="49"/>
      <c r="H73" s="32"/>
      <c r="I73" s="49"/>
      <c r="J73" s="49"/>
      <c r="K73" s="28"/>
      <c r="L73" s="28">
        <f>SUM(Table1[[#This Row],[Food &amp; Groceries]:[Loan &amp; Misc.]])</f>
        <v>230</v>
      </c>
    </row>
    <row r="74" spans="2:12" hidden="1" x14ac:dyDescent="0.2">
      <c r="B74" s="33">
        <v>41874</v>
      </c>
      <c r="C74" s="34" t="s">
        <v>54</v>
      </c>
      <c r="D74" s="26" t="s">
        <v>180</v>
      </c>
      <c r="E74" s="32"/>
      <c r="F74" s="49"/>
      <c r="G74" s="49"/>
      <c r="H74" s="32"/>
      <c r="I74" s="49"/>
      <c r="J74" s="49">
        <v>2249</v>
      </c>
      <c r="K74" s="28"/>
      <c r="L74" s="28">
        <f>SUM(Table1[[#This Row],[Food &amp; Groceries]:[Loan &amp; Misc.]])</f>
        <v>2249</v>
      </c>
    </row>
    <row r="75" spans="2:12" hidden="1" x14ac:dyDescent="0.2">
      <c r="B75" s="33">
        <v>41874</v>
      </c>
      <c r="C75" s="34" t="s">
        <v>27</v>
      </c>
      <c r="D75" s="26" t="s">
        <v>52</v>
      </c>
      <c r="E75" s="49"/>
      <c r="F75" s="49"/>
      <c r="G75" s="49"/>
      <c r="H75" s="49"/>
      <c r="I75" s="49"/>
      <c r="J75" s="32"/>
      <c r="K75" s="49">
        <v>100</v>
      </c>
      <c r="L75" s="28">
        <f>SUM(Table1[[#This Row],[Food &amp; Groceries]:[Loan &amp; Misc.]])</f>
        <v>100</v>
      </c>
    </row>
    <row r="76" spans="2:12" hidden="1" x14ac:dyDescent="0.2">
      <c r="B76" s="33">
        <v>41875</v>
      </c>
      <c r="C76" s="34" t="s">
        <v>27</v>
      </c>
      <c r="D76" s="26" t="s">
        <v>53</v>
      </c>
      <c r="E76" s="49"/>
      <c r="F76" s="49"/>
      <c r="G76" s="49"/>
      <c r="H76" s="49"/>
      <c r="I76" s="49">
        <v>400</v>
      </c>
      <c r="J76" s="49"/>
      <c r="K76" s="28"/>
      <c r="L76" s="28">
        <f>SUM(Table1[[#This Row],[Food &amp; Groceries]:[Loan &amp; Misc.]])</f>
        <v>400</v>
      </c>
    </row>
    <row r="77" spans="2:12" hidden="1" x14ac:dyDescent="0.2">
      <c r="B77" s="33">
        <v>41877</v>
      </c>
      <c r="C77" s="34" t="s">
        <v>54</v>
      </c>
      <c r="D77" s="26" t="s">
        <v>55</v>
      </c>
      <c r="E77" s="49">
        <v>949</v>
      </c>
      <c r="F77" s="49"/>
      <c r="G77" s="49"/>
      <c r="H77" s="49"/>
      <c r="I77" s="49"/>
      <c r="J77" s="49"/>
      <c r="K77" s="28"/>
      <c r="L77" s="28">
        <f>SUM(Table1[[#This Row],[Food &amp; Groceries]:[Loan &amp; Misc.]])</f>
        <v>949</v>
      </c>
    </row>
    <row r="78" spans="2:12" hidden="1" x14ac:dyDescent="0.2">
      <c r="B78" s="33">
        <v>41877</v>
      </c>
      <c r="C78" s="34" t="s">
        <v>50</v>
      </c>
      <c r="D78" s="26" t="s">
        <v>56</v>
      </c>
      <c r="E78" s="49">
        <v>140</v>
      </c>
      <c r="F78" s="49"/>
      <c r="G78" s="49"/>
      <c r="H78" s="49"/>
      <c r="I78" s="49"/>
      <c r="J78" s="49"/>
      <c r="K78" s="28"/>
      <c r="L78" s="28">
        <f>SUM(Table1[[#This Row],[Food &amp; Groceries]:[Loan &amp; Misc.]])</f>
        <v>140</v>
      </c>
    </row>
    <row r="79" spans="2:12" ht="15" hidden="1" customHeight="1" x14ac:dyDescent="0.2">
      <c r="B79" s="33">
        <v>41879</v>
      </c>
      <c r="C79" s="34" t="s">
        <v>27</v>
      </c>
      <c r="D79" s="35" t="s">
        <v>28</v>
      </c>
      <c r="E79" s="28"/>
      <c r="F79" s="28"/>
      <c r="G79" s="28">
        <v>500</v>
      </c>
      <c r="H79" s="28"/>
      <c r="I79" s="28"/>
      <c r="J79" s="28"/>
      <c r="K79" s="28"/>
      <c r="L79" s="28">
        <f>SUM(Table1[[#This Row],[Food &amp; Groceries]:[Loan &amp; Misc.]])</f>
        <v>500</v>
      </c>
    </row>
    <row r="80" spans="2:12" ht="15" hidden="1" customHeight="1" x14ac:dyDescent="0.2">
      <c r="B80" s="33">
        <v>41879</v>
      </c>
      <c r="C80" s="34" t="s">
        <v>27</v>
      </c>
      <c r="D80" s="35" t="s">
        <v>29</v>
      </c>
      <c r="E80" s="28"/>
      <c r="F80" s="28"/>
      <c r="G80" s="28">
        <v>200</v>
      </c>
      <c r="H80" s="28"/>
      <c r="I80" s="28"/>
      <c r="J80" s="28"/>
      <c r="K80" s="28"/>
      <c r="L80" s="28">
        <f>SUM(Table1[[#This Row],[Food &amp; Groceries]:[Loan &amp; Misc.]])</f>
        <v>200</v>
      </c>
    </row>
    <row r="81" spans="2:12" ht="15" hidden="1" customHeight="1" x14ac:dyDescent="0.2">
      <c r="B81" s="33">
        <v>41879</v>
      </c>
      <c r="C81" s="34" t="s">
        <v>27</v>
      </c>
      <c r="D81" s="35" t="s">
        <v>37</v>
      </c>
      <c r="E81" s="28">
        <v>85</v>
      </c>
      <c r="F81" s="28"/>
      <c r="G81" s="28"/>
      <c r="H81" s="28"/>
      <c r="I81" s="28"/>
      <c r="J81" s="28"/>
      <c r="K81" s="28"/>
      <c r="L81" s="28">
        <f>SUM(Table1[[#This Row],[Food &amp; Groceries]:[Loan &amp; Misc.]])</f>
        <v>85</v>
      </c>
    </row>
    <row r="82" spans="2:12" ht="15" hidden="1" customHeight="1" x14ac:dyDescent="0.2">
      <c r="B82" s="33">
        <v>41879</v>
      </c>
      <c r="C82" s="34" t="s">
        <v>27</v>
      </c>
      <c r="D82" s="35" t="s">
        <v>30</v>
      </c>
      <c r="E82" s="28"/>
      <c r="F82" s="28">
        <v>135</v>
      </c>
      <c r="G82" s="28"/>
      <c r="H82" s="28"/>
      <c r="I82" s="28">
        <v>80</v>
      </c>
      <c r="J82" s="28"/>
      <c r="K82" s="28"/>
      <c r="L82" s="28">
        <f>SUM(Table1[[#This Row],[Food &amp; Groceries]:[Loan &amp; Misc.]])</f>
        <v>215</v>
      </c>
    </row>
    <row r="83" spans="2:12" ht="15" hidden="1" customHeight="1" x14ac:dyDescent="0.2">
      <c r="B83" s="33">
        <v>41879</v>
      </c>
      <c r="C83" s="34" t="s">
        <v>27</v>
      </c>
      <c r="D83" s="35" t="s">
        <v>31</v>
      </c>
      <c r="E83" s="28"/>
      <c r="F83" s="28"/>
      <c r="G83" s="28"/>
      <c r="H83" s="28"/>
      <c r="I83" s="28">
        <v>125</v>
      </c>
      <c r="J83" s="28"/>
      <c r="K83" s="28"/>
      <c r="L83" s="28">
        <f>SUM(Table1[[#This Row],[Food &amp; Groceries]:[Loan &amp; Misc.]])</f>
        <v>125</v>
      </c>
    </row>
    <row r="84" spans="2:12" ht="15" hidden="1" customHeight="1" x14ac:dyDescent="0.2">
      <c r="B84" s="33">
        <v>41879</v>
      </c>
      <c r="C84" s="34" t="s">
        <v>27</v>
      </c>
      <c r="D84" s="35" t="s">
        <v>32</v>
      </c>
      <c r="E84" s="28">
        <v>90</v>
      </c>
      <c r="F84" s="28"/>
      <c r="G84" s="28"/>
      <c r="H84" s="28"/>
      <c r="I84" s="28"/>
      <c r="J84" s="28"/>
      <c r="K84" s="28"/>
      <c r="L84" s="28">
        <f>SUM(Table1[[#This Row],[Food &amp; Groceries]:[Loan &amp; Misc.]])</f>
        <v>90</v>
      </c>
    </row>
    <row r="85" spans="2:12" hidden="1" x14ac:dyDescent="0.2">
      <c r="B85" s="33">
        <v>41879</v>
      </c>
      <c r="C85" s="34" t="s">
        <v>27</v>
      </c>
      <c r="D85" s="26" t="s">
        <v>48</v>
      </c>
      <c r="E85" s="49">
        <v>325</v>
      </c>
      <c r="F85" s="49"/>
      <c r="G85" s="49"/>
      <c r="H85" s="49"/>
      <c r="I85" s="49"/>
      <c r="J85" s="49"/>
      <c r="K85" s="28"/>
      <c r="L85" s="28">
        <f>SUM(Table1[[#This Row],[Food &amp; Groceries]:[Loan &amp; Misc.]])</f>
        <v>325</v>
      </c>
    </row>
    <row r="86" spans="2:12" ht="15" hidden="1" customHeight="1" x14ac:dyDescent="0.2">
      <c r="B86" s="33">
        <v>41880</v>
      </c>
      <c r="C86" s="34" t="s">
        <v>27</v>
      </c>
      <c r="D86" s="35" t="s">
        <v>41</v>
      </c>
      <c r="E86" s="28"/>
      <c r="F86" s="28">
        <v>70</v>
      </c>
      <c r="G86" s="28"/>
      <c r="H86" s="28"/>
      <c r="I86" s="28"/>
      <c r="J86" s="28"/>
      <c r="K86" s="28"/>
      <c r="L86" s="28">
        <f>SUM(Table1[[#This Row],[Food &amp; Groceries]:[Loan &amp; Misc.]])</f>
        <v>70</v>
      </c>
    </row>
    <row r="87" spans="2:12" ht="15" hidden="1" customHeight="1" x14ac:dyDescent="0.2">
      <c r="B87" s="33">
        <v>41881</v>
      </c>
      <c r="C87" s="31" t="s">
        <v>35</v>
      </c>
      <c r="D87" s="35" t="s">
        <v>36</v>
      </c>
      <c r="E87" s="32">
        <v>150</v>
      </c>
      <c r="F87" s="32"/>
      <c r="G87" s="32"/>
      <c r="H87" s="32"/>
      <c r="I87" s="32"/>
      <c r="J87" s="28">
        <v>150</v>
      </c>
      <c r="K87" s="28"/>
      <c r="L87" s="28">
        <f>SUM(Table1[[#This Row],[Food &amp; Groceries]:[Loan &amp; Misc.]])</f>
        <v>300</v>
      </c>
    </row>
    <row r="88" spans="2:12" ht="15" hidden="1" customHeight="1" x14ac:dyDescent="0.2">
      <c r="B88" s="33">
        <v>41882</v>
      </c>
      <c r="C88" s="31" t="s">
        <v>33</v>
      </c>
      <c r="D88" s="35" t="s">
        <v>38</v>
      </c>
      <c r="E88" s="32"/>
      <c r="F88" s="32"/>
      <c r="G88" s="32">
        <v>300</v>
      </c>
      <c r="H88" s="32"/>
      <c r="I88" s="32"/>
      <c r="J88" s="28"/>
      <c r="K88" s="28"/>
      <c r="L88" s="28">
        <f>SUM(Table1[[#This Row],[Food &amp; Groceries]:[Loan &amp; Misc.]])</f>
        <v>300</v>
      </c>
    </row>
    <row r="89" spans="2:12" ht="15" hidden="1" customHeight="1" x14ac:dyDescent="0.2">
      <c r="B89" s="33">
        <v>41882</v>
      </c>
      <c r="C89" s="31" t="s">
        <v>35</v>
      </c>
      <c r="D89" s="35" t="s">
        <v>37</v>
      </c>
      <c r="E89" s="32">
        <v>110</v>
      </c>
      <c r="F89" s="32"/>
      <c r="G89" s="32"/>
      <c r="H89" s="32"/>
      <c r="I89" s="32"/>
      <c r="J89" s="28"/>
      <c r="K89" s="28"/>
      <c r="L89" s="28">
        <f>SUM(Table1[[#This Row],[Food &amp; Groceries]:[Loan &amp; Misc.]])</f>
        <v>110</v>
      </c>
    </row>
    <row r="90" spans="2:12" ht="15" hidden="1" customHeight="1" x14ac:dyDescent="0.2">
      <c r="B90" s="33">
        <v>41882</v>
      </c>
      <c r="C90" s="34" t="s">
        <v>33</v>
      </c>
      <c r="D90" s="35" t="s">
        <v>34</v>
      </c>
      <c r="E90" s="28"/>
      <c r="F90" s="28"/>
      <c r="G90" s="28"/>
      <c r="H90" s="28"/>
      <c r="I90" s="28">
        <v>1645</v>
      </c>
      <c r="J90" s="28"/>
      <c r="K90" s="28"/>
      <c r="L90" s="28">
        <f>SUM(Table1[[#This Row],[Food &amp; Groceries]:[Loan &amp; Misc.]])</f>
        <v>1645</v>
      </c>
    </row>
    <row r="91" spans="2:12" ht="15" hidden="1" customHeight="1" x14ac:dyDescent="0.2">
      <c r="B91" s="33">
        <v>41883</v>
      </c>
      <c r="C91" s="34" t="s">
        <v>27</v>
      </c>
      <c r="D91" s="35" t="s">
        <v>42</v>
      </c>
      <c r="E91" s="28"/>
      <c r="F91" s="28"/>
      <c r="G91" s="28">
        <v>40</v>
      </c>
      <c r="H91" s="28"/>
      <c r="I91" s="28"/>
      <c r="J91" s="28"/>
      <c r="K91" s="28"/>
      <c r="L91" s="28">
        <f>SUM(Table1[[#This Row],[Food &amp; Groceries]:[Loan &amp; Misc.]])</f>
        <v>40</v>
      </c>
    </row>
    <row r="92" spans="2:12" ht="15" hidden="1" customHeight="1" x14ac:dyDescent="0.2">
      <c r="B92" s="33">
        <v>41883</v>
      </c>
      <c r="C92" s="34" t="s">
        <v>35</v>
      </c>
      <c r="D92" s="35" t="s">
        <v>43</v>
      </c>
      <c r="E92" s="28"/>
      <c r="F92" s="28">
        <v>10200</v>
      </c>
      <c r="G92" s="28"/>
      <c r="H92" s="28"/>
      <c r="I92" s="28"/>
      <c r="J92" s="28"/>
      <c r="K92" s="28"/>
      <c r="L92" s="28">
        <f>SUM(Table1[[#This Row],[Food &amp; Groceries]:[Loan &amp; Misc.]])</f>
        <v>10200</v>
      </c>
    </row>
    <row r="93" spans="2:12" ht="15" hidden="1" customHeight="1" x14ac:dyDescent="0.2">
      <c r="B93" s="33">
        <v>41883</v>
      </c>
      <c r="C93" s="34" t="s">
        <v>35</v>
      </c>
      <c r="D93" s="35" t="s">
        <v>44</v>
      </c>
      <c r="E93" s="28"/>
      <c r="F93" s="28"/>
      <c r="G93" s="28"/>
      <c r="H93" s="28"/>
      <c r="I93" s="28"/>
      <c r="J93" s="28"/>
      <c r="K93" s="28">
        <v>15000</v>
      </c>
      <c r="L93" s="28">
        <f>SUM(Table1[[#This Row],[Food &amp; Groceries]:[Loan &amp; Misc.]])</f>
        <v>15000</v>
      </c>
    </row>
    <row r="94" spans="2:12" ht="15" hidden="1" customHeight="1" x14ac:dyDescent="0.2">
      <c r="B94" s="33">
        <v>41899</v>
      </c>
      <c r="C94" s="34" t="s">
        <v>50</v>
      </c>
      <c r="D94" s="35" t="s">
        <v>90</v>
      </c>
      <c r="E94" s="28"/>
      <c r="F94" s="28"/>
      <c r="G94" s="28"/>
      <c r="H94" s="28">
        <v>843</v>
      </c>
      <c r="I94" s="28"/>
      <c r="J94" s="28"/>
      <c r="K94" s="28"/>
      <c r="L94" s="28">
        <f>SUM(Table1[[#This Row],[Food &amp; Groceries]:[Loan &amp; Misc.]])</f>
        <v>843</v>
      </c>
    </row>
    <row r="95" spans="2:12" hidden="1" x14ac:dyDescent="0.2">
      <c r="B95" s="33">
        <v>41884</v>
      </c>
      <c r="C95" s="34" t="s">
        <v>27</v>
      </c>
      <c r="D95" s="35" t="s">
        <v>91</v>
      </c>
      <c r="E95" s="28">
        <v>45</v>
      </c>
      <c r="F95" s="28"/>
      <c r="G95" s="28"/>
      <c r="H95" s="28"/>
      <c r="I95" s="28"/>
      <c r="J95" s="28"/>
      <c r="K95" s="30"/>
      <c r="L95" s="30">
        <f>SUM(Table1[[#This Row],[Food &amp; Groceries]:[Loan &amp; Misc.]])</f>
        <v>45</v>
      </c>
    </row>
    <row r="96" spans="2:12" hidden="1" x14ac:dyDescent="0.2">
      <c r="B96" s="33">
        <v>41884</v>
      </c>
      <c r="C96" s="34" t="s">
        <v>54</v>
      </c>
      <c r="D96" s="35" t="s">
        <v>119</v>
      </c>
      <c r="E96" s="28"/>
      <c r="F96" s="28"/>
      <c r="G96" s="28">
        <v>1093</v>
      </c>
      <c r="H96" s="28"/>
      <c r="I96" s="28"/>
      <c r="J96" s="28"/>
      <c r="K96" s="30"/>
      <c r="L96" s="30">
        <f>SUM(Table1[[#This Row],[Food &amp; Groceries]:[Loan &amp; Misc.]])</f>
        <v>1093</v>
      </c>
    </row>
    <row r="97" spans="2:12" hidden="1" x14ac:dyDescent="0.2">
      <c r="B97" s="33">
        <v>41885</v>
      </c>
      <c r="C97" s="34" t="s">
        <v>27</v>
      </c>
      <c r="D97" s="35" t="s">
        <v>120</v>
      </c>
      <c r="E97" s="28"/>
      <c r="F97" s="28"/>
      <c r="G97" s="28">
        <v>450</v>
      </c>
      <c r="H97" s="28"/>
      <c r="I97" s="28"/>
      <c r="J97" s="28"/>
      <c r="K97" s="30"/>
      <c r="L97" s="30">
        <f>SUM(Table1[[#This Row],[Food &amp; Groceries]:[Loan &amp; Misc.]])</f>
        <v>450</v>
      </c>
    </row>
    <row r="98" spans="2:12" hidden="1" x14ac:dyDescent="0.2">
      <c r="B98" s="33">
        <v>41886</v>
      </c>
      <c r="C98" s="34" t="s">
        <v>27</v>
      </c>
      <c r="D98" s="35" t="s">
        <v>121</v>
      </c>
      <c r="E98" s="28">
        <v>115</v>
      </c>
      <c r="F98" s="28"/>
      <c r="G98" s="28"/>
      <c r="H98" s="28"/>
      <c r="I98" s="28"/>
      <c r="J98" s="28"/>
      <c r="K98" s="30"/>
      <c r="L98" s="30">
        <f>SUM(Table1[[#This Row],[Food &amp; Groceries]:[Loan &amp; Misc.]])</f>
        <v>115</v>
      </c>
    </row>
    <row r="99" spans="2:12" hidden="1" x14ac:dyDescent="0.2">
      <c r="B99" s="33">
        <v>41887</v>
      </c>
      <c r="C99" s="34" t="s">
        <v>144</v>
      </c>
      <c r="D99" s="35" t="s">
        <v>48</v>
      </c>
      <c r="E99" s="28">
        <f>95+85+0+90</f>
        <v>270</v>
      </c>
      <c r="F99" s="28"/>
      <c r="G99" s="28"/>
      <c r="H99" s="28"/>
      <c r="I99" s="28"/>
      <c r="J99" s="28"/>
      <c r="K99" s="30"/>
      <c r="L99" s="30">
        <f>SUM(Table1[[#This Row],[Food &amp; Groceries]:[Loan &amp; Misc.]])</f>
        <v>270</v>
      </c>
    </row>
    <row r="100" spans="2:12" hidden="1" x14ac:dyDescent="0.2">
      <c r="B100" s="33">
        <v>41887</v>
      </c>
      <c r="C100" s="34" t="s">
        <v>50</v>
      </c>
      <c r="D100" s="35" t="s">
        <v>55</v>
      </c>
      <c r="E100" s="28">
        <f>329-Table1[[#This Row],[Flat &amp; Provisionals]]+8</f>
        <v>193</v>
      </c>
      <c r="F100" s="28">
        <v>144</v>
      </c>
      <c r="G100" s="28"/>
      <c r="H100" s="28"/>
      <c r="I100" s="28"/>
      <c r="J100" s="28"/>
      <c r="K100" s="30"/>
      <c r="L100" s="30">
        <f>SUM(Table1[[#This Row],[Food &amp; Groceries]:[Loan &amp; Misc.]])</f>
        <v>337</v>
      </c>
    </row>
    <row r="101" spans="2:12" hidden="1" x14ac:dyDescent="0.2">
      <c r="B101" s="33">
        <v>41888</v>
      </c>
      <c r="C101" s="34" t="s">
        <v>27</v>
      </c>
      <c r="D101" s="35" t="s">
        <v>122</v>
      </c>
      <c r="E101" s="28"/>
      <c r="F101" s="28">
        <v>50</v>
      </c>
      <c r="G101" s="28"/>
      <c r="H101" s="28"/>
      <c r="I101" s="28"/>
      <c r="J101" s="28"/>
      <c r="K101" s="30"/>
      <c r="L101" s="30">
        <f>SUM(Table1[[#This Row],[Food &amp; Groceries]:[Loan &amp; Misc.]])</f>
        <v>50</v>
      </c>
    </row>
    <row r="102" spans="2:12" hidden="1" x14ac:dyDescent="0.2">
      <c r="B102" s="33">
        <v>41888</v>
      </c>
      <c r="C102" s="34" t="s">
        <v>54</v>
      </c>
      <c r="D102" s="35" t="s">
        <v>123</v>
      </c>
      <c r="E102" s="28"/>
      <c r="F102" s="28"/>
      <c r="G102" s="28"/>
      <c r="H102" s="28"/>
      <c r="I102" s="28">
        <v>974</v>
      </c>
      <c r="J102" s="28"/>
      <c r="K102" s="30"/>
      <c r="L102" s="30">
        <f>SUM(Table1[[#This Row],[Food &amp; Groceries]:[Loan &amp; Misc.]])</f>
        <v>974</v>
      </c>
    </row>
    <row r="103" spans="2:12" hidden="1" x14ac:dyDescent="0.2">
      <c r="B103" s="33">
        <v>41888</v>
      </c>
      <c r="C103" s="34" t="s">
        <v>50</v>
      </c>
      <c r="D103" s="35" t="s">
        <v>124</v>
      </c>
      <c r="E103" s="28"/>
      <c r="F103" s="28">
        <v>120</v>
      </c>
      <c r="G103" s="28"/>
      <c r="H103" s="28"/>
      <c r="I103" s="28"/>
      <c r="J103" s="28"/>
      <c r="K103" s="30"/>
      <c r="L103" s="30">
        <f>SUM(Table1[[#This Row],[Food &amp; Groceries]:[Loan &amp; Misc.]])</f>
        <v>120</v>
      </c>
    </row>
    <row r="104" spans="2:12" hidden="1" x14ac:dyDescent="0.2">
      <c r="B104" s="33">
        <v>41895</v>
      </c>
      <c r="C104" s="34" t="s">
        <v>50</v>
      </c>
      <c r="D104" s="35" t="s">
        <v>145</v>
      </c>
      <c r="E104" s="28">
        <v>340</v>
      </c>
      <c r="F104" s="28"/>
      <c r="G104" s="28"/>
      <c r="H104" s="28"/>
      <c r="I104" s="28"/>
      <c r="J104" s="28"/>
      <c r="K104" s="30"/>
      <c r="L104" s="30">
        <f>SUM(Table1[[#This Row],[Food &amp; Groceries]:[Loan &amp; Misc.]])</f>
        <v>340</v>
      </c>
    </row>
    <row r="105" spans="2:12" hidden="1" x14ac:dyDescent="0.2">
      <c r="B105" s="33">
        <v>41896</v>
      </c>
      <c r="C105" s="55" t="s">
        <v>50</v>
      </c>
      <c r="D105" s="35" t="s">
        <v>146</v>
      </c>
      <c r="E105" s="28"/>
      <c r="F105" s="28"/>
      <c r="G105" s="28"/>
      <c r="H105" s="28"/>
      <c r="I105" s="28">
        <v>425</v>
      </c>
      <c r="J105" s="28"/>
      <c r="K105" s="30"/>
      <c r="L105" s="30">
        <f>SUM(Table1[[#This Row],[Food &amp; Groceries]:[Loan &amp; Misc.]])</f>
        <v>425</v>
      </c>
    </row>
    <row r="106" spans="2:12" hidden="1" x14ac:dyDescent="0.2">
      <c r="B106" s="33">
        <v>41896</v>
      </c>
      <c r="C106" s="34" t="s">
        <v>27</v>
      </c>
      <c r="D106" s="35" t="s">
        <v>147</v>
      </c>
      <c r="E106" s="28"/>
      <c r="F106" s="28"/>
      <c r="G106" s="28"/>
      <c r="H106" s="28"/>
      <c r="I106" s="28">
        <v>638</v>
      </c>
      <c r="J106" s="28"/>
      <c r="K106" s="30"/>
      <c r="L106" s="30">
        <f>SUM(Table1[[#This Row],[Food &amp; Groceries]:[Loan &amp; Misc.]])</f>
        <v>638</v>
      </c>
    </row>
    <row r="107" spans="2:12" hidden="1" x14ac:dyDescent="0.2">
      <c r="B107" s="33">
        <v>41897</v>
      </c>
      <c r="C107" s="31" t="s">
        <v>144</v>
      </c>
      <c r="D107" s="27" t="s">
        <v>150</v>
      </c>
      <c r="E107" s="28">
        <v>70</v>
      </c>
      <c r="F107" s="28"/>
      <c r="H107" s="28"/>
      <c r="I107" s="28"/>
      <c r="J107" s="28"/>
      <c r="K107" s="30"/>
      <c r="L107" s="30">
        <f>SUM(Table1[[#This Row],[Food &amp; Groceries]:[Loan &amp; Misc.]])</f>
        <v>70</v>
      </c>
    </row>
    <row r="108" spans="2:12" hidden="1" x14ac:dyDescent="0.2">
      <c r="B108" s="33">
        <v>41898</v>
      </c>
      <c r="C108" s="34" t="s">
        <v>50</v>
      </c>
      <c r="D108" s="35" t="s">
        <v>148</v>
      </c>
      <c r="E108" s="28"/>
      <c r="F108" s="28"/>
      <c r="G108" s="28">
        <v>942</v>
      </c>
      <c r="H108" s="28"/>
      <c r="I108" s="28"/>
      <c r="J108" s="28"/>
      <c r="K108" s="30"/>
      <c r="L108" s="30">
        <f>SUM(Table1[[#This Row],[Food &amp; Groceries]:[Loan &amp; Misc.]])</f>
        <v>942</v>
      </c>
    </row>
    <row r="109" spans="2:12" hidden="1" x14ac:dyDescent="0.2">
      <c r="B109" s="33">
        <v>41898</v>
      </c>
      <c r="C109" s="34" t="s">
        <v>50</v>
      </c>
      <c r="D109" s="35" t="s">
        <v>149</v>
      </c>
      <c r="E109" s="28">
        <v>47</v>
      </c>
      <c r="F109" s="28"/>
      <c r="G109" s="28"/>
      <c r="H109" s="28"/>
      <c r="I109" s="28"/>
      <c r="J109" s="28"/>
      <c r="K109" s="30"/>
      <c r="L109" s="30">
        <f>SUM(Table1[[#This Row],[Food &amp; Groceries]:[Loan &amp; Misc.]])</f>
        <v>47</v>
      </c>
    </row>
    <row r="110" spans="2:12" hidden="1" x14ac:dyDescent="0.2">
      <c r="B110" s="33">
        <v>41899</v>
      </c>
      <c r="C110" s="34" t="s">
        <v>54</v>
      </c>
      <c r="D110" s="35" t="s">
        <v>151</v>
      </c>
      <c r="E110" s="28"/>
      <c r="F110" s="28"/>
      <c r="G110" s="28">
        <v>600</v>
      </c>
      <c r="H110" s="28"/>
      <c r="I110" s="28"/>
      <c r="J110" s="28"/>
      <c r="K110" s="30"/>
      <c r="L110" s="30">
        <f>SUM(Table1[[#This Row],[Food &amp; Groceries]:[Loan &amp; Misc.]])</f>
        <v>600</v>
      </c>
    </row>
    <row r="111" spans="2:12" hidden="1" x14ac:dyDescent="0.2">
      <c r="B111" s="33">
        <v>41901</v>
      </c>
      <c r="C111" s="34" t="s">
        <v>144</v>
      </c>
      <c r="D111" s="35" t="s">
        <v>48</v>
      </c>
      <c r="E111" s="28">
        <f>95+75+90+80</f>
        <v>340</v>
      </c>
      <c r="F111" s="28"/>
      <c r="G111" s="28"/>
      <c r="H111" s="28"/>
      <c r="I111" s="28"/>
      <c r="J111" s="28"/>
      <c r="K111" s="30"/>
      <c r="L111" s="30">
        <f>SUM(Table1[[#This Row],[Food &amp; Groceries]:[Loan &amp; Misc.]])</f>
        <v>340</v>
      </c>
    </row>
    <row r="112" spans="2:12" hidden="1" x14ac:dyDescent="0.2">
      <c r="B112" s="33">
        <v>41901</v>
      </c>
      <c r="C112" s="34" t="s">
        <v>27</v>
      </c>
      <c r="D112" s="35" t="s">
        <v>121</v>
      </c>
      <c r="E112" s="28">
        <f>30+70+20</f>
        <v>120</v>
      </c>
      <c r="F112" s="28"/>
      <c r="G112" s="28"/>
      <c r="H112" s="28"/>
      <c r="I112" s="28"/>
      <c r="J112" s="28"/>
      <c r="K112" s="30"/>
      <c r="L112" s="30">
        <f>SUM(Table1[[#This Row],[Food &amp; Groceries]:[Loan &amp; Misc.]])</f>
        <v>120</v>
      </c>
    </row>
    <row r="113" spans="2:12" hidden="1" x14ac:dyDescent="0.2">
      <c r="B113" s="33">
        <v>41902</v>
      </c>
      <c r="C113" s="34" t="s">
        <v>27</v>
      </c>
      <c r="D113" s="35" t="s">
        <v>170</v>
      </c>
      <c r="E113" s="28"/>
      <c r="F113" s="28"/>
      <c r="G113" s="28">
        <v>30</v>
      </c>
      <c r="H113" s="28"/>
      <c r="I113" s="28"/>
      <c r="J113" s="28"/>
      <c r="K113" s="30"/>
      <c r="L113" s="30">
        <f>SUM(Table1[[#This Row],[Food &amp; Groceries]:[Loan &amp; Misc.]])</f>
        <v>30</v>
      </c>
    </row>
    <row r="114" spans="2:12" hidden="1" x14ac:dyDescent="0.2">
      <c r="B114" s="33">
        <v>41902</v>
      </c>
      <c r="C114" s="34" t="s">
        <v>27</v>
      </c>
      <c r="D114" s="35" t="s">
        <v>169</v>
      </c>
      <c r="E114" s="28"/>
      <c r="F114" s="28"/>
      <c r="G114" s="28">
        <v>25</v>
      </c>
      <c r="H114" s="28"/>
      <c r="I114" s="28"/>
      <c r="J114" s="28"/>
      <c r="K114" s="30"/>
      <c r="L114" s="30">
        <f>SUM(Table1[[#This Row],[Food &amp; Groceries]:[Loan &amp; Misc.]])</f>
        <v>25</v>
      </c>
    </row>
    <row r="115" spans="2:12" hidden="1" x14ac:dyDescent="0.2">
      <c r="B115" s="33">
        <v>41902</v>
      </c>
      <c r="C115" s="34" t="s">
        <v>27</v>
      </c>
      <c r="D115" s="35" t="s">
        <v>168</v>
      </c>
      <c r="E115" s="28"/>
      <c r="F115" s="28"/>
      <c r="G115" s="28"/>
      <c r="H115" s="28"/>
      <c r="I115" s="28">
        <v>6550</v>
      </c>
      <c r="J115" s="28"/>
      <c r="K115" s="30"/>
      <c r="L115" s="30">
        <f>SUM(Table1[[#This Row],[Food &amp; Groceries]:[Loan &amp; Misc.]])</f>
        <v>6550</v>
      </c>
    </row>
    <row r="116" spans="2:12" hidden="1" x14ac:dyDescent="0.2">
      <c r="B116" s="33">
        <v>41902</v>
      </c>
      <c r="C116" s="34" t="s">
        <v>27</v>
      </c>
      <c r="D116" s="35" t="s">
        <v>167</v>
      </c>
      <c r="E116" s="28"/>
      <c r="F116" s="28"/>
      <c r="G116" s="28"/>
      <c r="H116" s="28"/>
      <c r="I116" s="28"/>
      <c r="J116" s="28">
        <v>300</v>
      </c>
      <c r="K116" s="30"/>
      <c r="L116" s="30">
        <f>SUM(Table1[[#This Row],[Food &amp; Groceries]:[Loan &amp; Misc.]])</f>
        <v>300</v>
      </c>
    </row>
    <row r="117" spans="2:12" hidden="1" x14ac:dyDescent="0.2">
      <c r="B117" s="33">
        <v>41903</v>
      </c>
      <c r="C117" s="34" t="s">
        <v>50</v>
      </c>
      <c r="D117" s="35" t="s">
        <v>166</v>
      </c>
      <c r="E117" s="28"/>
      <c r="F117" s="28"/>
      <c r="G117" s="28"/>
      <c r="H117" s="28"/>
      <c r="I117" s="28"/>
      <c r="J117" s="28">
        <v>344</v>
      </c>
      <c r="K117" s="30"/>
      <c r="L117" s="30">
        <f>SUM(Table1[[#This Row],[Food &amp; Groceries]:[Loan &amp; Misc.]])</f>
        <v>344</v>
      </c>
    </row>
    <row r="118" spans="2:12" hidden="1" x14ac:dyDescent="0.2">
      <c r="B118" s="33">
        <v>41903</v>
      </c>
      <c r="C118" s="34" t="s">
        <v>50</v>
      </c>
      <c r="D118" s="35" t="s">
        <v>165</v>
      </c>
      <c r="E118" s="28"/>
      <c r="F118" s="28"/>
      <c r="G118" s="28"/>
      <c r="H118" s="28"/>
      <c r="I118" s="28"/>
      <c r="J118" s="28">
        <v>1572</v>
      </c>
      <c r="K118" s="30"/>
      <c r="L118" s="30">
        <f>SUM(Table1[[#This Row],[Food &amp; Groceries]:[Loan &amp; Misc.]])</f>
        <v>1572</v>
      </c>
    </row>
    <row r="119" spans="2:12" hidden="1" x14ac:dyDescent="0.2">
      <c r="B119" s="33">
        <v>41903</v>
      </c>
      <c r="C119" s="34" t="s">
        <v>54</v>
      </c>
      <c r="D119" s="35" t="s">
        <v>164</v>
      </c>
      <c r="E119" s="28"/>
      <c r="G119" s="28"/>
      <c r="H119" s="28"/>
      <c r="I119" s="28">
        <v>2940</v>
      </c>
      <c r="J119" s="28"/>
      <c r="K119" s="30"/>
      <c r="L119" s="30">
        <f>SUM(Table1[[#This Row],[Food &amp; Groceries]:[Loan &amp; Misc.]])</f>
        <v>2940</v>
      </c>
    </row>
    <row r="120" spans="2:12" hidden="1" x14ac:dyDescent="0.2">
      <c r="B120" s="33">
        <v>41903</v>
      </c>
      <c r="C120" s="34" t="s">
        <v>54</v>
      </c>
      <c r="D120" s="35" t="s">
        <v>163</v>
      </c>
      <c r="E120" s="28"/>
      <c r="G120" s="28"/>
      <c r="H120" s="28"/>
      <c r="I120" s="28">
        <v>399</v>
      </c>
      <c r="J120" s="28"/>
      <c r="K120" s="30"/>
      <c r="L120" s="30">
        <f>SUM(Table1[[#This Row],[Food &amp; Groceries]:[Loan &amp; Misc.]])</f>
        <v>399</v>
      </c>
    </row>
    <row r="121" spans="2:12" hidden="1" x14ac:dyDescent="0.2">
      <c r="B121" s="33">
        <v>41903</v>
      </c>
      <c r="C121" s="34" t="s">
        <v>54</v>
      </c>
      <c r="D121" s="35" t="s">
        <v>162</v>
      </c>
      <c r="E121" s="28"/>
      <c r="F121" s="28"/>
      <c r="G121" s="28"/>
      <c r="H121" s="28">
        <v>17</v>
      </c>
      <c r="I121" s="28"/>
      <c r="J121" s="28"/>
      <c r="K121" s="30"/>
      <c r="L121" s="30">
        <f>SUM(Table1[[#This Row],[Food &amp; Groceries]:[Loan &amp; Misc.]])</f>
        <v>17</v>
      </c>
    </row>
    <row r="122" spans="2:12" hidden="1" x14ac:dyDescent="0.2">
      <c r="B122" s="33">
        <v>41903</v>
      </c>
      <c r="C122" s="34" t="s">
        <v>54</v>
      </c>
      <c r="D122" s="35" t="s">
        <v>161</v>
      </c>
      <c r="E122" s="28">
        <v>137</v>
      </c>
      <c r="F122" s="28"/>
      <c r="G122" s="28"/>
      <c r="H122" s="28"/>
      <c r="I122" s="28"/>
      <c r="J122" s="28"/>
      <c r="K122" s="30"/>
      <c r="L122" s="30">
        <f>SUM(Table1[[#This Row],[Food &amp; Groceries]:[Loan &amp; Misc.]])</f>
        <v>137</v>
      </c>
    </row>
    <row r="123" spans="2:12" hidden="1" x14ac:dyDescent="0.2">
      <c r="B123" s="33">
        <v>41903</v>
      </c>
      <c r="C123" s="34" t="s">
        <v>54</v>
      </c>
      <c r="D123" s="35" t="s">
        <v>160</v>
      </c>
      <c r="E123" s="28"/>
      <c r="F123" s="28">
        <v>151</v>
      </c>
      <c r="G123" s="28"/>
      <c r="H123" s="28"/>
      <c r="I123" s="28"/>
      <c r="J123" s="28"/>
      <c r="K123" s="30"/>
      <c r="L123" s="30">
        <f>SUM(Table1[[#This Row],[Food &amp; Groceries]:[Loan &amp; Misc.]])</f>
        <v>151</v>
      </c>
    </row>
    <row r="124" spans="2:12" hidden="1" x14ac:dyDescent="0.2">
      <c r="B124" s="33">
        <v>41903</v>
      </c>
      <c r="C124" s="34" t="s">
        <v>27</v>
      </c>
      <c r="D124" s="35" t="s">
        <v>159</v>
      </c>
      <c r="E124" s="28"/>
      <c r="F124" s="28"/>
      <c r="G124" s="28"/>
      <c r="H124" s="28"/>
      <c r="I124" s="28"/>
      <c r="J124" s="28"/>
      <c r="K124" s="30">
        <v>-1000</v>
      </c>
      <c r="L124" s="30">
        <f>SUM(Table1[[#This Row],[Food &amp; Groceries]:[Loan &amp; Misc.]])</f>
        <v>-1000</v>
      </c>
    </row>
    <row r="125" spans="2:12" hidden="1" x14ac:dyDescent="0.2">
      <c r="B125" s="33">
        <v>41905</v>
      </c>
      <c r="C125" s="34" t="s">
        <v>50</v>
      </c>
      <c r="D125" s="35" t="s">
        <v>304</v>
      </c>
      <c r="E125" s="28"/>
      <c r="F125" s="28">
        <v>152</v>
      </c>
      <c r="G125" s="28"/>
      <c r="H125" s="28"/>
      <c r="I125" s="28"/>
      <c r="J125" s="28"/>
      <c r="K125" s="30"/>
      <c r="L125" s="30">
        <f>SUM(Table1[[#This Row],[Food &amp; Groceries]:[Loan &amp; Misc.]])</f>
        <v>152</v>
      </c>
    </row>
    <row r="126" spans="2:12" hidden="1" x14ac:dyDescent="0.2">
      <c r="B126" s="33">
        <v>41906</v>
      </c>
      <c r="C126" s="34" t="s">
        <v>50</v>
      </c>
      <c r="D126" s="35" t="s">
        <v>55</v>
      </c>
      <c r="E126" s="28">
        <v>249</v>
      </c>
      <c r="F126" s="28"/>
      <c r="G126" s="28"/>
      <c r="H126" s="28"/>
      <c r="I126" s="28"/>
      <c r="J126" s="28"/>
      <c r="K126" s="30"/>
      <c r="L126" s="30">
        <f>SUM(Table1[[#This Row],[Food &amp; Groceries]:[Loan &amp; Misc.]])</f>
        <v>249</v>
      </c>
    </row>
    <row r="127" spans="2:12" hidden="1" x14ac:dyDescent="0.2">
      <c r="B127" s="33">
        <v>41908</v>
      </c>
      <c r="C127" s="34" t="s">
        <v>144</v>
      </c>
      <c r="D127" s="35" t="s">
        <v>48</v>
      </c>
      <c r="E127" s="28">
        <f>95+80+85+80+75</f>
        <v>415</v>
      </c>
      <c r="F127" s="28"/>
      <c r="G127" s="28"/>
      <c r="H127" s="28"/>
      <c r="I127" s="28"/>
      <c r="J127" s="28"/>
      <c r="K127" s="30"/>
      <c r="L127" s="30">
        <f>SUM(Table1[[#This Row],[Food &amp; Groceries]:[Loan &amp; Misc.]])</f>
        <v>415</v>
      </c>
    </row>
    <row r="128" spans="2:12" hidden="1" x14ac:dyDescent="0.2">
      <c r="B128" s="33">
        <v>41909</v>
      </c>
      <c r="C128" s="34" t="s">
        <v>54</v>
      </c>
      <c r="D128" s="35" t="s">
        <v>178</v>
      </c>
      <c r="E128" s="28"/>
      <c r="F128" s="28"/>
      <c r="G128" s="28">
        <v>450</v>
      </c>
      <c r="H128" s="28"/>
      <c r="I128" s="28"/>
      <c r="J128" s="28"/>
      <c r="K128" s="30"/>
      <c r="L128" s="30">
        <f>SUM(Table1[[#This Row],[Food &amp; Groceries]:[Loan &amp; Misc.]])</f>
        <v>450</v>
      </c>
    </row>
    <row r="129" spans="2:12" hidden="1" x14ac:dyDescent="0.2">
      <c r="B129" s="33">
        <v>41909</v>
      </c>
      <c r="C129" s="34" t="s">
        <v>50</v>
      </c>
      <c r="D129" s="35" t="s">
        <v>61</v>
      </c>
      <c r="E129" s="28">
        <v>176</v>
      </c>
      <c r="F129" s="28"/>
      <c r="G129" s="28"/>
      <c r="H129" s="28"/>
      <c r="I129" s="28"/>
      <c r="J129" s="28"/>
      <c r="K129" s="30"/>
      <c r="L129" s="30">
        <f>SUM(Table1[[#This Row],[Food &amp; Groceries]:[Loan &amp; Misc.]])</f>
        <v>176</v>
      </c>
    </row>
    <row r="130" spans="2:12" hidden="1" x14ac:dyDescent="0.2">
      <c r="B130" s="33">
        <v>41909</v>
      </c>
      <c r="C130" s="34" t="s">
        <v>27</v>
      </c>
      <c r="D130" s="35" t="s">
        <v>60</v>
      </c>
      <c r="E130" s="28">
        <v>90</v>
      </c>
      <c r="F130" s="28"/>
      <c r="G130" s="28"/>
      <c r="H130" s="28"/>
      <c r="I130" s="28"/>
      <c r="J130" s="28"/>
      <c r="K130" s="30"/>
      <c r="L130" s="30">
        <f>SUM(Table1[[#This Row],[Food &amp; Groceries]:[Loan &amp; Misc.]])</f>
        <v>90</v>
      </c>
    </row>
    <row r="131" spans="2:12" hidden="1" x14ac:dyDescent="0.2">
      <c r="B131" s="33">
        <v>41909</v>
      </c>
      <c r="C131" s="34" t="s">
        <v>27</v>
      </c>
      <c r="D131" s="35" t="s">
        <v>179</v>
      </c>
      <c r="E131" s="28"/>
      <c r="F131" s="28"/>
      <c r="G131" s="28"/>
      <c r="H131" s="28"/>
      <c r="I131" s="28">
        <v>60</v>
      </c>
      <c r="J131" s="28"/>
      <c r="K131" s="30"/>
      <c r="L131" s="30">
        <f>SUM(Table1[[#This Row],[Food &amp; Groceries]:[Loan &amp; Misc.]])</f>
        <v>60</v>
      </c>
    </row>
    <row r="132" spans="2:12" hidden="1" x14ac:dyDescent="0.2">
      <c r="B132" s="33">
        <v>41910</v>
      </c>
      <c r="C132" s="34" t="s">
        <v>144</v>
      </c>
      <c r="D132" s="35" t="s">
        <v>37</v>
      </c>
      <c r="E132" s="28">
        <v>160</v>
      </c>
      <c r="F132" s="28"/>
      <c r="G132" s="28"/>
      <c r="H132" s="28"/>
      <c r="I132" s="28"/>
      <c r="J132" s="28"/>
      <c r="K132" s="30"/>
      <c r="L132" s="30">
        <f>SUM(Table1[[#This Row],[Food &amp; Groceries]:[Loan &amp; Misc.]])</f>
        <v>160</v>
      </c>
    </row>
    <row r="133" spans="2:12" hidden="1" x14ac:dyDescent="0.2">
      <c r="B133" s="33">
        <v>41911</v>
      </c>
      <c r="C133" s="34" t="s">
        <v>144</v>
      </c>
      <c r="D133" s="35" t="s">
        <v>37</v>
      </c>
      <c r="E133" s="28">
        <v>90</v>
      </c>
      <c r="F133" s="28"/>
      <c r="G133" s="28"/>
      <c r="H133" s="28"/>
      <c r="I133" s="28"/>
      <c r="J133" s="28"/>
      <c r="K133" s="30"/>
      <c r="L133" s="30">
        <f>SUM(Table1[[#This Row],[Food &amp; Groceries]:[Loan &amp; Misc.]])</f>
        <v>90</v>
      </c>
    </row>
    <row r="134" spans="2:12" hidden="1" x14ac:dyDescent="0.2">
      <c r="B134" s="33">
        <v>41911</v>
      </c>
      <c r="C134" s="34" t="s">
        <v>33</v>
      </c>
      <c r="D134" s="35" t="s">
        <v>203</v>
      </c>
      <c r="E134" s="28"/>
      <c r="F134" s="28"/>
      <c r="G134" s="28"/>
      <c r="H134" s="28"/>
      <c r="I134" s="28">
        <v>500</v>
      </c>
      <c r="J134" s="28"/>
      <c r="K134" s="30"/>
      <c r="L134" s="30">
        <f>SUM(Table1[[#This Row],[Food &amp; Groceries]:[Loan &amp; Misc.]])</f>
        <v>500</v>
      </c>
    </row>
    <row r="135" spans="2:12" hidden="1" x14ac:dyDescent="0.2">
      <c r="B135" s="33">
        <v>41912</v>
      </c>
      <c r="C135" s="34" t="s">
        <v>144</v>
      </c>
      <c r="D135" s="35" t="s">
        <v>37</v>
      </c>
      <c r="E135" s="28">
        <v>85</v>
      </c>
      <c r="F135" s="28"/>
      <c r="G135" s="28"/>
      <c r="H135" s="28"/>
      <c r="I135" s="28"/>
      <c r="J135" s="28"/>
      <c r="K135" s="30"/>
      <c r="L135" s="30">
        <f>SUM(Table1[[#This Row],[Food &amp; Groceries]:[Loan &amp; Misc.]])</f>
        <v>85</v>
      </c>
    </row>
    <row r="136" spans="2:12" hidden="1" x14ac:dyDescent="0.2">
      <c r="B136" s="33">
        <v>41913</v>
      </c>
      <c r="C136" s="34" t="s">
        <v>144</v>
      </c>
      <c r="D136" s="35" t="s">
        <v>37</v>
      </c>
      <c r="E136" s="28">
        <v>90</v>
      </c>
      <c r="F136" s="28"/>
      <c r="G136" s="28"/>
      <c r="H136" s="28"/>
      <c r="I136" s="28"/>
      <c r="J136" s="28"/>
      <c r="K136" s="30"/>
      <c r="L136" s="30">
        <f>SUM(Table1[[#This Row],[Food &amp; Groceries]:[Loan &amp; Misc.]])</f>
        <v>90</v>
      </c>
    </row>
    <row r="137" spans="2:12" hidden="1" x14ac:dyDescent="0.2">
      <c r="B137" s="33">
        <v>41914</v>
      </c>
      <c r="C137" s="34" t="s">
        <v>27</v>
      </c>
      <c r="D137" s="35" t="s">
        <v>186</v>
      </c>
      <c r="E137" s="28"/>
      <c r="F137" s="28"/>
      <c r="G137" s="28"/>
      <c r="H137" s="28"/>
      <c r="I137" s="28">
        <v>230</v>
      </c>
      <c r="J137" s="28"/>
      <c r="K137" s="30"/>
      <c r="L137" s="30">
        <f>SUM(Table1[[#This Row],[Food &amp; Groceries]:[Loan &amp; Misc.]])</f>
        <v>230</v>
      </c>
    </row>
    <row r="138" spans="2:12" hidden="1" x14ac:dyDescent="0.2">
      <c r="B138" s="33">
        <v>41914</v>
      </c>
      <c r="C138" s="34" t="s">
        <v>27</v>
      </c>
      <c r="D138" s="35" t="s">
        <v>191</v>
      </c>
      <c r="E138" s="28">
        <v>295</v>
      </c>
      <c r="F138" s="28"/>
      <c r="G138" s="28"/>
      <c r="H138" s="28"/>
      <c r="I138" s="28"/>
      <c r="J138" s="28"/>
      <c r="K138" s="30"/>
      <c r="L138" s="30">
        <f>SUM(Table1[[#This Row],[Food &amp; Groceries]:[Loan &amp; Misc.]])</f>
        <v>295</v>
      </c>
    </row>
    <row r="139" spans="2:12" hidden="1" x14ac:dyDescent="0.2">
      <c r="B139" s="33">
        <v>41914</v>
      </c>
      <c r="C139" s="34" t="s">
        <v>27</v>
      </c>
      <c r="D139" s="35" t="s">
        <v>121</v>
      </c>
      <c r="E139" s="28"/>
      <c r="F139" s="28"/>
      <c r="G139" s="28"/>
      <c r="H139" s="28"/>
      <c r="I139" s="28"/>
      <c r="J139" s="28">
        <v>900</v>
      </c>
      <c r="K139" s="30"/>
      <c r="L139" s="30">
        <f>SUM(Table1[[#This Row],[Food &amp; Groceries]:[Loan &amp; Misc.]])</f>
        <v>900</v>
      </c>
    </row>
    <row r="140" spans="2:12" hidden="1" x14ac:dyDescent="0.2">
      <c r="B140" s="33">
        <v>41914</v>
      </c>
      <c r="C140" s="34" t="s">
        <v>27</v>
      </c>
      <c r="D140" s="35" t="s">
        <v>190</v>
      </c>
      <c r="E140" s="28"/>
      <c r="F140" s="28"/>
      <c r="G140" s="28">
        <v>30</v>
      </c>
      <c r="H140" s="28"/>
      <c r="I140" s="28"/>
      <c r="J140" s="28">
        <v>350</v>
      </c>
      <c r="K140" s="30"/>
      <c r="L140" s="30">
        <f>SUM(Table1[[#This Row],[Food &amp; Groceries]:[Loan &amp; Misc.]])</f>
        <v>380</v>
      </c>
    </row>
    <row r="141" spans="2:12" hidden="1" x14ac:dyDescent="0.2">
      <c r="B141" s="33">
        <v>41915</v>
      </c>
      <c r="C141" s="34" t="s">
        <v>27</v>
      </c>
      <c r="D141" s="35" t="s">
        <v>188</v>
      </c>
      <c r="E141" s="28"/>
      <c r="F141" s="28"/>
      <c r="G141" s="28"/>
      <c r="H141" s="28"/>
      <c r="I141" s="28"/>
      <c r="J141" s="28"/>
      <c r="K141" s="30">
        <v>100</v>
      </c>
      <c r="L141" s="30">
        <f>SUM(Table1[[#This Row],[Food &amp; Groceries]:[Loan &amp; Misc.]])</f>
        <v>100</v>
      </c>
    </row>
    <row r="142" spans="2:12" hidden="1" x14ac:dyDescent="0.2">
      <c r="B142" s="33">
        <v>41915</v>
      </c>
      <c r="C142" s="34" t="s">
        <v>27</v>
      </c>
      <c r="D142" s="35" t="s">
        <v>189</v>
      </c>
      <c r="E142" s="28"/>
      <c r="F142" s="28"/>
      <c r="G142" s="28">
        <v>1100</v>
      </c>
      <c r="H142" s="28"/>
      <c r="I142" s="28"/>
      <c r="J142" s="28">
        <v>700</v>
      </c>
      <c r="K142" s="30"/>
      <c r="L142" s="30">
        <f>SUM(Table1[[#This Row],[Food &amp; Groceries]:[Loan &amp; Misc.]])</f>
        <v>1800</v>
      </c>
    </row>
    <row r="143" spans="2:12" hidden="1" x14ac:dyDescent="0.2">
      <c r="B143" s="33">
        <v>41916</v>
      </c>
      <c r="C143" s="34" t="s">
        <v>27</v>
      </c>
      <c r="D143" s="35" t="s">
        <v>153</v>
      </c>
      <c r="E143" s="28"/>
      <c r="F143" s="28"/>
      <c r="G143" s="28">
        <v>40</v>
      </c>
      <c r="H143" s="28"/>
      <c r="I143" s="28"/>
      <c r="J143" s="28"/>
      <c r="K143" s="30"/>
      <c r="L143" s="30">
        <f>SUM(Table1[[#This Row],[Food &amp; Groceries]:[Loan &amp; Misc.]])</f>
        <v>40</v>
      </c>
    </row>
    <row r="144" spans="2:12" hidden="1" x14ac:dyDescent="0.2">
      <c r="B144" s="33">
        <v>41917</v>
      </c>
      <c r="C144" s="34" t="s">
        <v>50</v>
      </c>
      <c r="D144" s="35" t="s">
        <v>44</v>
      </c>
      <c r="E144" s="28"/>
      <c r="F144" s="28"/>
      <c r="G144" s="28"/>
      <c r="H144" s="28"/>
      <c r="I144" s="28"/>
      <c r="J144" s="28"/>
      <c r="K144" s="30">
        <v>14000</v>
      </c>
      <c r="L144" s="30">
        <f>SUM(Table1[[#This Row],[Food &amp; Groceries]:[Loan &amp; Misc.]])</f>
        <v>14000</v>
      </c>
    </row>
    <row r="145" spans="2:12" hidden="1" x14ac:dyDescent="0.2">
      <c r="B145" s="33">
        <v>41917</v>
      </c>
      <c r="C145" s="34" t="s">
        <v>50</v>
      </c>
      <c r="D145" s="35" t="s">
        <v>187</v>
      </c>
      <c r="E145" s="28"/>
      <c r="F145" s="28"/>
      <c r="G145" s="28"/>
      <c r="H145" s="28">
        <v>607</v>
      </c>
      <c r="I145" s="28"/>
      <c r="J145" s="28"/>
      <c r="K145" s="30"/>
      <c r="L145" s="30">
        <f>SUM(Table1[[#This Row],[Food &amp; Groceries]:[Loan &amp; Misc.]])</f>
        <v>607</v>
      </c>
    </row>
    <row r="146" spans="2:12" hidden="1" x14ac:dyDescent="0.2">
      <c r="B146" s="33">
        <v>41917</v>
      </c>
      <c r="C146" s="34" t="s">
        <v>50</v>
      </c>
      <c r="D146" s="35" t="s">
        <v>43</v>
      </c>
      <c r="E146" s="28"/>
      <c r="F146" s="28">
        <v>10200</v>
      </c>
      <c r="G146" s="28"/>
      <c r="H146" s="28"/>
      <c r="I146" s="28"/>
      <c r="J146" s="28"/>
      <c r="K146" s="30"/>
      <c r="L146" s="30">
        <f>SUM(Table1[[#This Row],[Food &amp; Groceries]:[Loan &amp; Misc.]])</f>
        <v>10200</v>
      </c>
    </row>
    <row r="147" spans="2:12" hidden="1" x14ac:dyDescent="0.2">
      <c r="B147" s="33">
        <v>41917</v>
      </c>
      <c r="C147" s="34" t="s">
        <v>50</v>
      </c>
      <c r="D147" s="35" t="s">
        <v>56</v>
      </c>
      <c r="E147" s="28">
        <v>180</v>
      </c>
      <c r="F147" s="28"/>
      <c r="G147" s="28"/>
      <c r="H147" s="28"/>
      <c r="I147" s="28"/>
      <c r="J147" s="28"/>
      <c r="K147" s="30"/>
      <c r="L147" s="30">
        <f>SUM(Table1[[#This Row],[Food &amp; Groceries]:[Loan &amp; Misc.]])</f>
        <v>180</v>
      </c>
    </row>
    <row r="148" spans="2:12" hidden="1" x14ac:dyDescent="0.2">
      <c r="B148" s="33">
        <v>41917</v>
      </c>
      <c r="C148" s="34" t="s">
        <v>50</v>
      </c>
      <c r="D148" s="35" t="s">
        <v>88</v>
      </c>
      <c r="E148" s="28">
        <v>28</v>
      </c>
      <c r="F148" s="28"/>
      <c r="G148" s="28"/>
      <c r="H148" s="28"/>
      <c r="I148" s="28"/>
      <c r="J148" s="28"/>
      <c r="K148" s="30"/>
      <c r="L148" s="30">
        <f>SUM(Table1[[#This Row],[Food &amp; Groceries]:[Loan &amp; Misc.]])</f>
        <v>28</v>
      </c>
    </row>
    <row r="149" spans="2:12" hidden="1" x14ac:dyDescent="0.2">
      <c r="B149" s="33">
        <v>41917</v>
      </c>
      <c r="C149" s="34" t="s">
        <v>54</v>
      </c>
      <c r="D149" s="35" t="s">
        <v>55</v>
      </c>
      <c r="E149" s="28">
        <v>569</v>
      </c>
      <c r="F149" s="28"/>
      <c r="G149" s="28"/>
      <c r="H149" s="28"/>
      <c r="I149" s="28"/>
      <c r="J149" s="28"/>
      <c r="K149" s="30"/>
      <c r="L149" s="30">
        <f>SUM(Table1[[#This Row],[Food &amp; Groceries]:[Loan &amp; Misc.]])</f>
        <v>569</v>
      </c>
    </row>
    <row r="150" spans="2:12" hidden="1" x14ac:dyDescent="0.2">
      <c r="B150" s="33">
        <v>41921</v>
      </c>
      <c r="C150" s="34" t="s">
        <v>144</v>
      </c>
      <c r="D150" s="35" t="s">
        <v>278</v>
      </c>
      <c r="E150" s="28">
        <v>170</v>
      </c>
      <c r="F150" s="28"/>
      <c r="G150" s="28"/>
      <c r="H150" s="28"/>
      <c r="I150" s="28"/>
      <c r="J150" s="28"/>
      <c r="K150" s="30"/>
      <c r="L150" s="30">
        <f>SUM(Table1[[#This Row],[Food &amp; Groceries]:[Loan &amp; Misc.]])</f>
        <v>170</v>
      </c>
    </row>
    <row r="151" spans="2:12" hidden="1" x14ac:dyDescent="0.2">
      <c r="B151" s="33">
        <v>41921</v>
      </c>
      <c r="C151" s="34" t="s">
        <v>27</v>
      </c>
      <c r="D151" s="35" t="s">
        <v>202</v>
      </c>
      <c r="E151" s="28"/>
      <c r="F151" s="28"/>
      <c r="G151" s="28"/>
      <c r="H151" s="28"/>
      <c r="I151" s="28">
        <v>14</v>
      </c>
      <c r="J151" s="28"/>
      <c r="K151" s="30"/>
      <c r="L151" s="30">
        <f>SUM(Table1[[#This Row],[Food &amp; Groceries]:[Loan &amp; Misc.]])</f>
        <v>14</v>
      </c>
    </row>
    <row r="152" spans="2:12" hidden="1" x14ac:dyDescent="0.2">
      <c r="B152" s="33">
        <v>41922</v>
      </c>
      <c r="C152" s="34" t="s">
        <v>144</v>
      </c>
      <c r="D152" s="35" t="s">
        <v>48</v>
      </c>
      <c r="E152" s="28">
        <f>85+90+95+90+90</f>
        <v>450</v>
      </c>
      <c r="F152" s="28"/>
      <c r="G152" s="28"/>
      <c r="H152" s="28"/>
      <c r="I152" s="28"/>
      <c r="J152" s="28"/>
      <c r="K152" s="30"/>
      <c r="L152" s="30">
        <f>SUM(Table1[[#This Row],[Food &amp; Groceries]:[Loan &amp; Misc.]])</f>
        <v>450</v>
      </c>
    </row>
    <row r="153" spans="2:12" hidden="1" x14ac:dyDescent="0.2">
      <c r="B153" s="33">
        <v>41923</v>
      </c>
      <c r="C153" s="31" t="s">
        <v>27</v>
      </c>
      <c r="D153" s="27" t="s">
        <v>65</v>
      </c>
      <c r="E153" s="28">
        <v>137</v>
      </c>
      <c r="F153" s="28"/>
      <c r="G153" s="28"/>
      <c r="H153" s="28"/>
      <c r="I153" s="28"/>
      <c r="J153" s="28"/>
      <c r="K153" s="30"/>
      <c r="L153" s="30">
        <f>SUM(Table1[[#This Row],[Food &amp; Groceries]:[Loan &amp; Misc.]])</f>
        <v>137</v>
      </c>
    </row>
    <row r="154" spans="2:12" hidden="1" x14ac:dyDescent="0.2">
      <c r="B154" s="33">
        <v>41923</v>
      </c>
      <c r="C154" s="34" t="s">
        <v>279</v>
      </c>
      <c r="D154" s="35" t="s">
        <v>280</v>
      </c>
      <c r="E154" s="28"/>
      <c r="F154" s="28"/>
      <c r="G154" s="28"/>
      <c r="H154" s="28"/>
      <c r="I154" s="28">
        <v>2198</v>
      </c>
      <c r="J154" s="28"/>
      <c r="K154" s="30"/>
      <c r="L154" s="30">
        <f>SUM(Table1[[#This Row],[Food &amp; Groceries]:[Loan &amp; Misc.]])</f>
        <v>2198</v>
      </c>
    </row>
    <row r="155" spans="2:12" hidden="1" x14ac:dyDescent="0.2">
      <c r="B155" s="33">
        <v>41924</v>
      </c>
      <c r="C155" s="34" t="s">
        <v>279</v>
      </c>
      <c r="D155" s="35" t="s">
        <v>55</v>
      </c>
      <c r="E155" s="28">
        <f>550-355</f>
        <v>195</v>
      </c>
      <c r="F155" s="28">
        <v>355</v>
      </c>
      <c r="G155" s="28"/>
      <c r="H155" s="28"/>
      <c r="I155" s="28"/>
      <c r="J155" s="28"/>
      <c r="K155" s="30"/>
      <c r="L155" s="30">
        <f>SUM(Table1[[#This Row],[Food &amp; Groceries]:[Loan &amp; Misc.]])</f>
        <v>550</v>
      </c>
    </row>
    <row r="156" spans="2:12" hidden="1" x14ac:dyDescent="0.2">
      <c r="B156" s="33">
        <v>41924</v>
      </c>
      <c r="C156" s="34" t="s">
        <v>279</v>
      </c>
      <c r="D156" s="35" t="s">
        <v>56</v>
      </c>
      <c r="E156" s="28">
        <v>103</v>
      </c>
      <c r="F156" s="28"/>
      <c r="G156" s="28"/>
      <c r="H156" s="28"/>
      <c r="I156" s="28"/>
      <c r="J156" s="28"/>
      <c r="K156" s="30"/>
      <c r="L156" s="30">
        <f>SUM(Table1[[#This Row],[Food &amp; Groceries]:[Loan &amp; Misc.]])</f>
        <v>103</v>
      </c>
    </row>
    <row r="157" spans="2:12" hidden="1" x14ac:dyDescent="0.2">
      <c r="B157" s="33">
        <v>41924</v>
      </c>
      <c r="C157" s="34" t="s">
        <v>279</v>
      </c>
      <c r="D157" s="35" t="s">
        <v>281</v>
      </c>
      <c r="E157" s="28">
        <v>164</v>
      </c>
      <c r="F157" s="28"/>
      <c r="G157" s="28"/>
      <c r="H157" s="28"/>
      <c r="I157" s="28"/>
      <c r="J157" s="28"/>
      <c r="K157" s="30"/>
      <c r="L157" s="30">
        <f>SUM(Table1[[#This Row],[Food &amp; Groceries]:[Loan &amp; Misc.]])</f>
        <v>164</v>
      </c>
    </row>
    <row r="158" spans="2:12" hidden="1" x14ac:dyDescent="0.2">
      <c r="B158" s="33">
        <v>41925</v>
      </c>
      <c r="C158" s="34" t="s">
        <v>279</v>
      </c>
      <c r="D158" s="35" t="s">
        <v>287</v>
      </c>
      <c r="E158" s="28">
        <f>1591-1300</f>
        <v>291</v>
      </c>
      <c r="F158" s="28"/>
      <c r="G158" s="28"/>
      <c r="H158" s="28"/>
      <c r="I158" s="28"/>
      <c r="J158" s="28"/>
      <c r="K158" s="30"/>
      <c r="L158" s="30">
        <f>SUM(Table1[[#This Row],[Food &amp; Groceries]:[Loan &amp; Misc.]])</f>
        <v>291</v>
      </c>
    </row>
    <row r="159" spans="2:12" hidden="1" x14ac:dyDescent="0.2">
      <c r="B159" s="33">
        <v>41926</v>
      </c>
      <c r="C159" s="31" t="s">
        <v>279</v>
      </c>
      <c r="D159" s="27" t="s">
        <v>289</v>
      </c>
      <c r="E159" s="28"/>
      <c r="F159" s="28"/>
      <c r="G159" s="28">
        <v>412</v>
      </c>
      <c r="H159" s="28"/>
      <c r="I159" s="28"/>
      <c r="J159" s="28"/>
      <c r="K159" s="30"/>
      <c r="L159" s="30">
        <f>SUM(Table1[[#This Row],[Food &amp; Groceries]:[Loan &amp; Misc.]])</f>
        <v>412</v>
      </c>
    </row>
    <row r="160" spans="2:12" hidden="1" x14ac:dyDescent="0.2">
      <c r="B160" s="33">
        <v>41928</v>
      </c>
      <c r="C160" s="31" t="s">
        <v>27</v>
      </c>
      <c r="D160" s="27" t="s">
        <v>299</v>
      </c>
      <c r="E160" s="28"/>
      <c r="F160" s="28"/>
      <c r="G160" s="28"/>
      <c r="H160" s="28"/>
      <c r="I160" s="28">
        <v>310</v>
      </c>
      <c r="J160" s="28"/>
      <c r="K160" s="30"/>
      <c r="L160" s="30">
        <f>SUM(Table1[[#This Row],[Food &amp; Groceries]:[Loan &amp; Misc.]])</f>
        <v>310</v>
      </c>
    </row>
    <row r="161" spans="2:12" hidden="1" x14ac:dyDescent="0.2">
      <c r="B161" s="33">
        <v>41929</v>
      </c>
      <c r="C161" s="34" t="s">
        <v>27</v>
      </c>
      <c r="D161" s="35" t="s">
        <v>295</v>
      </c>
      <c r="E161" s="28">
        <v>125</v>
      </c>
      <c r="F161" s="28"/>
      <c r="G161" s="28"/>
      <c r="H161" s="28"/>
      <c r="I161" s="28"/>
      <c r="J161" s="28"/>
      <c r="K161" s="30"/>
      <c r="L161" s="30">
        <f>SUM(Table1[[#This Row],[Food &amp; Groceries]:[Loan &amp; Misc.]])</f>
        <v>125</v>
      </c>
    </row>
    <row r="162" spans="2:12" hidden="1" x14ac:dyDescent="0.2">
      <c r="B162" s="33">
        <v>41929</v>
      </c>
      <c r="C162" s="34" t="s">
        <v>27</v>
      </c>
      <c r="D162" s="35" t="s">
        <v>122</v>
      </c>
      <c r="E162" s="28"/>
      <c r="F162" s="28">
        <v>140</v>
      </c>
      <c r="G162" s="28"/>
      <c r="H162" s="28"/>
      <c r="I162" s="28"/>
      <c r="J162" s="28"/>
      <c r="K162" s="30"/>
      <c r="L162" s="30">
        <f>SUM(Table1[[#This Row],[Food &amp; Groceries]:[Loan &amp; Misc.]])</f>
        <v>140</v>
      </c>
    </row>
    <row r="163" spans="2:12" hidden="1" x14ac:dyDescent="0.2">
      <c r="B163" s="33">
        <v>41929</v>
      </c>
      <c r="C163" s="34" t="s">
        <v>144</v>
      </c>
      <c r="D163" s="35" t="s">
        <v>48</v>
      </c>
      <c r="E163" s="28">
        <f>0+80+85+100</f>
        <v>265</v>
      </c>
      <c r="F163" s="28"/>
      <c r="G163" s="28"/>
      <c r="H163" s="28"/>
      <c r="I163" s="28"/>
      <c r="J163" s="28"/>
      <c r="K163" s="30"/>
      <c r="L163" s="30">
        <f>SUM(Table1[[#This Row],[Food &amp; Groceries]:[Loan &amp; Misc.]])</f>
        <v>265</v>
      </c>
    </row>
    <row r="164" spans="2:12" hidden="1" x14ac:dyDescent="0.2">
      <c r="B164" s="33">
        <v>41929</v>
      </c>
      <c r="C164" s="34" t="s">
        <v>27</v>
      </c>
      <c r="D164" s="35" t="s">
        <v>293</v>
      </c>
      <c r="E164" s="28"/>
      <c r="F164" s="28"/>
      <c r="G164" s="28"/>
      <c r="H164" s="28"/>
      <c r="I164" s="28">
        <v>1620</v>
      </c>
      <c r="J164" s="28"/>
      <c r="K164" s="30"/>
      <c r="L164" s="30">
        <f>SUM(Table1[[#This Row],[Food &amp; Groceries]:[Loan &amp; Misc.]])</f>
        <v>1620</v>
      </c>
    </row>
    <row r="165" spans="2:12" hidden="1" x14ac:dyDescent="0.2">
      <c r="B165" s="33">
        <v>41930</v>
      </c>
      <c r="C165" s="34" t="s">
        <v>27</v>
      </c>
      <c r="D165" s="35" t="s">
        <v>288</v>
      </c>
      <c r="E165" s="28">
        <f>38+19+19+19</f>
        <v>95</v>
      </c>
      <c r="F165" s="28"/>
      <c r="G165" s="28"/>
      <c r="H165" s="28"/>
      <c r="I165" s="28"/>
      <c r="J165" s="28"/>
      <c r="K165" s="30"/>
      <c r="L165" s="30">
        <f>SUM(Table1[[#This Row],[Food &amp; Groceries]:[Loan &amp; Misc.]])</f>
        <v>95</v>
      </c>
    </row>
    <row r="166" spans="2:12" hidden="1" x14ac:dyDescent="0.2">
      <c r="B166" s="33">
        <v>41930</v>
      </c>
      <c r="C166" s="31" t="s">
        <v>279</v>
      </c>
      <c r="D166" s="27" t="s">
        <v>290</v>
      </c>
      <c r="E166" s="28">
        <v>512</v>
      </c>
      <c r="F166" s="28"/>
      <c r="G166" s="28"/>
      <c r="H166" s="28"/>
      <c r="I166" s="28"/>
      <c r="J166" s="28"/>
      <c r="K166" s="30"/>
      <c r="L166" s="30">
        <f>SUM(Table1[[#This Row],[Food &amp; Groceries]:[Loan &amp; Misc.]])</f>
        <v>512</v>
      </c>
    </row>
    <row r="167" spans="2:12" hidden="1" x14ac:dyDescent="0.2">
      <c r="B167" s="33">
        <v>41930</v>
      </c>
      <c r="C167" s="34" t="s">
        <v>144</v>
      </c>
      <c r="D167" s="35" t="s">
        <v>291</v>
      </c>
      <c r="E167" s="28">
        <v>130</v>
      </c>
      <c r="F167" s="28"/>
      <c r="G167" s="28"/>
      <c r="H167" s="28"/>
      <c r="I167" s="28"/>
      <c r="J167" s="28"/>
      <c r="K167" s="30"/>
      <c r="L167" s="30">
        <f>SUM(Table1[[#This Row],[Food &amp; Groceries]:[Loan &amp; Misc.]])</f>
        <v>130</v>
      </c>
    </row>
    <row r="168" spans="2:12" hidden="1" x14ac:dyDescent="0.2">
      <c r="B168" s="33">
        <v>41930</v>
      </c>
      <c r="C168" s="34" t="s">
        <v>279</v>
      </c>
      <c r="D168" s="35" t="s">
        <v>292</v>
      </c>
      <c r="E168" s="28"/>
      <c r="F168" s="28"/>
      <c r="G168" s="28"/>
      <c r="H168" s="28"/>
      <c r="I168" s="28">
        <v>3404</v>
      </c>
      <c r="J168" s="28"/>
      <c r="K168" s="30"/>
      <c r="L168" s="30">
        <f>SUM(Table1[[#This Row],[Food &amp; Groceries]:[Loan &amp; Misc.]])</f>
        <v>3404</v>
      </c>
    </row>
    <row r="169" spans="2:12" hidden="1" x14ac:dyDescent="0.2">
      <c r="B169" s="33">
        <v>41930</v>
      </c>
      <c r="C169" s="34" t="s">
        <v>27</v>
      </c>
      <c r="D169" s="35" t="s">
        <v>59</v>
      </c>
      <c r="E169" s="28"/>
      <c r="F169" s="28"/>
      <c r="G169" s="28"/>
      <c r="H169" s="28"/>
      <c r="I169" s="28"/>
      <c r="J169" s="28"/>
      <c r="K169" s="30">
        <v>101</v>
      </c>
      <c r="L169" s="30">
        <f>SUM(Table1[[#This Row],[Food &amp; Groceries]:[Loan &amp; Misc.]])</f>
        <v>101</v>
      </c>
    </row>
    <row r="170" spans="2:12" hidden="1" x14ac:dyDescent="0.2">
      <c r="B170" s="33">
        <v>41930</v>
      </c>
      <c r="C170" s="34" t="s">
        <v>27</v>
      </c>
      <c r="D170" s="35" t="s">
        <v>41</v>
      </c>
      <c r="E170" s="28"/>
      <c r="F170" s="28"/>
      <c r="G170" s="28"/>
      <c r="H170" s="28"/>
      <c r="I170" s="28"/>
      <c r="J170" s="28"/>
      <c r="K170" s="30">
        <v>200</v>
      </c>
      <c r="L170" s="30">
        <f>SUM(Table1[[#This Row],[Food &amp; Groceries]:[Loan &amp; Misc.]])</f>
        <v>200</v>
      </c>
    </row>
    <row r="171" spans="2:12" hidden="1" x14ac:dyDescent="0.2">
      <c r="B171" s="33">
        <v>41930</v>
      </c>
      <c r="C171" s="34" t="s">
        <v>27</v>
      </c>
      <c r="D171" s="35" t="s">
        <v>294</v>
      </c>
      <c r="E171" s="28"/>
      <c r="F171" s="28"/>
      <c r="G171" s="28"/>
      <c r="H171" s="28"/>
      <c r="I171" s="28"/>
      <c r="J171" s="28"/>
      <c r="K171" s="30">
        <v>100</v>
      </c>
      <c r="L171" s="30">
        <f>SUM(Table1[[#This Row],[Food &amp; Groceries]:[Loan &amp; Misc.]])</f>
        <v>100</v>
      </c>
    </row>
    <row r="172" spans="2:12" hidden="1" x14ac:dyDescent="0.2">
      <c r="B172" s="33">
        <v>41930</v>
      </c>
      <c r="C172" s="34" t="s">
        <v>27</v>
      </c>
      <c r="D172" s="35" t="s">
        <v>58</v>
      </c>
      <c r="E172" s="28">
        <v>80</v>
      </c>
      <c r="F172" s="28"/>
      <c r="G172" s="28"/>
      <c r="H172" s="28"/>
      <c r="I172" s="28"/>
      <c r="J172" s="28"/>
      <c r="K172" s="30"/>
      <c r="L172" s="30">
        <f>SUM(Table1[[#This Row],[Food &amp; Groceries]:[Loan &amp; Misc.]])</f>
        <v>80</v>
      </c>
    </row>
    <row r="173" spans="2:12" hidden="1" x14ac:dyDescent="0.2">
      <c r="B173" s="33">
        <v>41931</v>
      </c>
      <c r="C173" s="34" t="s">
        <v>27</v>
      </c>
      <c r="D173" s="35" t="s">
        <v>170</v>
      </c>
      <c r="E173" s="28"/>
      <c r="F173" s="28"/>
      <c r="G173" s="28">
        <v>35</v>
      </c>
      <c r="H173" s="28"/>
      <c r="I173" s="28"/>
      <c r="J173" s="28"/>
      <c r="K173" s="30"/>
      <c r="L173" s="30">
        <f>SUM(Table1[[#This Row],[Food &amp; Groceries]:[Loan &amp; Misc.]])</f>
        <v>35</v>
      </c>
    </row>
    <row r="174" spans="2:12" hidden="1" x14ac:dyDescent="0.2">
      <c r="B174" s="33">
        <v>41931</v>
      </c>
      <c r="C174" s="34" t="s">
        <v>279</v>
      </c>
      <c r="D174" s="35" t="s">
        <v>300</v>
      </c>
      <c r="E174" s="28">
        <v>126</v>
      </c>
      <c r="F174" s="28"/>
      <c r="G174" s="28"/>
      <c r="H174" s="28"/>
      <c r="I174" s="28"/>
      <c r="J174" s="28"/>
      <c r="K174" s="30"/>
      <c r="L174" s="30">
        <f>SUM(Table1[[#This Row],[Food &amp; Groceries]:[Loan &amp; Misc.]])</f>
        <v>126</v>
      </c>
    </row>
    <row r="175" spans="2:12" hidden="1" x14ac:dyDescent="0.2">
      <c r="B175" s="33">
        <v>41931</v>
      </c>
      <c r="C175" s="34" t="s">
        <v>279</v>
      </c>
      <c r="D175" s="35" t="s">
        <v>301</v>
      </c>
      <c r="E175" s="28">
        <v>30</v>
      </c>
      <c r="F175" s="28"/>
      <c r="G175" s="28"/>
      <c r="H175" s="28"/>
      <c r="I175" s="28">
        <v>900</v>
      </c>
      <c r="J175" s="28"/>
      <c r="K175" s="30"/>
      <c r="L175" s="30">
        <f>SUM(Table1[[#This Row],[Food &amp; Groceries]:[Loan &amp; Misc.]])</f>
        <v>930</v>
      </c>
    </row>
    <row r="176" spans="2:12" hidden="1" x14ac:dyDescent="0.2">
      <c r="B176" s="33">
        <v>41932</v>
      </c>
      <c r="C176" s="34" t="s">
        <v>27</v>
      </c>
      <c r="D176" s="35" t="s">
        <v>303</v>
      </c>
      <c r="E176" s="28">
        <v>40</v>
      </c>
      <c r="F176" s="28"/>
      <c r="G176" s="28"/>
      <c r="H176" s="28"/>
      <c r="I176" s="28"/>
      <c r="J176" s="28"/>
      <c r="K176" s="30"/>
      <c r="L176" s="30">
        <f>SUM(Table1[[#This Row],[Food &amp; Groceries]:[Loan &amp; Misc.]])</f>
        <v>40</v>
      </c>
    </row>
    <row r="177" spans="2:12" hidden="1" x14ac:dyDescent="0.2">
      <c r="B177" s="33">
        <v>41934</v>
      </c>
      <c r="C177" s="34" t="s">
        <v>144</v>
      </c>
      <c r="D177" s="35" t="s">
        <v>150</v>
      </c>
      <c r="E177" s="28">
        <v>170</v>
      </c>
      <c r="F177" s="28"/>
      <c r="G177" s="28"/>
      <c r="H177" s="28"/>
      <c r="I177" s="28"/>
      <c r="J177" s="28"/>
      <c r="K177" s="30"/>
      <c r="L177" s="30">
        <f>SUM(Table1[[#This Row],[Food &amp; Groceries]:[Loan &amp; Misc.]])</f>
        <v>170</v>
      </c>
    </row>
    <row r="178" spans="2:12" hidden="1" x14ac:dyDescent="0.2">
      <c r="B178" s="33">
        <v>41935</v>
      </c>
      <c r="C178" s="31" t="s">
        <v>27</v>
      </c>
      <c r="D178" s="35" t="s">
        <v>88</v>
      </c>
      <c r="E178" s="28">
        <f>2*19</f>
        <v>38</v>
      </c>
      <c r="F178" s="28"/>
      <c r="G178" s="28"/>
      <c r="H178" s="28"/>
      <c r="I178" s="28"/>
      <c r="J178" s="28"/>
      <c r="K178" s="30"/>
      <c r="L178" s="30">
        <f>SUM(Table1[[#This Row],[Food &amp; Groceries]:[Loan &amp; Misc.]])</f>
        <v>38</v>
      </c>
    </row>
    <row r="179" spans="2:12" hidden="1" x14ac:dyDescent="0.2">
      <c r="B179" s="33">
        <v>41935</v>
      </c>
      <c r="C179" s="34" t="s">
        <v>27</v>
      </c>
      <c r="D179" s="35" t="s">
        <v>56</v>
      </c>
      <c r="E179" s="28">
        <v>150</v>
      </c>
      <c r="F179" s="28"/>
      <c r="G179" s="28"/>
      <c r="H179" s="28"/>
      <c r="I179" s="28"/>
      <c r="J179" s="28"/>
      <c r="K179" s="30"/>
      <c r="L179" s="30">
        <f>SUM(Table1[[#This Row],[Food &amp; Groceries]:[Loan &amp; Misc.]])</f>
        <v>150</v>
      </c>
    </row>
    <row r="180" spans="2:12" hidden="1" x14ac:dyDescent="0.2">
      <c r="B180" s="33">
        <v>41935</v>
      </c>
      <c r="C180" s="34" t="s">
        <v>279</v>
      </c>
      <c r="D180" s="35" t="s">
        <v>304</v>
      </c>
      <c r="E180" s="28"/>
      <c r="F180" s="28">
        <v>122</v>
      </c>
      <c r="G180" s="28"/>
      <c r="H180" s="28"/>
      <c r="I180" s="28"/>
      <c r="J180" s="28"/>
      <c r="K180" s="30"/>
      <c r="L180" s="30">
        <f>SUM(Table1[[#This Row],[Food &amp; Groceries]:[Loan &amp; Misc.]])</f>
        <v>122</v>
      </c>
    </row>
    <row r="181" spans="2:12" hidden="1" x14ac:dyDescent="0.2">
      <c r="B181" s="33">
        <v>41936</v>
      </c>
      <c r="C181" s="34" t="s">
        <v>144</v>
      </c>
      <c r="D181" s="35" t="s">
        <v>48</v>
      </c>
      <c r="E181" s="28">
        <f>100+100+75</f>
        <v>275</v>
      </c>
      <c r="F181" s="28"/>
      <c r="G181" s="28"/>
      <c r="H181" s="28"/>
      <c r="I181" s="28"/>
      <c r="J181" s="28"/>
      <c r="K181" s="30"/>
      <c r="L181" s="30">
        <f>SUM(Table1[[#This Row],[Food &amp; Groceries]:[Loan &amp; Misc.]])</f>
        <v>275</v>
      </c>
    </row>
    <row r="182" spans="2:12" hidden="1" x14ac:dyDescent="0.2">
      <c r="B182" s="33">
        <v>41937</v>
      </c>
      <c r="C182" s="34" t="s">
        <v>144</v>
      </c>
      <c r="D182" s="35" t="s">
        <v>58</v>
      </c>
      <c r="E182" s="28">
        <v>40</v>
      </c>
      <c r="F182" s="28"/>
      <c r="G182" s="28"/>
      <c r="H182" s="28"/>
      <c r="I182" s="28"/>
      <c r="J182" s="28"/>
      <c r="K182" s="30"/>
      <c r="L182" s="30">
        <f>SUM(Table1[[#This Row],[Food &amp; Groceries]:[Loan &amp; Misc.]])</f>
        <v>40</v>
      </c>
    </row>
    <row r="183" spans="2:12" hidden="1" x14ac:dyDescent="0.2">
      <c r="B183" s="33">
        <v>41937</v>
      </c>
      <c r="C183" s="34" t="s">
        <v>27</v>
      </c>
      <c r="D183" s="35" t="s">
        <v>314</v>
      </c>
      <c r="E183" s="28">
        <v>65</v>
      </c>
      <c r="F183" s="28"/>
      <c r="G183" s="28"/>
      <c r="H183" s="28"/>
      <c r="I183" s="28"/>
      <c r="J183" s="28"/>
      <c r="K183" s="30"/>
      <c r="L183" s="30">
        <f>SUM(Table1[[#This Row],[Food &amp; Groceries]:[Loan &amp; Misc.]])</f>
        <v>65</v>
      </c>
    </row>
    <row r="184" spans="2:12" hidden="1" x14ac:dyDescent="0.2">
      <c r="B184" s="33">
        <v>41937</v>
      </c>
      <c r="C184" s="34" t="s">
        <v>279</v>
      </c>
      <c r="D184" s="35" t="s">
        <v>178</v>
      </c>
      <c r="E184" s="28"/>
      <c r="F184" s="28"/>
      <c r="G184" s="28">
        <v>435</v>
      </c>
      <c r="H184" s="28"/>
      <c r="I184" s="28"/>
      <c r="J184" s="28"/>
      <c r="K184" s="30"/>
      <c r="L184" s="30">
        <f>SUM(Table1[[#This Row],[Food &amp; Groceries]:[Loan &amp; Misc.]])</f>
        <v>435</v>
      </c>
    </row>
    <row r="185" spans="2:12" hidden="1" x14ac:dyDescent="0.2">
      <c r="B185" s="33">
        <v>41940</v>
      </c>
      <c r="C185" s="34" t="s">
        <v>317</v>
      </c>
      <c r="D185" s="35" t="s">
        <v>55</v>
      </c>
      <c r="E185" s="28">
        <v>76</v>
      </c>
      <c r="F185" s="28">
        <v>130</v>
      </c>
      <c r="G185" s="28"/>
      <c r="H185" s="28"/>
      <c r="I185" s="28"/>
      <c r="J185" s="28"/>
      <c r="K185" s="30"/>
      <c r="L185" s="30">
        <f>SUM(Table1[[#This Row],[Food &amp; Groceries]:[Loan &amp; Misc.]])</f>
        <v>206</v>
      </c>
    </row>
    <row r="186" spans="2:12" hidden="1" x14ac:dyDescent="0.2">
      <c r="B186" s="33">
        <v>41941</v>
      </c>
      <c r="C186" s="34" t="s">
        <v>279</v>
      </c>
      <c r="D186" s="35" t="s">
        <v>318</v>
      </c>
      <c r="E186" s="28"/>
      <c r="F186" s="28"/>
      <c r="G186" s="28"/>
      <c r="H186" s="28">
        <v>921</v>
      </c>
      <c r="I186" s="28"/>
      <c r="J186" s="28"/>
      <c r="K186" s="30"/>
      <c r="L186" s="30">
        <f>SUM(Table1[[#This Row],[Food &amp; Groceries]:[Loan &amp; Misc.]])</f>
        <v>921</v>
      </c>
    </row>
    <row r="187" spans="2:12" hidden="1" x14ac:dyDescent="0.2">
      <c r="B187" s="33">
        <v>41941</v>
      </c>
      <c r="C187" s="34" t="s">
        <v>279</v>
      </c>
      <c r="D187" s="35" t="s">
        <v>319</v>
      </c>
      <c r="E187" s="28"/>
      <c r="F187" s="28"/>
      <c r="G187" s="28"/>
      <c r="H187" s="28"/>
      <c r="I187" s="28">
        <f>3187-246</f>
        <v>2941</v>
      </c>
      <c r="J187" s="28"/>
      <c r="K187" s="30"/>
      <c r="L187" s="30">
        <f>SUM(Table1[[#This Row],[Food &amp; Groceries]:[Loan &amp; Misc.]])</f>
        <v>2941</v>
      </c>
    </row>
    <row r="188" spans="2:12" hidden="1" x14ac:dyDescent="0.2">
      <c r="B188" s="33">
        <v>41943</v>
      </c>
      <c r="C188" s="34" t="s">
        <v>144</v>
      </c>
      <c r="D188" s="35" t="s">
        <v>48</v>
      </c>
      <c r="E188" s="28">
        <f>50+70+100+50+100</f>
        <v>370</v>
      </c>
      <c r="F188" s="28"/>
      <c r="G188" s="28"/>
      <c r="H188" s="28"/>
      <c r="I188" s="28"/>
      <c r="J188" s="28"/>
      <c r="K188" s="30"/>
      <c r="L188" s="30">
        <f>SUM(Table1[[#This Row],[Food &amp; Groceries]:[Loan &amp; Misc.]])</f>
        <v>370</v>
      </c>
    </row>
    <row r="189" spans="2:12" hidden="1" x14ac:dyDescent="0.2">
      <c r="B189" s="33">
        <v>41944</v>
      </c>
      <c r="C189" s="34" t="s">
        <v>279</v>
      </c>
      <c r="D189" s="35" t="s">
        <v>320</v>
      </c>
      <c r="E189" s="28"/>
      <c r="F189" s="28"/>
      <c r="G189" s="28">
        <v>228</v>
      </c>
      <c r="H189" s="28"/>
      <c r="I189" s="28"/>
      <c r="J189" s="28"/>
      <c r="K189" s="30"/>
      <c r="L189" s="30">
        <f>SUM(Table1[[#This Row],[Food &amp; Groceries]:[Loan &amp; Misc.]])</f>
        <v>228</v>
      </c>
    </row>
    <row r="190" spans="2:12" hidden="1" x14ac:dyDescent="0.2">
      <c r="B190" s="33">
        <v>41944</v>
      </c>
      <c r="C190" s="34" t="s">
        <v>27</v>
      </c>
      <c r="D190" s="35" t="s">
        <v>82</v>
      </c>
      <c r="E190" s="28"/>
      <c r="F190" s="28"/>
      <c r="G190" s="28">
        <v>20</v>
      </c>
      <c r="H190" s="28"/>
      <c r="I190" s="28"/>
      <c r="J190" s="28">
        <v>20</v>
      </c>
      <c r="K190" s="30"/>
      <c r="L190" s="30">
        <f>SUM(Table1[[#This Row],[Food &amp; Groceries]:[Loan &amp; Misc.]])</f>
        <v>40</v>
      </c>
    </row>
    <row r="191" spans="2:12" hidden="1" x14ac:dyDescent="0.2">
      <c r="B191" s="33">
        <v>41944</v>
      </c>
      <c r="C191" s="34" t="s">
        <v>27</v>
      </c>
      <c r="D191" s="35" t="s">
        <v>59</v>
      </c>
      <c r="E191" s="28"/>
      <c r="F191" s="28"/>
      <c r="G191" s="28"/>
      <c r="H191" s="28"/>
      <c r="I191" s="28"/>
      <c r="J191" s="28"/>
      <c r="K191" s="30">
        <f>53+12+5+12</f>
        <v>82</v>
      </c>
      <c r="L191" s="30">
        <f>SUM(Table1[[#This Row],[Food &amp; Groceries]:[Loan &amp; Misc.]])</f>
        <v>82</v>
      </c>
    </row>
    <row r="192" spans="2:12" hidden="1" x14ac:dyDescent="0.2">
      <c r="B192" s="33">
        <v>41944</v>
      </c>
      <c r="C192" s="34" t="s">
        <v>27</v>
      </c>
      <c r="D192" s="35" t="s">
        <v>321</v>
      </c>
      <c r="E192" s="28"/>
      <c r="F192" s="28"/>
      <c r="G192" s="28"/>
      <c r="H192" s="28"/>
      <c r="I192" s="28"/>
      <c r="J192" s="28"/>
      <c r="K192" s="30">
        <v>15</v>
      </c>
      <c r="L192" s="30">
        <f>SUM(Table1[[#This Row],[Food &amp; Groceries]:[Loan &amp; Misc.]])</f>
        <v>15</v>
      </c>
    </row>
    <row r="193" spans="2:12" hidden="1" x14ac:dyDescent="0.2">
      <c r="B193" s="33">
        <v>41944</v>
      </c>
      <c r="C193" s="34" t="s">
        <v>27</v>
      </c>
      <c r="D193" s="35" t="s">
        <v>322</v>
      </c>
      <c r="E193" s="28">
        <v>15</v>
      </c>
      <c r="F193" s="28"/>
      <c r="G193" s="28"/>
      <c r="H193" s="28"/>
      <c r="I193" s="28"/>
      <c r="J193" s="28"/>
      <c r="K193" s="30"/>
      <c r="L193" s="30">
        <f>SUM(Table1[[#This Row],[Food &amp; Groceries]:[Loan &amp; Misc.]])</f>
        <v>15</v>
      </c>
    </row>
    <row r="194" spans="2:12" hidden="1" x14ac:dyDescent="0.2">
      <c r="B194" s="33">
        <v>41944</v>
      </c>
      <c r="C194" s="34" t="s">
        <v>317</v>
      </c>
      <c r="D194" s="35" t="s">
        <v>37</v>
      </c>
      <c r="E194" s="28">
        <v>109</v>
      </c>
      <c r="F194" s="28"/>
      <c r="G194" s="28"/>
      <c r="H194" s="28"/>
      <c r="I194" s="28"/>
      <c r="J194" s="28"/>
      <c r="K194" s="30"/>
      <c r="L194" s="30">
        <f>SUM(Table1[[#This Row],[Food &amp; Groceries]:[Loan &amp; Misc.]])</f>
        <v>109</v>
      </c>
    </row>
    <row r="195" spans="2:12" hidden="1" x14ac:dyDescent="0.2">
      <c r="B195" s="33">
        <v>41944</v>
      </c>
      <c r="C195" s="34" t="s">
        <v>317</v>
      </c>
      <c r="D195" s="35" t="s">
        <v>329</v>
      </c>
      <c r="E195" s="28">
        <v>120</v>
      </c>
      <c r="F195" s="28"/>
      <c r="G195" s="28"/>
      <c r="H195" s="28"/>
      <c r="I195" s="28"/>
      <c r="J195" s="28">
        <v>300</v>
      </c>
      <c r="K195" s="30"/>
      <c r="L195" s="30">
        <f>SUM(Table1[[#This Row],[Food &amp; Groceries]:[Loan &amp; Misc.]])</f>
        <v>420</v>
      </c>
    </row>
    <row r="196" spans="2:12" hidden="1" x14ac:dyDescent="0.2">
      <c r="B196" s="33">
        <v>41944</v>
      </c>
      <c r="C196" s="34" t="s">
        <v>144</v>
      </c>
      <c r="D196" s="35" t="s">
        <v>323</v>
      </c>
      <c r="E196" s="28">
        <v>81</v>
      </c>
      <c r="F196" s="28"/>
      <c r="G196" s="28"/>
      <c r="H196" s="28"/>
      <c r="I196" s="28"/>
      <c r="J196" s="28"/>
      <c r="K196" s="30"/>
      <c r="L196" s="30">
        <f>SUM(Table1[[#This Row],[Food &amp; Groceries]:[Loan &amp; Misc.]])</f>
        <v>81</v>
      </c>
    </row>
    <row r="197" spans="2:12" hidden="1" x14ac:dyDescent="0.2">
      <c r="B197" s="33">
        <v>41945</v>
      </c>
      <c r="C197" s="34" t="s">
        <v>27</v>
      </c>
      <c r="D197" s="35" t="s">
        <v>170</v>
      </c>
      <c r="E197" s="28"/>
      <c r="F197" s="28"/>
      <c r="G197" s="28">
        <v>15</v>
      </c>
      <c r="H197" s="28"/>
      <c r="I197" s="28"/>
      <c r="J197" s="28"/>
      <c r="K197" s="30"/>
      <c r="L197" s="30">
        <f>SUM(Table1[[#This Row],[Food &amp; Groceries]:[Loan &amp; Misc.]])</f>
        <v>15</v>
      </c>
    </row>
    <row r="198" spans="2:12" hidden="1" x14ac:dyDescent="0.2">
      <c r="B198" s="33">
        <v>41945</v>
      </c>
      <c r="C198" s="34" t="s">
        <v>279</v>
      </c>
      <c r="D198" s="35" t="s">
        <v>325</v>
      </c>
      <c r="F198" s="28"/>
      <c r="G198" s="28"/>
      <c r="H198" s="28"/>
      <c r="I198" s="28"/>
      <c r="J198" s="28">
        <v>284</v>
      </c>
      <c r="K198" s="30"/>
      <c r="L198" s="30">
        <f>SUM(Table1[[#This Row],[Food &amp; Groceries]:[Loan &amp; Misc.]])</f>
        <v>284</v>
      </c>
    </row>
    <row r="199" spans="2:12" hidden="1" x14ac:dyDescent="0.2">
      <c r="B199" s="33">
        <v>41945</v>
      </c>
      <c r="C199" s="34" t="s">
        <v>144</v>
      </c>
      <c r="D199" s="35" t="s">
        <v>324</v>
      </c>
      <c r="E199" s="28">
        <v>117</v>
      </c>
      <c r="F199" s="28"/>
      <c r="G199" s="28"/>
      <c r="H199" s="28"/>
      <c r="I199" s="28"/>
      <c r="J199" s="28"/>
      <c r="K199" s="30"/>
      <c r="L199" s="30">
        <f>SUM(Table1[[#This Row],[Food &amp; Groceries]:[Loan &amp; Misc.]])</f>
        <v>117</v>
      </c>
    </row>
    <row r="200" spans="2:12" hidden="1" x14ac:dyDescent="0.2">
      <c r="B200" s="33">
        <v>41946</v>
      </c>
      <c r="C200" s="34" t="s">
        <v>50</v>
      </c>
      <c r="D200" s="35" t="s">
        <v>44</v>
      </c>
      <c r="E200" s="28"/>
      <c r="F200" s="28"/>
      <c r="G200" s="28"/>
      <c r="H200" s="28"/>
      <c r="I200" s="28"/>
      <c r="J200" s="28"/>
      <c r="K200" s="30">
        <v>15500</v>
      </c>
      <c r="L200" s="30">
        <f>SUM(Table1[[#This Row],[Food &amp; Groceries]:[Loan &amp; Misc.]])</f>
        <v>15500</v>
      </c>
    </row>
    <row r="201" spans="2:12" hidden="1" x14ac:dyDescent="0.2">
      <c r="B201" s="33">
        <v>41946</v>
      </c>
      <c r="C201" s="34" t="s">
        <v>50</v>
      </c>
      <c r="D201" s="35" t="s">
        <v>43</v>
      </c>
      <c r="E201" s="28"/>
      <c r="F201" s="28">
        <v>10200</v>
      </c>
      <c r="G201" s="28"/>
      <c r="H201" s="28"/>
      <c r="I201" s="28"/>
      <c r="J201" s="28"/>
      <c r="K201" s="30"/>
      <c r="L201" s="30">
        <f>SUM(Table1[[#This Row],[Food &amp; Groceries]:[Loan &amp; Misc.]])</f>
        <v>10200</v>
      </c>
    </row>
    <row r="202" spans="2:12" hidden="1" x14ac:dyDescent="0.2">
      <c r="B202" s="33">
        <v>41946</v>
      </c>
      <c r="C202" s="34" t="s">
        <v>50</v>
      </c>
      <c r="D202" s="35" t="s">
        <v>326</v>
      </c>
      <c r="E202" s="28"/>
      <c r="F202" s="28"/>
      <c r="G202" s="28"/>
      <c r="H202" s="28"/>
      <c r="I202" s="28"/>
      <c r="J202" s="28"/>
      <c r="K202" s="30">
        <v>1500</v>
      </c>
      <c r="L202" s="30">
        <f>SUM(Table1[[#This Row],[Food &amp; Groceries]:[Loan &amp; Misc.]])</f>
        <v>1500</v>
      </c>
    </row>
    <row r="203" spans="2:12" hidden="1" x14ac:dyDescent="0.2">
      <c r="B203" s="33">
        <v>41949</v>
      </c>
      <c r="C203" s="34" t="s">
        <v>27</v>
      </c>
      <c r="D203" s="35" t="s">
        <v>330</v>
      </c>
      <c r="E203" s="28">
        <v>60</v>
      </c>
      <c r="F203" s="28"/>
      <c r="G203" s="28"/>
      <c r="H203" s="28"/>
      <c r="I203" s="28"/>
      <c r="J203" s="28"/>
      <c r="K203" s="30"/>
      <c r="L203" s="30">
        <f>SUM(Table1[[#This Row],[Food &amp; Groceries]:[Loan &amp; Misc.]])</f>
        <v>60</v>
      </c>
    </row>
    <row r="204" spans="2:12" hidden="1" x14ac:dyDescent="0.2">
      <c r="B204" s="33">
        <v>41949</v>
      </c>
      <c r="C204" s="34" t="s">
        <v>144</v>
      </c>
      <c r="D204" s="35" t="s">
        <v>150</v>
      </c>
      <c r="E204" s="28">
        <v>80</v>
      </c>
      <c r="F204" s="28"/>
      <c r="G204" s="28"/>
      <c r="H204" s="28"/>
      <c r="I204" s="28"/>
      <c r="J204" s="28"/>
      <c r="K204" s="30"/>
      <c r="L204" s="30">
        <f>SUM(Table1[[#This Row],[Food &amp; Groceries]:[Loan &amp; Misc.]])</f>
        <v>80</v>
      </c>
    </row>
    <row r="205" spans="2:12" hidden="1" x14ac:dyDescent="0.2">
      <c r="B205" s="33">
        <v>41950</v>
      </c>
      <c r="C205" s="34" t="s">
        <v>144</v>
      </c>
      <c r="D205" s="35" t="s">
        <v>48</v>
      </c>
      <c r="E205" s="28">
        <v>470</v>
      </c>
      <c r="F205" s="28"/>
      <c r="G205" s="28"/>
      <c r="H205" s="28"/>
      <c r="I205" s="28"/>
      <c r="J205" s="28"/>
      <c r="K205" s="30"/>
      <c r="L205" s="30">
        <f>SUM(Table1[[#This Row],[Food &amp; Groceries]:[Loan &amp; Misc.]])</f>
        <v>470</v>
      </c>
    </row>
    <row r="206" spans="2:12" hidden="1" x14ac:dyDescent="0.2">
      <c r="B206" s="33">
        <v>41950</v>
      </c>
      <c r="C206" s="34" t="s">
        <v>54</v>
      </c>
      <c r="D206" s="35" t="s">
        <v>360</v>
      </c>
      <c r="E206" s="28"/>
      <c r="F206" s="28"/>
      <c r="G206" s="28"/>
      <c r="H206" s="28"/>
      <c r="I206" s="28">
        <v>5832</v>
      </c>
      <c r="J206" s="28"/>
      <c r="K206" s="30"/>
      <c r="L206" s="30">
        <f>SUM(Table1[[#This Row],[Food &amp; Groceries]:[Loan &amp; Misc.]])</f>
        <v>5832</v>
      </c>
    </row>
    <row r="207" spans="2:12" ht="15" hidden="1" customHeight="1" x14ac:dyDescent="0.2">
      <c r="B207" s="33">
        <v>41951</v>
      </c>
      <c r="C207" s="34" t="s">
        <v>144</v>
      </c>
      <c r="D207" s="35" t="s">
        <v>37</v>
      </c>
      <c r="E207" s="28">
        <v>130</v>
      </c>
      <c r="F207" s="28"/>
      <c r="G207" s="28"/>
      <c r="H207" s="28"/>
      <c r="I207" s="28"/>
      <c r="J207" s="28"/>
      <c r="K207" s="30"/>
      <c r="L207" s="30">
        <f>SUM(Table1[[#This Row],[Food &amp; Groceries]:[Loan &amp; Misc.]])</f>
        <v>130</v>
      </c>
    </row>
    <row r="208" spans="2:12" ht="25.5" hidden="1" x14ac:dyDescent="0.2">
      <c r="B208" s="33">
        <v>41951</v>
      </c>
      <c r="C208" s="34" t="s">
        <v>50</v>
      </c>
      <c r="D208" s="35" t="s">
        <v>332</v>
      </c>
      <c r="E208" s="28"/>
      <c r="F208" s="28"/>
      <c r="G208" s="28"/>
      <c r="H208" s="28"/>
      <c r="I208" s="28"/>
      <c r="J208" s="28">
        <v>5200</v>
      </c>
      <c r="K208" s="30"/>
      <c r="L208" s="30">
        <f>SUM(Table1[[#This Row],[Food &amp; Groceries]:[Loan &amp; Misc.]])</f>
        <v>5200</v>
      </c>
    </row>
    <row r="209" spans="2:12" hidden="1" x14ac:dyDescent="0.2">
      <c r="B209" s="33">
        <v>41952</v>
      </c>
      <c r="C209" s="34" t="s">
        <v>27</v>
      </c>
      <c r="D209" s="35" t="s">
        <v>331</v>
      </c>
      <c r="E209" s="28"/>
      <c r="F209" s="28">
        <v>140</v>
      </c>
      <c r="G209" s="28"/>
      <c r="H209" s="28"/>
      <c r="I209" s="28"/>
      <c r="J209" s="28"/>
      <c r="K209" s="30"/>
      <c r="L209" s="30">
        <f>SUM(Table1[[#This Row],[Food &amp; Groceries]:[Loan &amp; Misc.]])</f>
        <v>140</v>
      </c>
    </row>
    <row r="210" spans="2:12" hidden="1" x14ac:dyDescent="0.2">
      <c r="B210" s="33">
        <v>41952</v>
      </c>
      <c r="C210" s="34" t="s">
        <v>27</v>
      </c>
      <c r="D210" s="35" t="s">
        <v>59</v>
      </c>
      <c r="E210" s="28"/>
      <c r="F210" s="28"/>
      <c r="G210" s="28"/>
      <c r="H210" s="28"/>
      <c r="I210" s="28"/>
      <c r="J210" s="28"/>
      <c r="K210" s="30">
        <v>84</v>
      </c>
      <c r="L210" s="30">
        <f>SUM(Table1[[#This Row],[Food &amp; Groceries]:[Loan &amp; Misc.]])</f>
        <v>84</v>
      </c>
    </row>
    <row r="211" spans="2:12" hidden="1" x14ac:dyDescent="0.2">
      <c r="B211" s="33">
        <v>41952</v>
      </c>
      <c r="C211" s="34" t="s">
        <v>27</v>
      </c>
      <c r="D211" s="35" t="s">
        <v>330</v>
      </c>
      <c r="E211" s="28">
        <v>40</v>
      </c>
      <c r="F211" s="28"/>
      <c r="G211" s="28"/>
      <c r="H211" s="28"/>
      <c r="I211" s="28"/>
      <c r="J211" s="28"/>
      <c r="K211" s="30"/>
      <c r="L211" s="30">
        <f>SUM(Table1[[#This Row],[Food &amp; Groceries]:[Loan &amp; Misc.]])</f>
        <v>40</v>
      </c>
    </row>
    <row r="212" spans="2:12" hidden="1" x14ac:dyDescent="0.2">
      <c r="B212" s="33">
        <v>41952</v>
      </c>
      <c r="C212" s="34" t="s">
        <v>279</v>
      </c>
      <c r="D212" s="35" t="s">
        <v>333</v>
      </c>
      <c r="E212" s="28">
        <v>136</v>
      </c>
      <c r="F212" s="28"/>
      <c r="G212" s="28"/>
      <c r="H212" s="28"/>
      <c r="I212" s="28"/>
      <c r="J212" s="28"/>
      <c r="K212" s="30"/>
      <c r="L212" s="30">
        <f>SUM(Table1[[#This Row],[Food &amp; Groceries]:[Loan &amp; Misc.]])</f>
        <v>136</v>
      </c>
    </row>
    <row r="213" spans="2:12" hidden="1" x14ac:dyDescent="0.2">
      <c r="B213" s="33">
        <v>41954</v>
      </c>
      <c r="C213" s="34" t="s">
        <v>144</v>
      </c>
      <c r="D213" s="35" t="s">
        <v>55</v>
      </c>
      <c r="E213" s="28">
        <v>100</v>
      </c>
      <c r="F213" s="28"/>
      <c r="G213" s="28"/>
      <c r="H213" s="28"/>
      <c r="I213" s="28"/>
      <c r="J213" s="28"/>
      <c r="K213" s="30"/>
      <c r="L213" s="30">
        <f>SUM(Table1[[#This Row],[Food &amp; Groceries]:[Loan &amp; Misc.]])</f>
        <v>100</v>
      </c>
    </row>
    <row r="214" spans="2:12" hidden="1" x14ac:dyDescent="0.2">
      <c r="B214" s="33">
        <v>41954</v>
      </c>
      <c r="C214" s="34" t="s">
        <v>317</v>
      </c>
      <c r="D214" s="35" t="s">
        <v>55</v>
      </c>
      <c r="E214" s="28">
        <v>300</v>
      </c>
      <c r="F214" s="28">
        <f>527-Table1[[#This Row],[Food &amp; Groceries]]</f>
        <v>227</v>
      </c>
      <c r="G214" s="28"/>
      <c r="H214" s="28"/>
      <c r="I214" s="28"/>
      <c r="J214" s="28"/>
      <c r="K214" s="30"/>
      <c r="L214" s="30">
        <f>SUM(Table1[[#This Row],[Food &amp; Groceries]:[Loan &amp; Misc.]])</f>
        <v>527</v>
      </c>
    </row>
    <row r="215" spans="2:12" hidden="1" x14ac:dyDescent="0.2">
      <c r="B215" s="33">
        <v>41956</v>
      </c>
      <c r="C215" s="34" t="s">
        <v>27</v>
      </c>
      <c r="D215" s="35" t="s">
        <v>338</v>
      </c>
      <c r="E215" s="28"/>
      <c r="F215" s="28"/>
      <c r="G215" s="28">
        <v>92</v>
      </c>
      <c r="H215" s="28"/>
      <c r="I215" s="28"/>
      <c r="J215" s="28"/>
      <c r="K215" s="30"/>
      <c r="L215" s="30">
        <f>SUM(Table1[[#This Row],[Food &amp; Groceries]:[Loan &amp; Misc.]])</f>
        <v>92</v>
      </c>
    </row>
    <row r="216" spans="2:12" hidden="1" x14ac:dyDescent="0.2">
      <c r="B216" s="33">
        <v>41956</v>
      </c>
      <c r="C216" s="34" t="s">
        <v>27</v>
      </c>
      <c r="D216" s="35" t="s">
        <v>339</v>
      </c>
      <c r="E216" s="28"/>
      <c r="F216" s="28"/>
      <c r="G216" s="28">
        <v>30</v>
      </c>
      <c r="H216" s="28"/>
      <c r="I216" s="28"/>
      <c r="J216" s="28"/>
      <c r="K216" s="30"/>
      <c r="L216" s="30">
        <f>SUM(Table1[[#This Row],[Food &amp; Groceries]:[Loan &amp; Misc.]])</f>
        <v>30</v>
      </c>
    </row>
    <row r="217" spans="2:12" hidden="1" x14ac:dyDescent="0.2">
      <c r="B217" s="33">
        <v>41957</v>
      </c>
      <c r="C217" s="34" t="s">
        <v>27</v>
      </c>
      <c r="D217" s="35" t="s">
        <v>339</v>
      </c>
      <c r="E217" s="28"/>
      <c r="F217" s="28"/>
      <c r="G217" s="28">
        <v>40</v>
      </c>
      <c r="H217" s="28"/>
      <c r="I217" s="28"/>
      <c r="J217" s="28"/>
      <c r="K217" s="30"/>
      <c r="L217" s="30">
        <f>SUM(Table1[[#This Row],[Food &amp; Groceries]:[Loan &amp; Misc.]])</f>
        <v>40</v>
      </c>
    </row>
    <row r="218" spans="2:12" hidden="1" x14ac:dyDescent="0.2">
      <c r="B218" s="33">
        <v>41957</v>
      </c>
      <c r="C218" s="34" t="s">
        <v>144</v>
      </c>
      <c r="D218" s="35" t="s">
        <v>48</v>
      </c>
      <c r="E218" s="28">
        <f>50+50+100+90+130</f>
        <v>420</v>
      </c>
      <c r="F218" s="28"/>
      <c r="G218" s="28"/>
      <c r="H218" s="28"/>
      <c r="I218" s="28"/>
      <c r="J218" s="28"/>
      <c r="K218" s="30"/>
      <c r="L218" s="30">
        <f>SUM(Table1[[#This Row],[Food &amp; Groceries]:[Loan &amp; Misc.]])</f>
        <v>420</v>
      </c>
    </row>
    <row r="219" spans="2:12" hidden="1" x14ac:dyDescent="0.2">
      <c r="B219" s="33">
        <v>41957</v>
      </c>
      <c r="C219" s="34" t="s">
        <v>27</v>
      </c>
      <c r="D219" s="27" t="s">
        <v>56</v>
      </c>
      <c r="E219" s="28">
        <v>110</v>
      </c>
      <c r="L219" s="30">
        <f>SUM(Table1[[#This Row],[Food &amp; Groceries]:[Loan &amp; Misc.]])</f>
        <v>110</v>
      </c>
    </row>
    <row r="220" spans="2:12" hidden="1" x14ac:dyDescent="0.2">
      <c r="B220" s="33">
        <v>41958</v>
      </c>
      <c r="C220" s="34" t="s">
        <v>27</v>
      </c>
      <c r="D220" s="35" t="s">
        <v>340</v>
      </c>
      <c r="E220" s="28"/>
      <c r="F220" s="28"/>
      <c r="G220" s="28">
        <f>14+20</f>
        <v>34</v>
      </c>
      <c r="H220" s="28"/>
      <c r="I220" s="28"/>
      <c r="J220" s="28"/>
      <c r="K220" s="30"/>
      <c r="L220" s="30">
        <f>SUM(Table1[[#This Row],[Food &amp; Groceries]:[Loan &amp; Misc.]])</f>
        <v>34</v>
      </c>
    </row>
    <row r="221" spans="2:12" hidden="1" x14ac:dyDescent="0.2">
      <c r="B221" s="33">
        <v>41958</v>
      </c>
      <c r="C221" s="34" t="s">
        <v>279</v>
      </c>
      <c r="D221" s="35" t="s">
        <v>119</v>
      </c>
      <c r="E221" s="28"/>
      <c r="F221" s="28"/>
      <c r="G221" s="28">
        <v>137</v>
      </c>
      <c r="H221" s="28"/>
      <c r="I221" s="28"/>
      <c r="J221" s="28"/>
      <c r="K221" s="30"/>
      <c r="L221" s="30">
        <f>SUM(Table1[[#This Row],[Food &amp; Groceries]:[Loan &amp; Misc.]])</f>
        <v>137</v>
      </c>
    </row>
    <row r="222" spans="2:12" hidden="1" x14ac:dyDescent="0.2">
      <c r="B222" s="33">
        <v>41958</v>
      </c>
      <c r="C222" s="34" t="s">
        <v>279</v>
      </c>
      <c r="D222" s="35" t="s">
        <v>341</v>
      </c>
      <c r="E222" s="28">
        <v>144</v>
      </c>
      <c r="F222" s="28"/>
      <c r="G222" s="28"/>
      <c r="H222" s="28"/>
      <c r="I222" s="28"/>
      <c r="J222" s="28"/>
      <c r="K222" s="30"/>
      <c r="L222" s="30">
        <f>SUM(Table1[[#This Row],[Food &amp; Groceries]:[Loan &amp; Misc.]])</f>
        <v>144</v>
      </c>
    </row>
    <row r="223" spans="2:12" hidden="1" x14ac:dyDescent="0.2">
      <c r="B223" s="33">
        <v>41958</v>
      </c>
      <c r="C223" s="34" t="s">
        <v>279</v>
      </c>
      <c r="D223" s="35" t="s">
        <v>342</v>
      </c>
      <c r="E223" s="28"/>
      <c r="F223" s="28"/>
      <c r="G223" s="28"/>
      <c r="H223" s="28"/>
      <c r="I223" s="28"/>
      <c r="J223" s="28">
        <v>269</v>
      </c>
      <c r="K223" s="30"/>
      <c r="L223" s="30">
        <f>SUM(Table1[[#This Row],[Food &amp; Groceries]:[Loan &amp; Misc.]])</f>
        <v>269</v>
      </c>
    </row>
    <row r="224" spans="2:12" hidden="1" x14ac:dyDescent="0.2">
      <c r="B224" s="33">
        <v>41958</v>
      </c>
      <c r="C224" s="34" t="s">
        <v>27</v>
      </c>
      <c r="D224" s="35" t="s">
        <v>343</v>
      </c>
      <c r="E224" s="28"/>
      <c r="F224" s="28"/>
      <c r="G224" s="28"/>
      <c r="H224" s="28"/>
      <c r="I224" s="28">
        <v>40</v>
      </c>
      <c r="J224" s="28"/>
      <c r="K224" s="30"/>
      <c r="L224" s="30">
        <f>SUM(Table1[[#This Row],[Food &amp; Groceries]:[Loan &amp; Misc.]])</f>
        <v>40</v>
      </c>
    </row>
    <row r="225" spans="2:12" hidden="1" x14ac:dyDescent="0.2">
      <c r="B225" s="33">
        <v>41959</v>
      </c>
      <c r="C225" s="34" t="s">
        <v>317</v>
      </c>
      <c r="D225" s="35" t="s">
        <v>55</v>
      </c>
      <c r="E225" s="28">
        <v>90</v>
      </c>
      <c r="F225" s="28">
        <v>93</v>
      </c>
      <c r="G225" s="28"/>
      <c r="H225" s="28"/>
      <c r="I225" s="28"/>
      <c r="J225" s="28"/>
      <c r="K225" s="30"/>
      <c r="L225" s="30">
        <f>SUM(Table1[[#This Row],[Food &amp; Groceries]:[Loan &amp; Misc.]])</f>
        <v>183</v>
      </c>
    </row>
    <row r="226" spans="2:12" hidden="1" x14ac:dyDescent="0.2">
      <c r="B226" s="33">
        <v>41959</v>
      </c>
      <c r="C226" s="34" t="s">
        <v>27</v>
      </c>
      <c r="D226" s="35" t="s">
        <v>60</v>
      </c>
      <c r="E226" s="28">
        <f>15+90</f>
        <v>105</v>
      </c>
      <c r="F226" s="28"/>
      <c r="G226" s="28"/>
      <c r="H226" s="28"/>
      <c r="I226" s="28"/>
      <c r="J226" s="28"/>
      <c r="K226" s="30"/>
      <c r="L226" s="30">
        <f>SUM(Table1[[#This Row],[Food &amp; Groceries]:[Loan &amp; Misc.]])</f>
        <v>105</v>
      </c>
    </row>
    <row r="227" spans="2:12" hidden="1" x14ac:dyDescent="0.2">
      <c r="B227" s="33">
        <v>41959</v>
      </c>
      <c r="C227" s="34" t="s">
        <v>279</v>
      </c>
      <c r="D227" s="35" t="s">
        <v>37</v>
      </c>
      <c r="E227" s="28">
        <v>90</v>
      </c>
      <c r="F227" s="28"/>
      <c r="G227" s="28"/>
      <c r="H227" s="28"/>
      <c r="I227" s="28"/>
      <c r="J227" s="28"/>
      <c r="K227" s="30"/>
      <c r="L227" s="30">
        <f>SUM(Table1[[#This Row],[Food &amp; Groceries]:[Loan &amp; Misc.]])</f>
        <v>90</v>
      </c>
    </row>
    <row r="228" spans="2:12" hidden="1" x14ac:dyDescent="0.2">
      <c r="B228" s="33">
        <v>41959</v>
      </c>
      <c r="C228" s="34" t="s">
        <v>279</v>
      </c>
      <c r="D228" s="35" t="s">
        <v>344</v>
      </c>
      <c r="E228" s="28"/>
      <c r="F228" s="28"/>
      <c r="G228" s="28">
        <v>380</v>
      </c>
      <c r="H228" s="28"/>
      <c r="I228" s="28"/>
      <c r="J228" s="28"/>
      <c r="K228" s="30"/>
      <c r="L228" s="30">
        <f>SUM(Table1[[#This Row],[Food &amp; Groceries]:[Loan &amp; Misc.]])</f>
        <v>380</v>
      </c>
    </row>
    <row r="229" spans="2:12" hidden="1" x14ac:dyDescent="0.2">
      <c r="B229" s="33">
        <v>41959</v>
      </c>
      <c r="C229" s="34" t="s">
        <v>279</v>
      </c>
      <c r="D229" s="35" t="s">
        <v>345</v>
      </c>
      <c r="E229" s="28"/>
      <c r="F229" s="28"/>
      <c r="G229" s="28"/>
      <c r="H229" s="28"/>
      <c r="I229" s="28">
        <v>50</v>
      </c>
      <c r="J229" s="28"/>
      <c r="K229" s="30"/>
      <c r="L229" s="30">
        <f>SUM(Table1[[#This Row],[Food &amp; Groceries]:[Loan &amp; Misc.]])</f>
        <v>50</v>
      </c>
    </row>
    <row r="230" spans="2:12" hidden="1" x14ac:dyDescent="0.2">
      <c r="B230" s="33">
        <v>41959</v>
      </c>
      <c r="C230" s="34" t="s">
        <v>27</v>
      </c>
      <c r="D230" s="35" t="s">
        <v>346</v>
      </c>
      <c r="E230" s="28"/>
      <c r="F230" s="28"/>
      <c r="G230" s="28">
        <f>51+100</f>
        <v>151</v>
      </c>
      <c r="H230" s="28"/>
      <c r="I230" s="28"/>
      <c r="J230" s="28"/>
      <c r="K230" s="30"/>
      <c r="L230" s="30">
        <f>SUM(Table1[[#This Row],[Food &amp; Groceries]:[Loan &amp; Misc.]])</f>
        <v>151</v>
      </c>
    </row>
    <row r="231" spans="2:12" hidden="1" x14ac:dyDescent="0.2">
      <c r="B231" s="33">
        <v>41959</v>
      </c>
      <c r="C231" s="34" t="s">
        <v>27</v>
      </c>
      <c r="D231" s="35" t="s">
        <v>59</v>
      </c>
      <c r="E231" s="28"/>
      <c r="F231" s="28"/>
      <c r="G231" s="28"/>
      <c r="H231" s="28"/>
      <c r="I231" s="28"/>
      <c r="J231" s="28"/>
      <c r="K231" s="30">
        <v>20</v>
      </c>
      <c r="L231" s="30">
        <f>SUM(Table1[[#This Row],[Food &amp; Groceries]:[Loan &amp; Misc.]])</f>
        <v>20</v>
      </c>
    </row>
    <row r="232" spans="2:12" hidden="1" x14ac:dyDescent="0.2">
      <c r="B232" s="33">
        <v>41960</v>
      </c>
      <c r="C232" s="34" t="s">
        <v>27</v>
      </c>
      <c r="D232" s="35" t="s">
        <v>56</v>
      </c>
      <c r="E232" s="28">
        <v>70</v>
      </c>
      <c r="F232" s="28"/>
      <c r="G232" s="28"/>
      <c r="H232" s="28"/>
      <c r="I232" s="28"/>
      <c r="J232" s="28"/>
      <c r="K232" s="30"/>
      <c r="L232" s="30">
        <f>SUM(Table1[[#This Row],[Food &amp; Groceries]:[Loan &amp; Misc.]])</f>
        <v>70</v>
      </c>
    </row>
    <row r="233" spans="2:12" hidden="1" x14ac:dyDescent="0.2">
      <c r="B233" s="33">
        <v>41962</v>
      </c>
      <c r="C233" s="34" t="s">
        <v>144</v>
      </c>
      <c r="D233" s="35" t="s">
        <v>48</v>
      </c>
      <c r="E233" s="28">
        <f>50+100</f>
        <v>150</v>
      </c>
      <c r="F233" s="28"/>
      <c r="G233" s="28"/>
      <c r="H233" s="28"/>
      <c r="I233" s="28"/>
      <c r="J233" s="28"/>
      <c r="K233" s="30"/>
      <c r="L233" s="30">
        <f>SUM(Table1[[#This Row],[Food &amp; Groceries]:[Loan &amp; Misc.]])</f>
        <v>150</v>
      </c>
    </row>
    <row r="234" spans="2:12" hidden="1" x14ac:dyDescent="0.2">
      <c r="B234" s="33">
        <v>41962</v>
      </c>
      <c r="C234" s="34" t="s">
        <v>27</v>
      </c>
      <c r="D234" s="35" t="s">
        <v>321</v>
      </c>
      <c r="E234" s="28">
        <v>100</v>
      </c>
      <c r="F234" s="28"/>
      <c r="G234" s="28"/>
      <c r="H234" s="28"/>
      <c r="I234" s="28"/>
      <c r="J234" s="28"/>
      <c r="K234" s="30"/>
      <c r="L234" s="30">
        <f>SUM(Table1[[#This Row],[Food &amp; Groceries]:[Loan &amp; Misc.]])</f>
        <v>100</v>
      </c>
    </row>
    <row r="235" spans="2:12" hidden="1" x14ac:dyDescent="0.2">
      <c r="B235" s="33">
        <v>41964</v>
      </c>
      <c r="C235" s="34" t="s">
        <v>27</v>
      </c>
      <c r="D235" s="35" t="s">
        <v>330</v>
      </c>
      <c r="E235" s="28">
        <v>60</v>
      </c>
      <c r="F235" s="28"/>
      <c r="G235" s="28"/>
      <c r="H235" s="28"/>
      <c r="I235" s="28"/>
      <c r="J235" s="28"/>
      <c r="K235" s="30"/>
      <c r="L235" s="30">
        <f>SUM(Table1[[#This Row],[Food &amp; Groceries]:[Loan &amp; Misc.]])</f>
        <v>60</v>
      </c>
    </row>
    <row r="236" spans="2:12" hidden="1" x14ac:dyDescent="0.2">
      <c r="B236" s="33">
        <v>41964</v>
      </c>
      <c r="C236" s="34" t="s">
        <v>27</v>
      </c>
      <c r="D236" s="35" t="s">
        <v>361</v>
      </c>
      <c r="E236" s="28">
        <v>38</v>
      </c>
      <c r="F236" s="28"/>
      <c r="G236" s="28"/>
      <c r="H236" s="28"/>
      <c r="I236" s="28"/>
      <c r="J236" s="28"/>
      <c r="K236" s="30"/>
      <c r="L236" s="30">
        <f>SUM(Table1[[#This Row],[Food &amp; Groceries]:[Loan &amp; Misc.]])</f>
        <v>38</v>
      </c>
    </row>
    <row r="237" spans="2:12" hidden="1" x14ac:dyDescent="0.2">
      <c r="B237" s="33">
        <v>41964</v>
      </c>
      <c r="C237" s="34" t="s">
        <v>27</v>
      </c>
      <c r="D237" s="35" t="s">
        <v>362</v>
      </c>
      <c r="E237" s="28"/>
      <c r="F237" s="28"/>
      <c r="G237" s="28"/>
      <c r="H237" s="28"/>
      <c r="I237" s="28"/>
      <c r="J237" s="28">
        <f>1077-500</f>
        <v>577</v>
      </c>
      <c r="K237" s="30"/>
      <c r="L237" s="30">
        <f>SUM(Table1[[#This Row],[Food &amp; Groceries]:[Loan &amp; Misc.]])</f>
        <v>577</v>
      </c>
    </row>
    <row r="238" spans="2:12" hidden="1" x14ac:dyDescent="0.2">
      <c r="B238" s="33">
        <v>41965</v>
      </c>
      <c r="C238" s="34" t="s">
        <v>27</v>
      </c>
      <c r="D238" s="35" t="s">
        <v>363</v>
      </c>
      <c r="E238" s="28"/>
      <c r="F238" s="28"/>
      <c r="G238" s="28"/>
      <c r="H238" s="28"/>
      <c r="I238" s="28"/>
      <c r="J238" s="28">
        <f>2577-1800</f>
        <v>777</v>
      </c>
      <c r="K238" s="30"/>
      <c r="L238" s="30">
        <f>SUM(Table1[[#This Row],[Food &amp; Groceries]:[Loan &amp; Misc.]])</f>
        <v>777</v>
      </c>
    </row>
    <row r="239" spans="2:12" hidden="1" x14ac:dyDescent="0.2">
      <c r="B239" s="33">
        <v>41965</v>
      </c>
      <c r="C239" s="34" t="s">
        <v>27</v>
      </c>
      <c r="D239" s="35" t="s">
        <v>170</v>
      </c>
      <c r="E239" s="28"/>
      <c r="F239" s="28"/>
      <c r="G239" s="28">
        <v>20</v>
      </c>
      <c r="H239" s="28"/>
      <c r="I239" s="28"/>
      <c r="J239" s="28"/>
      <c r="K239" s="30"/>
      <c r="L239" s="30">
        <f>SUM(Table1[[#This Row],[Food &amp; Groceries]:[Loan &amp; Misc.]])</f>
        <v>20</v>
      </c>
    </row>
    <row r="240" spans="2:12" hidden="1" x14ac:dyDescent="0.2">
      <c r="B240" s="33">
        <v>41966</v>
      </c>
      <c r="C240" s="34" t="s">
        <v>54</v>
      </c>
      <c r="D240" s="35" t="s">
        <v>304</v>
      </c>
      <c r="E240" s="28"/>
      <c r="F240" s="28">
        <v>122</v>
      </c>
      <c r="G240" s="28"/>
      <c r="H240" s="28"/>
      <c r="I240" s="28"/>
      <c r="J240" s="28"/>
      <c r="K240" s="30"/>
      <c r="L240" s="30">
        <f>SUM(Table1[[#This Row],[Food &amp; Groceries]:[Loan &amp; Misc.]])</f>
        <v>122</v>
      </c>
    </row>
    <row r="241" spans="2:12" hidden="1" x14ac:dyDescent="0.2">
      <c r="B241" s="33">
        <v>41966</v>
      </c>
      <c r="C241" s="34" t="s">
        <v>27</v>
      </c>
      <c r="D241" s="35" t="s">
        <v>56</v>
      </c>
      <c r="E241" s="28">
        <v>60</v>
      </c>
      <c r="F241" s="28"/>
      <c r="G241" s="28"/>
      <c r="H241" s="28"/>
      <c r="I241" s="28"/>
      <c r="J241" s="28"/>
      <c r="K241" s="30"/>
      <c r="L241" s="30">
        <f>SUM(Table1[[#This Row],[Food &amp; Groceries]:[Loan &amp; Misc.]])</f>
        <v>60</v>
      </c>
    </row>
    <row r="242" spans="2:12" hidden="1" x14ac:dyDescent="0.2">
      <c r="B242" s="33">
        <v>41966</v>
      </c>
      <c r="C242" s="34" t="s">
        <v>27</v>
      </c>
      <c r="D242" s="35" t="s">
        <v>150</v>
      </c>
      <c r="E242" s="28">
        <v>70</v>
      </c>
      <c r="F242" s="28"/>
      <c r="G242" s="28"/>
      <c r="H242" s="28"/>
      <c r="I242" s="28"/>
      <c r="J242" s="28"/>
      <c r="K242" s="30"/>
      <c r="L242" s="30">
        <f>SUM(Table1[[#This Row],[Food &amp; Groceries]:[Loan &amp; Misc.]])</f>
        <v>70</v>
      </c>
    </row>
    <row r="243" spans="2:12" hidden="1" x14ac:dyDescent="0.2">
      <c r="B243" s="33">
        <v>41966</v>
      </c>
      <c r="C243" s="34" t="s">
        <v>27</v>
      </c>
      <c r="D243" s="35" t="s">
        <v>330</v>
      </c>
      <c r="E243" s="28">
        <v>30</v>
      </c>
      <c r="F243" s="28"/>
      <c r="G243" s="28"/>
      <c r="H243" s="28"/>
      <c r="I243" s="28"/>
      <c r="J243" s="28"/>
      <c r="K243" s="30"/>
      <c r="L243" s="30">
        <f>SUM(Table1[[#This Row],[Food &amp; Groceries]:[Loan &amp; Misc.]])</f>
        <v>30</v>
      </c>
    </row>
    <row r="244" spans="2:12" hidden="1" x14ac:dyDescent="0.2">
      <c r="B244" s="33">
        <v>41967</v>
      </c>
      <c r="C244" s="34" t="s">
        <v>144</v>
      </c>
      <c r="D244" s="35" t="s">
        <v>55</v>
      </c>
      <c r="E244" s="28">
        <v>570</v>
      </c>
      <c r="F244" s="28"/>
      <c r="G244" s="28"/>
      <c r="H244" s="28"/>
      <c r="I244" s="28"/>
      <c r="J244" s="28"/>
      <c r="K244" s="30"/>
      <c r="L244" s="30">
        <f>SUM(Table1[[#This Row],[Food &amp; Groceries]:[Loan &amp; Misc.]])</f>
        <v>570</v>
      </c>
    </row>
    <row r="245" spans="2:12" hidden="1" x14ac:dyDescent="0.2">
      <c r="B245" s="33">
        <v>41967</v>
      </c>
      <c r="C245" s="34" t="s">
        <v>317</v>
      </c>
      <c r="D245" s="35" t="s">
        <v>55</v>
      </c>
      <c r="E245" s="28">
        <v>543</v>
      </c>
      <c r="F245" s="28"/>
      <c r="G245" s="28"/>
      <c r="H245" s="28"/>
      <c r="I245" s="28"/>
      <c r="J245" s="28"/>
      <c r="K245" s="30"/>
      <c r="L245" s="30">
        <f>SUM(Table1[[#This Row],[Food &amp; Groceries]:[Loan &amp; Misc.]])</f>
        <v>543</v>
      </c>
    </row>
    <row r="246" spans="2:12" hidden="1" x14ac:dyDescent="0.2">
      <c r="B246" s="33">
        <v>41970</v>
      </c>
      <c r="C246" s="34" t="s">
        <v>27</v>
      </c>
      <c r="D246" s="35" t="s">
        <v>88</v>
      </c>
      <c r="E246" s="28">
        <v>19</v>
      </c>
      <c r="F246" s="28"/>
      <c r="G246" s="28"/>
      <c r="H246" s="28"/>
      <c r="I246" s="28"/>
      <c r="J246" s="28"/>
      <c r="K246" s="30"/>
      <c r="L246" s="30">
        <f>SUM(Table1[[#This Row],[Food &amp; Groceries]:[Loan &amp; Misc.]])</f>
        <v>19</v>
      </c>
    </row>
    <row r="247" spans="2:12" hidden="1" x14ac:dyDescent="0.2">
      <c r="B247" s="33">
        <v>41971</v>
      </c>
      <c r="C247" s="34" t="s">
        <v>144</v>
      </c>
      <c r="D247" s="35" t="s">
        <v>48</v>
      </c>
      <c r="E247" s="28">
        <f>50+50+70+100+183</f>
        <v>453</v>
      </c>
      <c r="F247" s="28"/>
      <c r="G247" s="28"/>
      <c r="H247" s="28"/>
      <c r="I247" s="28"/>
      <c r="J247" s="28"/>
      <c r="K247" s="30"/>
      <c r="L247" s="30">
        <f>SUM(Table1[[#This Row],[Food &amp; Groceries]:[Loan &amp; Misc.]])</f>
        <v>453</v>
      </c>
    </row>
    <row r="248" spans="2:12" hidden="1" x14ac:dyDescent="0.2">
      <c r="B248" s="33">
        <v>41972</v>
      </c>
      <c r="C248" s="34" t="s">
        <v>317</v>
      </c>
      <c r="D248" s="35" t="s">
        <v>364</v>
      </c>
      <c r="E248" s="28"/>
      <c r="F248" s="28"/>
      <c r="G248" s="28"/>
      <c r="H248" s="28">
        <v>536</v>
      </c>
      <c r="I248" s="28"/>
      <c r="J248" s="28"/>
      <c r="K248" s="30"/>
      <c r="L248" s="30">
        <f>SUM(Table1[[#This Row],[Food &amp; Groceries]:[Loan &amp; Misc.]])</f>
        <v>536</v>
      </c>
    </row>
    <row r="249" spans="2:12" hidden="1" x14ac:dyDescent="0.2">
      <c r="B249" s="33">
        <v>41972</v>
      </c>
      <c r="C249" s="34" t="s">
        <v>50</v>
      </c>
      <c r="D249" s="35" t="s">
        <v>365</v>
      </c>
      <c r="E249" s="28"/>
      <c r="F249" s="28"/>
      <c r="G249" s="28">
        <v>352</v>
      </c>
      <c r="H249" s="28"/>
      <c r="I249" s="28"/>
      <c r="J249" s="28"/>
      <c r="K249" s="30"/>
      <c r="L249" s="30">
        <f>SUM(Table1[[#This Row],[Food &amp; Groceries]:[Loan &amp; Misc.]])</f>
        <v>352</v>
      </c>
    </row>
    <row r="250" spans="2:12" hidden="1" x14ac:dyDescent="0.2">
      <c r="B250" s="33">
        <v>41972</v>
      </c>
      <c r="C250" s="34" t="s">
        <v>317</v>
      </c>
      <c r="D250" s="35" t="s">
        <v>366</v>
      </c>
      <c r="E250" s="28">
        <v>778</v>
      </c>
      <c r="F250" s="28"/>
      <c r="G250" s="28"/>
      <c r="H250" s="28"/>
      <c r="I250" s="28"/>
      <c r="J250" s="28"/>
      <c r="K250" s="30"/>
      <c r="L250" s="30">
        <f>SUM(Table1[[#This Row],[Food &amp; Groceries]:[Loan &amp; Misc.]])</f>
        <v>778</v>
      </c>
    </row>
    <row r="251" spans="2:12" hidden="1" x14ac:dyDescent="0.2">
      <c r="B251" s="33">
        <v>41973</v>
      </c>
      <c r="C251" s="34" t="s">
        <v>27</v>
      </c>
      <c r="D251" s="35" t="s">
        <v>330</v>
      </c>
      <c r="E251" s="28">
        <v>30</v>
      </c>
      <c r="F251" s="28"/>
      <c r="G251" s="28"/>
      <c r="H251" s="28"/>
      <c r="I251" s="28"/>
      <c r="J251" s="28"/>
      <c r="K251" s="30"/>
      <c r="L251" s="30">
        <f>SUM(Table1[[#This Row],[Food &amp; Groceries]:[Loan &amp; Misc.]])</f>
        <v>30</v>
      </c>
    </row>
    <row r="252" spans="2:12" hidden="1" x14ac:dyDescent="0.2">
      <c r="B252" s="33">
        <v>41974</v>
      </c>
      <c r="C252" s="34" t="s">
        <v>50</v>
      </c>
      <c r="D252" s="35" t="s">
        <v>44</v>
      </c>
      <c r="E252" s="28"/>
      <c r="F252" s="28"/>
      <c r="G252" s="28"/>
      <c r="H252" s="28"/>
      <c r="I252" s="28"/>
      <c r="J252" s="28"/>
      <c r="K252" s="30">
        <v>16000</v>
      </c>
      <c r="L252" s="30">
        <f>SUM(Table1[[#This Row],[Food &amp; Groceries]:[Loan &amp; Misc.]])</f>
        <v>16000</v>
      </c>
    </row>
    <row r="253" spans="2:12" hidden="1" x14ac:dyDescent="0.2">
      <c r="B253" s="33">
        <v>41975</v>
      </c>
      <c r="C253" s="34" t="s">
        <v>317</v>
      </c>
      <c r="D253" s="35" t="s">
        <v>370</v>
      </c>
      <c r="E253" s="28"/>
      <c r="F253" s="28"/>
      <c r="G253" s="28"/>
      <c r="H253" s="28"/>
      <c r="I253" s="28">
        <v>149</v>
      </c>
      <c r="J253" s="28"/>
      <c r="K253" s="30"/>
      <c r="L253" s="30">
        <f>SUM(Table1[[#This Row],[Food &amp; Groceries]:[Loan &amp; Misc.]])</f>
        <v>149</v>
      </c>
    </row>
    <row r="254" spans="2:12" hidden="1" x14ac:dyDescent="0.2">
      <c r="B254" s="33">
        <v>41976</v>
      </c>
      <c r="C254" s="34" t="s">
        <v>27</v>
      </c>
      <c r="D254" s="35" t="s">
        <v>150</v>
      </c>
      <c r="E254" s="28">
        <v>70</v>
      </c>
      <c r="F254" s="28"/>
      <c r="G254" s="28"/>
      <c r="H254" s="28"/>
      <c r="I254" s="28"/>
      <c r="J254" s="28"/>
      <c r="K254" s="30"/>
      <c r="L254" s="30">
        <f>SUM(Table1[[#This Row],[Food &amp; Groceries]:[Loan &amp; Misc.]])</f>
        <v>70</v>
      </c>
    </row>
    <row r="255" spans="2:12" hidden="1" x14ac:dyDescent="0.2">
      <c r="B255" s="33">
        <v>41976</v>
      </c>
      <c r="C255" s="34" t="s">
        <v>27</v>
      </c>
      <c r="D255" s="35" t="s">
        <v>369</v>
      </c>
      <c r="E255" s="28">
        <v>41</v>
      </c>
      <c r="F255" s="28"/>
      <c r="G255" s="28"/>
      <c r="H255" s="28"/>
      <c r="I255" s="28"/>
      <c r="J255" s="28"/>
      <c r="K255" s="30"/>
      <c r="L255" s="30">
        <f>SUM(Table1[[#This Row],[Food &amp; Groceries]:[Loan &amp; Misc.]])</f>
        <v>41</v>
      </c>
    </row>
    <row r="256" spans="2:12" hidden="1" x14ac:dyDescent="0.2">
      <c r="B256" s="33">
        <v>41978</v>
      </c>
      <c r="C256" s="34" t="s">
        <v>27</v>
      </c>
      <c r="D256" s="35" t="s">
        <v>88</v>
      </c>
      <c r="E256" s="28">
        <v>40</v>
      </c>
      <c r="F256" s="28"/>
      <c r="G256" s="28"/>
      <c r="H256" s="28"/>
      <c r="I256" s="28"/>
      <c r="J256" s="28"/>
      <c r="K256" s="30"/>
      <c r="L256" s="30">
        <f>SUM(Table1[[#This Row],[Food &amp; Groceries]:[Loan &amp; Misc.]])</f>
        <v>40</v>
      </c>
    </row>
    <row r="257" spans="2:12" hidden="1" x14ac:dyDescent="0.2">
      <c r="B257" s="33">
        <v>41978</v>
      </c>
      <c r="C257" s="34" t="s">
        <v>144</v>
      </c>
      <c r="D257" s="35" t="s">
        <v>48</v>
      </c>
      <c r="E257" s="28">
        <f>100+80+90+80+100</f>
        <v>450</v>
      </c>
      <c r="F257" s="28"/>
      <c r="G257" s="28"/>
      <c r="H257" s="28"/>
      <c r="I257" s="28"/>
      <c r="J257" s="28"/>
      <c r="K257" s="30"/>
      <c r="L257" s="30">
        <f>SUM(Table1[[#This Row],[Food &amp; Groceries]:[Loan &amp; Misc.]])</f>
        <v>450</v>
      </c>
    </row>
    <row r="258" spans="2:12" hidden="1" x14ac:dyDescent="0.2">
      <c r="B258" s="33">
        <v>41979</v>
      </c>
      <c r="C258" s="34" t="s">
        <v>27</v>
      </c>
      <c r="D258" s="35" t="s">
        <v>59</v>
      </c>
      <c r="E258" s="28"/>
      <c r="F258" s="28"/>
      <c r="G258" s="28"/>
      <c r="H258" s="28"/>
      <c r="I258" s="28"/>
      <c r="J258" s="28"/>
      <c r="K258" s="30">
        <v>44</v>
      </c>
      <c r="L258" s="30">
        <f>SUM(Table1[[#This Row],[Food &amp; Groceries]:[Loan &amp; Misc.]])</f>
        <v>44</v>
      </c>
    </row>
    <row r="259" spans="2:12" hidden="1" x14ac:dyDescent="0.2">
      <c r="B259" s="33">
        <v>41979</v>
      </c>
      <c r="C259" s="34" t="s">
        <v>27</v>
      </c>
      <c r="D259" s="35" t="s">
        <v>41</v>
      </c>
      <c r="E259" s="28"/>
      <c r="F259" s="28"/>
      <c r="G259" s="28"/>
      <c r="H259" s="28"/>
      <c r="I259" s="28"/>
      <c r="J259" s="28"/>
      <c r="K259" s="30">
        <v>17</v>
      </c>
      <c r="L259" s="30">
        <f>SUM(Table1[[#This Row],[Food &amp; Groceries]:[Loan &amp; Misc.]])</f>
        <v>17</v>
      </c>
    </row>
    <row r="260" spans="2:12" hidden="1" x14ac:dyDescent="0.2">
      <c r="B260" s="33">
        <v>41979</v>
      </c>
      <c r="C260" s="31" t="s">
        <v>27</v>
      </c>
      <c r="D260" s="35" t="s">
        <v>281</v>
      </c>
      <c r="E260" s="36">
        <v>93</v>
      </c>
      <c r="F260" s="49"/>
      <c r="G260" s="49"/>
      <c r="H260" s="49"/>
      <c r="I260" s="49"/>
      <c r="J260" s="49"/>
      <c r="K260" s="30"/>
      <c r="L260" s="30">
        <f>SUM(Table1[[#This Row],[Food &amp; Groceries]:[Loan &amp; Misc.]])</f>
        <v>93</v>
      </c>
    </row>
    <row r="261" spans="2:12" hidden="1" x14ac:dyDescent="0.2">
      <c r="B261" s="33">
        <v>41979</v>
      </c>
      <c r="C261" s="31" t="s">
        <v>144</v>
      </c>
      <c r="D261" s="35" t="s">
        <v>290</v>
      </c>
      <c r="E261" s="36">
        <v>543</v>
      </c>
      <c r="F261" s="49"/>
      <c r="G261" s="49"/>
      <c r="H261" s="49"/>
      <c r="I261" s="49"/>
      <c r="J261" s="49"/>
      <c r="K261" s="30"/>
      <c r="L261" s="30">
        <f>SUM(Table1[[#This Row],[Food &amp; Groceries]:[Loan &amp; Misc.]])</f>
        <v>543</v>
      </c>
    </row>
    <row r="262" spans="2:12" hidden="1" x14ac:dyDescent="0.2">
      <c r="B262" s="33">
        <v>41979</v>
      </c>
      <c r="C262" s="31" t="s">
        <v>50</v>
      </c>
      <c r="D262" s="35" t="s">
        <v>43</v>
      </c>
      <c r="E262" s="36"/>
      <c r="F262" s="49">
        <v>10200</v>
      </c>
      <c r="G262" s="49"/>
      <c r="H262" s="49"/>
      <c r="I262" s="49"/>
      <c r="J262" s="49"/>
      <c r="K262" s="30"/>
      <c r="L262" s="30">
        <f>SUM(Table1[[#This Row],[Food &amp; Groceries]:[Loan &amp; Misc.]])</f>
        <v>10200</v>
      </c>
    </row>
    <row r="263" spans="2:12" hidden="1" x14ac:dyDescent="0.2">
      <c r="B263" s="33">
        <v>41982</v>
      </c>
      <c r="C263" s="31" t="s">
        <v>317</v>
      </c>
      <c r="D263" s="35" t="s">
        <v>55</v>
      </c>
      <c r="E263" s="36">
        <f>166</f>
        <v>166</v>
      </c>
      <c r="F263" s="49"/>
      <c r="G263" s="49"/>
      <c r="H263" s="49"/>
      <c r="I263" s="49"/>
      <c r="J263" s="49"/>
      <c r="K263" s="30"/>
      <c r="L263" s="30">
        <f>SUM(Table1[[#This Row],[Food &amp; Groceries]:[Loan &amp; Misc.]])</f>
        <v>166</v>
      </c>
    </row>
    <row r="264" spans="2:12" hidden="1" x14ac:dyDescent="0.2">
      <c r="B264" s="33">
        <v>41983</v>
      </c>
      <c r="C264" s="31" t="s">
        <v>317</v>
      </c>
      <c r="D264" s="35" t="s">
        <v>55</v>
      </c>
      <c r="E264" s="36">
        <v>218</v>
      </c>
      <c r="F264" s="49"/>
      <c r="G264" s="49"/>
      <c r="H264" s="49"/>
      <c r="I264" s="49"/>
      <c r="J264" s="49"/>
      <c r="K264" s="30"/>
      <c r="L264" s="30">
        <f>SUM(Table1[[#This Row],[Food &amp; Groceries]:[Loan &amp; Misc.]])</f>
        <v>218</v>
      </c>
    </row>
    <row r="265" spans="2:12" hidden="1" x14ac:dyDescent="0.2">
      <c r="B265" s="33">
        <v>41983</v>
      </c>
      <c r="C265" s="31" t="s">
        <v>144</v>
      </c>
      <c r="D265" s="35" t="s">
        <v>55</v>
      </c>
      <c r="E265" s="36">
        <v>100</v>
      </c>
      <c r="F265" s="49"/>
      <c r="G265" s="49"/>
      <c r="H265" s="49"/>
      <c r="I265" s="49"/>
      <c r="J265" s="49"/>
      <c r="K265" s="30"/>
      <c r="L265" s="30">
        <f>SUM(Table1[[#This Row],[Food &amp; Groceries]:[Loan &amp; Misc.]])</f>
        <v>100</v>
      </c>
    </row>
    <row r="266" spans="2:12" hidden="1" x14ac:dyDescent="0.2">
      <c r="B266" s="33">
        <v>41985</v>
      </c>
      <c r="C266" s="31" t="s">
        <v>27</v>
      </c>
      <c r="D266" s="35" t="s">
        <v>330</v>
      </c>
      <c r="E266" s="36">
        <v>50</v>
      </c>
      <c r="F266" s="49"/>
      <c r="G266" s="49"/>
      <c r="H266" s="49"/>
      <c r="I266" s="49"/>
      <c r="J266" s="49"/>
      <c r="K266" s="30"/>
      <c r="L266" s="30">
        <f>SUM(Table1[[#This Row],[Food &amp; Groceries]:[Loan &amp; Misc.]])</f>
        <v>50</v>
      </c>
    </row>
    <row r="267" spans="2:12" hidden="1" x14ac:dyDescent="0.2">
      <c r="B267" s="33">
        <v>41985</v>
      </c>
      <c r="C267" s="31" t="s">
        <v>144</v>
      </c>
      <c r="D267" s="35" t="s">
        <v>48</v>
      </c>
      <c r="E267" s="36">
        <f>100+100+90+90+105</f>
        <v>485</v>
      </c>
      <c r="F267" s="49"/>
      <c r="G267" s="49"/>
      <c r="H267" s="49"/>
      <c r="I267" s="49"/>
      <c r="J267" s="49"/>
      <c r="K267" s="30"/>
      <c r="L267" s="30">
        <f>SUM(Table1[[#This Row],[Food &amp; Groceries]:[Loan &amp; Misc.]])</f>
        <v>485</v>
      </c>
    </row>
    <row r="268" spans="2:12" hidden="1" x14ac:dyDescent="0.2">
      <c r="B268" s="33">
        <v>41985</v>
      </c>
      <c r="C268" s="31" t="s">
        <v>54</v>
      </c>
      <c r="D268" s="35" t="s">
        <v>372</v>
      </c>
      <c r="E268" s="36"/>
      <c r="F268" s="49"/>
      <c r="G268" s="49"/>
      <c r="H268" s="49">
        <v>898</v>
      </c>
      <c r="I268" s="49"/>
      <c r="J268" s="49"/>
      <c r="K268" s="30"/>
      <c r="L268" s="30">
        <f>SUM(Table1[[#This Row],[Food &amp; Groceries]:[Loan &amp; Misc.]])</f>
        <v>898</v>
      </c>
    </row>
    <row r="269" spans="2:12" hidden="1" x14ac:dyDescent="0.2">
      <c r="B269" s="33">
        <v>41986</v>
      </c>
      <c r="C269" s="31" t="s">
        <v>27</v>
      </c>
      <c r="D269" s="35" t="s">
        <v>373</v>
      </c>
      <c r="E269" s="36">
        <f>50+20</f>
        <v>70</v>
      </c>
      <c r="F269" s="49"/>
      <c r="G269" s="49"/>
      <c r="H269" s="49"/>
      <c r="I269" s="49"/>
      <c r="J269" s="49"/>
      <c r="K269" s="30"/>
      <c r="L269" s="30">
        <f>SUM(Table1[[#This Row],[Food &amp; Groceries]:[Loan &amp; Misc.]])</f>
        <v>70</v>
      </c>
    </row>
    <row r="270" spans="2:12" hidden="1" x14ac:dyDescent="0.2">
      <c r="B270" s="33">
        <v>41986</v>
      </c>
      <c r="C270" s="31" t="s">
        <v>27</v>
      </c>
      <c r="D270" s="35" t="s">
        <v>374</v>
      </c>
      <c r="E270" s="36"/>
      <c r="F270" s="49"/>
      <c r="G270" s="49"/>
      <c r="H270" s="49"/>
      <c r="I270" s="49">
        <f>15+20</f>
        <v>35</v>
      </c>
      <c r="J270" s="49"/>
      <c r="K270" s="30"/>
      <c r="L270" s="30">
        <f>SUM(Table1[[#This Row],[Food &amp; Groceries]:[Loan &amp; Misc.]])</f>
        <v>35</v>
      </c>
    </row>
    <row r="271" spans="2:12" hidden="1" x14ac:dyDescent="0.2">
      <c r="B271" s="33">
        <v>41986</v>
      </c>
      <c r="C271" s="31" t="s">
        <v>27</v>
      </c>
      <c r="D271" s="35" t="s">
        <v>375</v>
      </c>
      <c r="E271" s="36"/>
      <c r="F271" s="49"/>
      <c r="G271" s="49"/>
      <c r="H271" s="49"/>
      <c r="I271" s="49">
        <v>96</v>
      </c>
      <c r="J271" s="49"/>
      <c r="K271" s="30"/>
      <c r="L271" s="30">
        <f>SUM(Table1[[#This Row],[Food &amp; Groceries]:[Loan &amp; Misc.]])</f>
        <v>96</v>
      </c>
    </row>
    <row r="272" spans="2:12" hidden="1" x14ac:dyDescent="0.2">
      <c r="B272" s="33">
        <v>41986</v>
      </c>
      <c r="C272" s="31" t="s">
        <v>27</v>
      </c>
      <c r="D272" s="35" t="s">
        <v>59</v>
      </c>
      <c r="E272" s="36"/>
      <c r="F272" s="49"/>
      <c r="G272" s="49"/>
      <c r="H272" s="49"/>
      <c r="I272" s="49"/>
      <c r="J272" s="49"/>
      <c r="K272" s="30">
        <f>81</f>
        <v>81</v>
      </c>
      <c r="L272" s="30">
        <f>SUM(Table1[[#This Row],[Food &amp; Groceries]:[Loan &amp; Misc.]])</f>
        <v>81</v>
      </c>
    </row>
    <row r="273" spans="2:12" hidden="1" x14ac:dyDescent="0.2">
      <c r="B273" s="33">
        <v>41986</v>
      </c>
      <c r="C273" s="31" t="s">
        <v>27</v>
      </c>
      <c r="D273" s="35" t="s">
        <v>376</v>
      </c>
      <c r="E273" s="36"/>
      <c r="F273" s="49"/>
      <c r="G273" s="49"/>
      <c r="H273" s="49"/>
      <c r="I273" s="49"/>
      <c r="J273" s="49">
        <v>40</v>
      </c>
      <c r="K273" s="30"/>
      <c r="L273" s="30">
        <f>SUM(Table1[[#This Row],[Food &amp; Groceries]:[Loan &amp; Misc.]])</f>
        <v>40</v>
      </c>
    </row>
    <row r="274" spans="2:12" hidden="1" x14ac:dyDescent="0.2">
      <c r="B274" s="33">
        <v>41986</v>
      </c>
      <c r="C274" s="31" t="s">
        <v>54</v>
      </c>
      <c r="D274" s="35" t="s">
        <v>377</v>
      </c>
      <c r="E274" s="36"/>
      <c r="F274" s="49"/>
      <c r="G274" s="49">
        <v>488</v>
      </c>
      <c r="H274" s="49"/>
      <c r="I274" s="49"/>
      <c r="J274" s="49"/>
      <c r="K274" s="30"/>
      <c r="L274" s="30">
        <f>SUM(Table1[[#This Row],[Food &amp; Groceries]:[Loan &amp; Misc.]])</f>
        <v>488</v>
      </c>
    </row>
    <row r="275" spans="2:12" hidden="1" x14ac:dyDescent="0.2">
      <c r="B275" s="33">
        <v>41986</v>
      </c>
      <c r="C275" s="31" t="s">
        <v>54</v>
      </c>
      <c r="D275" s="35" t="s">
        <v>378</v>
      </c>
      <c r="E275" s="36"/>
      <c r="F275" s="49"/>
      <c r="G275" s="49"/>
      <c r="H275" s="49"/>
      <c r="I275" s="49"/>
      <c r="J275" s="49">
        <v>722</v>
      </c>
      <c r="K275" s="30"/>
      <c r="L275" s="30">
        <f>SUM(Table1[[#This Row],[Food &amp; Groceries]:[Loan &amp; Misc.]])</f>
        <v>722</v>
      </c>
    </row>
    <row r="276" spans="2:12" hidden="1" x14ac:dyDescent="0.2">
      <c r="B276" s="33">
        <v>41988</v>
      </c>
      <c r="C276" s="31" t="s">
        <v>54</v>
      </c>
      <c r="D276" s="35" t="s">
        <v>72</v>
      </c>
      <c r="E276" s="36"/>
      <c r="F276" s="49"/>
      <c r="G276" s="49">
        <v>309</v>
      </c>
      <c r="H276" s="49"/>
      <c r="I276" s="49"/>
      <c r="J276" s="49"/>
      <c r="K276" s="30"/>
      <c r="L276" s="30">
        <f>SUM(Table1[[#This Row],[Food &amp; Groceries]:[Loan &amp; Misc.]])</f>
        <v>309</v>
      </c>
    </row>
    <row r="277" spans="2:12" hidden="1" x14ac:dyDescent="0.2">
      <c r="B277" s="33">
        <v>41991</v>
      </c>
      <c r="C277" s="31" t="s">
        <v>144</v>
      </c>
      <c r="D277" s="35" t="s">
        <v>381</v>
      </c>
      <c r="E277" s="36">
        <v>72</v>
      </c>
      <c r="F277" s="49"/>
      <c r="G277" s="49"/>
      <c r="H277" s="49"/>
      <c r="I277" s="49"/>
      <c r="J277" s="49"/>
      <c r="K277" s="30"/>
      <c r="L277" s="30">
        <f>SUM(Table1[[#This Row],[Food &amp; Groceries]:[Loan &amp; Misc.]])</f>
        <v>72</v>
      </c>
    </row>
    <row r="278" spans="2:12" hidden="1" x14ac:dyDescent="0.2">
      <c r="B278" s="33">
        <v>41992</v>
      </c>
      <c r="C278" s="31" t="s">
        <v>27</v>
      </c>
      <c r="D278" s="35" t="s">
        <v>369</v>
      </c>
      <c r="E278" s="36">
        <v>70</v>
      </c>
      <c r="F278" s="49"/>
      <c r="G278" s="49"/>
      <c r="H278" s="49"/>
      <c r="I278" s="49"/>
      <c r="J278" s="49"/>
      <c r="K278" s="30"/>
      <c r="L278" s="30">
        <f>SUM(Table1[[#This Row],[Food &amp; Groceries]:[Loan &amp; Misc.]])</f>
        <v>70</v>
      </c>
    </row>
    <row r="279" spans="2:12" hidden="1" x14ac:dyDescent="0.2">
      <c r="B279" s="33">
        <v>41992</v>
      </c>
      <c r="C279" s="31" t="s">
        <v>144</v>
      </c>
      <c r="D279" s="35" t="s">
        <v>48</v>
      </c>
      <c r="E279" s="36">
        <f>100+90+100</f>
        <v>290</v>
      </c>
      <c r="F279" s="49"/>
      <c r="G279" s="49"/>
      <c r="H279" s="49"/>
      <c r="I279" s="49"/>
      <c r="J279" s="49"/>
      <c r="K279" s="30"/>
      <c r="L279" s="30">
        <f>SUM(Table1[[#This Row],[Food &amp; Groceries]:[Loan &amp; Misc.]])</f>
        <v>290</v>
      </c>
    </row>
    <row r="280" spans="2:12" hidden="1" x14ac:dyDescent="0.2">
      <c r="B280" s="33">
        <v>41992</v>
      </c>
      <c r="C280" s="31" t="s">
        <v>27</v>
      </c>
      <c r="D280" s="35" t="s">
        <v>150</v>
      </c>
      <c r="E280" s="36">
        <v>105</v>
      </c>
      <c r="F280" s="49"/>
      <c r="G280" s="49"/>
      <c r="H280" s="49"/>
      <c r="I280" s="49"/>
      <c r="J280" s="49"/>
      <c r="K280" s="30"/>
      <c r="L280" s="30">
        <f>SUM(Table1[[#This Row],[Food &amp; Groceries]:[Loan &amp; Misc.]])</f>
        <v>105</v>
      </c>
    </row>
    <row r="281" spans="2:12" hidden="1" x14ac:dyDescent="0.2">
      <c r="B281" s="33">
        <v>41993</v>
      </c>
      <c r="C281" s="31" t="s">
        <v>54</v>
      </c>
      <c r="D281" s="35" t="s">
        <v>382</v>
      </c>
      <c r="E281" s="36">
        <v>435</v>
      </c>
      <c r="F281" s="49"/>
      <c r="G281" s="49"/>
      <c r="H281" s="49"/>
      <c r="I281" s="49"/>
      <c r="J281" s="49"/>
      <c r="K281" s="30"/>
      <c r="L281" s="30">
        <f>SUM(Table1[[#This Row],[Food &amp; Groceries]:[Loan &amp; Misc.]])</f>
        <v>435</v>
      </c>
    </row>
    <row r="282" spans="2:12" hidden="1" x14ac:dyDescent="0.2">
      <c r="B282" s="33">
        <v>41993</v>
      </c>
      <c r="C282" s="31" t="s">
        <v>54</v>
      </c>
      <c r="D282" s="35" t="s">
        <v>389</v>
      </c>
      <c r="E282" s="36"/>
      <c r="F282" s="49"/>
      <c r="G282" s="49"/>
      <c r="H282" s="49"/>
      <c r="I282" s="49"/>
      <c r="J282" s="49">
        <v>580</v>
      </c>
      <c r="K282" s="30"/>
      <c r="L282" s="30">
        <f>SUM(Table1[[#This Row],[Food &amp; Groceries]:[Loan &amp; Misc.]])</f>
        <v>580</v>
      </c>
    </row>
    <row r="283" spans="2:12" hidden="1" x14ac:dyDescent="0.2">
      <c r="B283" s="33">
        <v>41993</v>
      </c>
      <c r="C283" s="31" t="s">
        <v>27</v>
      </c>
      <c r="D283" s="35" t="s">
        <v>170</v>
      </c>
      <c r="E283" s="36"/>
      <c r="F283" s="49"/>
      <c r="G283" s="49">
        <v>50</v>
      </c>
      <c r="H283" s="49"/>
      <c r="I283" s="49"/>
      <c r="J283" s="49"/>
      <c r="K283" s="30"/>
      <c r="L283" s="30">
        <f>SUM(Table1[[#This Row],[Food &amp; Groceries]:[Loan &amp; Misc.]])</f>
        <v>50</v>
      </c>
    </row>
    <row r="284" spans="2:12" hidden="1" x14ac:dyDescent="0.2">
      <c r="B284" s="33">
        <v>41994</v>
      </c>
      <c r="C284" s="31" t="s">
        <v>54</v>
      </c>
      <c r="D284" s="35" t="s">
        <v>304</v>
      </c>
      <c r="E284" s="36"/>
      <c r="F284" s="49">
        <v>402</v>
      </c>
      <c r="G284" s="49"/>
      <c r="H284" s="49"/>
      <c r="I284" s="49"/>
      <c r="J284" s="49"/>
      <c r="K284" s="30"/>
      <c r="L284" s="30">
        <f>SUM(Table1[[#This Row],[Food &amp; Groceries]:[Loan &amp; Misc.]])</f>
        <v>402</v>
      </c>
    </row>
    <row r="285" spans="2:12" hidden="1" x14ac:dyDescent="0.2">
      <c r="B285" s="33">
        <v>41994</v>
      </c>
      <c r="C285" s="31" t="s">
        <v>27</v>
      </c>
      <c r="D285" s="35" t="s">
        <v>58</v>
      </c>
      <c r="E285" s="36">
        <v>30</v>
      </c>
      <c r="F285" s="49"/>
      <c r="G285" s="49"/>
      <c r="H285" s="49"/>
      <c r="I285" s="49"/>
      <c r="J285" s="49"/>
      <c r="K285" s="30"/>
      <c r="L285" s="30">
        <f>SUM(Table1[[#This Row],[Food &amp; Groceries]:[Loan &amp; Misc.]])</f>
        <v>30</v>
      </c>
    </row>
    <row r="286" spans="2:12" hidden="1" x14ac:dyDescent="0.2">
      <c r="B286" s="33">
        <v>41995</v>
      </c>
      <c r="C286" s="31" t="s">
        <v>27</v>
      </c>
      <c r="D286" s="35" t="s">
        <v>383</v>
      </c>
      <c r="E286" s="36"/>
      <c r="F286" s="49">
        <f>140+89</f>
        <v>229</v>
      </c>
      <c r="G286" s="49"/>
      <c r="H286" s="49"/>
      <c r="I286" s="49"/>
      <c r="J286" s="49"/>
      <c r="K286" s="30"/>
      <c r="L286" s="30">
        <f>SUM(Table1[[#This Row],[Food &amp; Groceries]:[Loan &amp; Misc.]])</f>
        <v>229</v>
      </c>
    </row>
    <row r="287" spans="2:12" hidden="1" x14ac:dyDescent="0.2">
      <c r="B287" s="33">
        <v>41996</v>
      </c>
      <c r="C287" s="31" t="s">
        <v>27</v>
      </c>
      <c r="D287" s="35" t="s">
        <v>384</v>
      </c>
      <c r="E287" s="36">
        <f>25+118+89</f>
        <v>232</v>
      </c>
      <c r="F287" s="49"/>
      <c r="G287" s="49"/>
      <c r="H287" s="49"/>
      <c r="I287" s="49"/>
      <c r="J287" s="49"/>
      <c r="K287" s="30"/>
      <c r="L287" s="30">
        <f>SUM(Table1[[#This Row],[Food &amp; Groceries]:[Loan &amp; Misc.]])</f>
        <v>232</v>
      </c>
    </row>
    <row r="288" spans="2:12" hidden="1" x14ac:dyDescent="0.2">
      <c r="B288" s="33">
        <v>41996</v>
      </c>
      <c r="C288" s="31" t="s">
        <v>144</v>
      </c>
      <c r="D288" s="35" t="s">
        <v>388</v>
      </c>
      <c r="E288" s="36">
        <v>218</v>
      </c>
      <c r="F288" s="49"/>
      <c r="G288" s="49"/>
      <c r="H288" s="49"/>
      <c r="I288" s="49"/>
      <c r="J288" s="49"/>
      <c r="K288" s="30"/>
      <c r="L288" s="30">
        <f>SUM(Table1[[#This Row],[Food &amp; Groceries]:[Loan &amp; Misc.]])</f>
        <v>218</v>
      </c>
    </row>
    <row r="289" spans="2:12" hidden="1" x14ac:dyDescent="0.2">
      <c r="B289" s="33">
        <v>41997</v>
      </c>
      <c r="C289" s="31" t="s">
        <v>144</v>
      </c>
      <c r="D289" s="35" t="s">
        <v>55</v>
      </c>
      <c r="E289" s="36">
        <v>110</v>
      </c>
      <c r="F289" s="49"/>
      <c r="G289" s="49"/>
      <c r="H289" s="49"/>
      <c r="I289" s="49"/>
      <c r="J289" s="49"/>
      <c r="K289" s="30"/>
      <c r="L289" s="30">
        <f>SUM(Table1[[#This Row],[Food &amp; Groceries]:[Loan &amp; Misc.]])</f>
        <v>110</v>
      </c>
    </row>
    <row r="290" spans="2:12" hidden="1" x14ac:dyDescent="0.2">
      <c r="B290" s="33">
        <v>41997</v>
      </c>
      <c r="C290" s="31" t="s">
        <v>317</v>
      </c>
      <c r="D290" s="35" t="s">
        <v>55</v>
      </c>
      <c r="E290" s="36">
        <v>350</v>
      </c>
      <c r="F290" s="49"/>
      <c r="G290" s="49"/>
      <c r="H290" s="49"/>
      <c r="I290" s="49"/>
      <c r="J290" s="49"/>
      <c r="K290" s="30"/>
      <c r="L290" s="30">
        <f>SUM(Table1[[#This Row],[Food &amp; Groceries]:[Loan &amp; Misc.]])</f>
        <v>350</v>
      </c>
    </row>
    <row r="291" spans="2:12" hidden="1" x14ac:dyDescent="0.2">
      <c r="B291" s="33">
        <v>41999</v>
      </c>
      <c r="C291" s="31" t="s">
        <v>144</v>
      </c>
      <c r="D291" s="35" t="s">
        <v>48</v>
      </c>
      <c r="E291" s="36">
        <f>100+90</f>
        <v>190</v>
      </c>
      <c r="F291" s="49"/>
      <c r="G291" s="49"/>
      <c r="H291" s="49"/>
      <c r="I291" s="49"/>
      <c r="J291" s="49"/>
      <c r="K291" s="30"/>
      <c r="L291" s="30">
        <f>SUM(Table1[[#This Row],[Food &amp; Groceries]:[Loan &amp; Misc.]])</f>
        <v>190</v>
      </c>
    </row>
    <row r="292" spans="2:12" hidden="1" x14ac:dyDescent="0.2">
      <c r="B292" s="33">
        <v>42000</v>
      </c>
      <c r="C292" s="31" t="s">
        <v>27</v>
      </c>
      <c r="D292" s="35" t="s">
        <v>66</v>
      </c>
      <c r="E292" s="36"/>
      <c r="F292" s="49"/>
      <c r="G292" s="49"/>
      <c r="H292" s="49"/>
      <c r="I292" s="49"/>
      <c r="J292" s="49"/>
      <c r="K292" s="30">
        <v>60</v>
      </c>
      <c r="L292" s="30">
        <f>SUM(Table1[[#This Row],[Food &amp; Groceries]:[Loan &amp; Misc.]])</f>
        <v>60</v>
      </c>
    </row>
    <row r="293" spans="2:12" hidden="1" x14ac:dyDescent="0.2">
      <c r="B293" s="33">
        <v>42000</v>
      </c>
      <c r="C293" s="31" t="s">
        <v>317</v>
      </c>
      <c r="D293" s="35" t="s">
        <v>392</v>
      </c>
      <c r="E293" s="36"/>
      <c r="F293" s="49"/>
      <c r="G293" s="49"/>
      <c r="H293" s="49"/>
      <c r="I293" s="49"/>
      <c r="J293" s="49">
        <v>370</v>
      </c>
      <c r="K293" s="30"/>
      <c r="L293" s="30">
        <f>SUM(Table1[[#This Row],[Food &amp; Groceries]:[Loan &amp; Misc.]])</f>
        <v>370</v>
      </c>
    </row>
    <row r="294" spans="2:12" hidden="1" x14ac:dyDescent="0.2">
      <c r="B294" s="33">
        <v>42001</v>
      </c>
      <c r="C294" s="31" t="s">
        <v>144</v>
      </c>
      <c r="D294" s="35" t="s">
        <v>37</v>
      </c>
      <c r="E294" s="36">
        <v>225</v>
      </c>
      <c r="F294" s="49"/>
      <c r="G294" s="49"/>
      <c r="H294" s="49"/>
      <c r="I294" s="49"/>
      <c r="J294" s="49"/>
      <c r="K294" s="30"/>
      <c r="L294" s="30">
        <f>SUM(Table1[[#This Row],[Food &amp; Groceries]:[Loan &amp; Misc.]])</f>
        <v>225</v>
      </c>
    </row>
    <row r="295" spans="2:12" hidden="1" x14ac:dyDescent="0.2">
      <c r="B295" s="33">
        <v>42001</v>
      </c>
      <c r="C295" s="31" t="s">
        <v>54</v>
      </c>
      <c r="D295" s="35" t="s">
        <v>393</v>
      </c>
      <c r="E295" s="36"/>
      <c r="F295" s="49"/>
      <c r="G295" s="49"/>
      <c r="H295" s="49"/>
      <c r="I295" s="49">
        <v>5773</v>
      </c>
      <c r="J295" s="49"/>
      <c r="K295" s="30"/>
      <c r="L295" s="30">
        <f>SUM(Table1[[#This Row],[Food &amp; Groceries]:[Loan &amp; Misc.]])</f>
        <v>5773</v>
      </c>
    </row>
    <row r="296" spans="2:12" hidden="1" x14ac:dyDescent="0.2">
      <c r="B296" s="33">
        <v>42001</v>
      </c>
      <c r="C296" s="31" t="s">
        <v>54</v>
      </c>
      <c r="D296" s="35" t="s">
        <v>396</v>
      </c>
      <c r="E296" s="36"/>
      <c r="F296" s="49"/>
      <c r="G296" s="49">
        <v>268</v>
      </c>
      <c r="H296" s="49"/>
      <c r="I296" s="49"/>
      <c r="J296" s="49"/>
      <c r="K296" s="30"/>
      <c r="L296" s="30">
        <f>SUM(Table1[[#This Row],[Food &amp; Groceries]:[Loan &amp; Misc.]])</f>
        <v>268</v>
      </c>
    </row>
    <row r="297" spans="2:12" hidden="1" x14ac:dyDescent="0.2">
      <c r="B297" s="33">
        <v>42001</v>
      </c>
      <c r="C297" s="31" t="s">
        <v>144</v>
      </c>
      <c r="D297" s="35" t="s">
        <v>121</v>
      </c>
      <c r="E297" s="36">
        <v>136</v>
      </c>
      <c r="F297" s="49"/>
      <c r="G297" s="49"/>
      <c r="H297" s="49"/>
      <c r="I297" s="49"/>
      <c r="J297" s="49"/>
      <c r="K297" s="30"/>
      <c r="L297" s="30">
        <f>SUM(Table1[[#This Row],[Food &amp; Groceries]:[Loan &amp; Misc.]])</f>
        <v>136</v>
      </c>
    </row>
    <row r="298" spans="2:12" hidden="1" x14ac:dyDescent="0.2">
      <c r="B298" s="33">
        <v>42001</v>
      </c>
      <c r="C298" s="31" t="s">
        <v>54</v>
      </c>
      <c r="D298" s="35" t="s">
        <v>407</v>
      </c>
      <c r="E298" s="36"/>
      <c r="F298" s="49"/>
      <c r="G298" s="49"/>
      <c r="H298" s="49"/>
      <c r="I298" s="49"/>
      <c r="J298" s="49">
        <v>737</v>
      </c>
      <c r="K298" s="30"/>
      <c r="L298" s="30">
        <f>SUM(Table1[[#This Row],[Food &amp; Groceries]:[Loan &amp; Misc.]])</f>
        <v>737</v>
      </c>
    </row>
    <row r="299" spans="2:12" hidden="1" x14ac:dyDescent="0.2">
      <c r="B299" s="33">
        <v>42003</v>
      </c>
      <c r="C299" s="31" t="s">
        <v>54</v>
      </c>
      <c r="D299" s="35" t="s">
        <v>90</v>
      </c>
      <c r="E299" s="36"/>
      <c r="F299" s="49"/>
      <c r="G299" s="49"/>
      <c r="H299" s="49">
        <f>517</f>
        <v>517</v>
      </c>
      <c r="I299" s="49"/>
      <c r="J299" s="49"/>
      <c r="K299" s="30"/>
      <c r="L299" s="30">
        <f>SUM(Table1[[#This Row],[Food &amp; Groceries]:[Loan &amp; Misc.]])</f>
        <v>517</v>
      </c>
    </row>
    <row r="300" spans="2:12" hidden="1" x14ac:dyDescent="0.2">
      <c r="B300" s="33">
        <v>42003</v>
      </c>
      <c r="C300" s="31" t="s">
        <v>27</v>
      </c>
      <c r="D300" s="35" t="s">
        <v>395</v>
      </c>
      <c r="E300" s="36"/>
      <c r="F300" s="49"/>
      <c r="G300" s="49"/>
      <c r="H300" s="49">
        <f>30+50</f>
        <v>80</v>
      </c>
      <c r="I300" s="49"/>
      <c r="J300" s="49"/>
      <c r="K300" s="30"/>
      <c r="L300" s="30">
        <f>SUM(Table1[[#This Row],[Food &amp; Groceries]:[Loan &amp; Misc.]])</f>
        <v>80</v>
      </c>
    </row>
    <row r="301" spans="2:12" hidden="1" x14ac:dyDescent="0.2">
      <c r="B301" s="33">
        <v>42003</v>
      </c>
      <c r="C301" s="31" t="s">
        <v>144</v>
      </c>
      <c r="D301" s="35" t="s">
        <v>37</v>
      </c>
      <c r="E301" s="36">
        <v>235</v>
      </c>
      <c r="F301" s="49"/>
      <c r="G301" s="49"/>
      <c r="H301" s="49"/>
      <c r="I301" s="49"/>
      <c r="J301" s="49"/>
      <c r="K301" s="30"/>
      <c r="L301" s="30">
        <f>SUM(Table1[[#This Row],[Food &amp; Groceries]:[Loan &amp; Misc.]])</f>
        <v>235</v>
      </c>
    </row>
    <row r="302" spans="2:12" hidden="1" x14ac:dyDescent="0.2">
      <c r="B302" s="33">
        <v>42004</v>
      </c>
      <c r="C302" s="31" t="s">
        <v>144</v>
      </c>
      <c r="D302" s="35" t="s">
        <v>37</v>
      </c>
      <c r="E302" s="36">
        <v>130</v>
      </c>
      <c r="F302" s="49"/>
      <c r="G302" s="49"/>
      <c r="H302" s="49"/>
      <c r="I302" s="49"/>
      <c r="J302" s="49"/>
      <c r="K302" s="30"/>
      <c r="L302" s="30">
        <f>SUM(Table1[[#This Row],[Food &amp; Groceries]:[Loan &amp; Misc.]])</f>
        <v>130</v>
      </c>
    </row>
    <row r="303" spans="2:12" hidden="1" x14ac:dyDescent="0.2">
      <c r="B303" s="33">
        <v>42004</v>
      </c>
      <c r="C303" s="31" t="s">
        <v>27</v>
      </c>
      <c r="D303" s="35" t="s">
        <v>394</v>
      </c>
      <c r="E303" s="36">
        <f>120+80</f>
        <v>200</v>
      </c>
      <c r="F303" s="49"/>
      <c r="G303" s="49"/>
      <c r="H303" s="49"/>
      <c r="I303" s="49"/>
      <c r="J303" s="49"/>
      <c r="K303" s="30"/>
      <c r="L303" s="30">
        <f>SUM(Table1[[#This Row],[Food &amp; Groceries]:[Loan &amp; Misc.]])</f>
        <v>200</v>
      </c>
    </row>
    <row r="304" spans="2:12" hidden="1" x14ac:dyDescent="0.2">
      <c r="B304" s="33">
        <v>42004</v>
      </c>
      <c r="C304" s="31" t="s">
        <v>54</v>
      </c>
      <c r="D304" s="35" t="s">
        <v>394</v>
      </c>
      <c r="E304" s="36">
        <v>160</v>
      </c>
      <c r="F304" s="49"/>
      <c r="G304" s="49"/>
      <c r="H304" s="49"/>
      <c r="I304" s="49"/>
      <c r="J304" s="49"/>
      <c r="K304" s="30"/>
      <c r="L304" s="30">
        <f>SUM(Table1[[#This Row],[Food &amp; Groceries]:[Loan &amp; Misc.]])</f>
        <v>160</v>
      </c>
    </row>
    <row r="305" spans="2:12" hidden="1" x14ac:dyDescent="0.2">
      <c r="B305" s="33">
        <v>42004</v>
      </c>
      <c r="C305" s="31" t="s">
        <v>54</v>
      </c>
      <c r="D305" s="35" t="s">
        <v>397</v>
      </c>
      <c r="E305" s="36"/>
      <c r="F305" s="49"/>
      <c r="G305" s="49"/>
      <c r="H305" s="49">
        <f>249+151</f>
        <v>400</v>
      </c>
      <c r="I305" s="49"/>
      <c r="J305" s="49"/>
      <c r="K305" s="30"/>
      <c r="L305" s="30">
        <f>SUM(Table1[[#This Row],[Food &amp; Groceries]:[Loan &amp; Misc.]])</f>
        <v>400</v>
      </c>
    </row>
    <row r="306" spans="2:12" x14ac:dyDescent="0.2">
      <c r="B306" s="33">
        <v>42005</v>
      </c>
      <c r="C306" s="31" t="s">
        <v>27</v>
      </c>
      <c r="D306" s="35" t="s">
        <v>398</v>
      </c>
      <c r="E306" s="36"/>
      <c r="F306" s="49">
        <v>9543</v>
      </c>
      <c r="G306" s="49"/>
      <c r="H306" s="49"/>
      <c r="I306" s="49"/>
      <c r="J306" s="49"/>
      <c r="K306" s="30">
        <f>9700-Table1[[#This Row],[Flat &amp; Provisionals]]</f>
        <v>157</v>
      </c>
      <c r="L306" s="30">
        <f>SUM(Table1[[#This Row],[Food &amp; Groceries]:[Loan &amp; Misc.]])</f>
        <v>9700</v>
      </c>
    </row>
    <row r="307" spans="2:12" x14ac:dyDescent="0.2">
      <c r="B307" s="33">
        <v>42005</v>
      </c>
      <c r="C307" s="31" t="s">
        <v>50</v>
      </c>
      <c r="D307" s="35" t="s">
        <v>44</v>
      </c>
      <c r="E307" s="36"/>
      <c r="F307" s="49"/>
      <c r="G307" s="49"/>
      <c r="H307" s="49"/>
      <c r="I307" s="49"/>
      <c r="J307" s="49"/>
      <c r="K307" s="30">
        <v>33500</v>
      </c>
      <c r="L307" s="30">
        <f>SUM(Table1[[#This Row],[Food &amp; Groceries]:[Loan &amp; Misc.]])</f>
        <v>33500</v>
      </c>
    </row>
    <row r="308" spans="2:12" x14ac:dyDescent="0.2">
      <c r="B308" s="33">
        <v>42005</v>
      </c>
      <c r="C308" s="31" t="s">
        <v>144</v>
      </c>
      <c r="D308" s="35" t="s">
        <v>406</v>
      </c>
      <c r="E308" s="36">
        <v>82</v>
      </c>
      <c r="F308" s="49"/>
      <c r="G308" s="49"/>
      <c r="H308" s="49"/>
      <c r="I308" s="49"/>
      <c r="J308" s="49"/>
      <c r="K308" s="30"/>
      <c r="L308" s="30">
        <f>SUM(Table1[[#This Row],[Food &amp; Groceries]:[Loan &amp; Misc.]])</f>
        <v>82</v>
      </c>
    </row>
    <row r="309" spans="2:12" x14ac:dyDescent="0.2">
      <c r="B309" s="33">
        <v>42006</v>
      </c>
      <c r="C309" s="31" t="s">
        <v>144</v>
      </c>
      <c r="D309" s="35" t="s">
        <v>408</v>
      </c>
      <c r="E309" s="36">
        <v>15</v>
      </c>
      <c r="F309" s="49"/>
      <c r="G309" s="49"/>
      <c r="H309" s="49"/>
      <c r="I309" s="49"/>
      <c r="J309" s="49"/>
      <c r="K309" s="30"/>
      <c r="L309" s="30">
        <f>SUM(Table1[[#This Row],[Food &amp; Groceries]:[Loan &amp; Misc.]])</f>
        <v>15</v>
      </c>
    </row>
    <row r="310" spans="2:12" x14ac:dyDescent="0.2">
      <c r="B310" s="33">
        <v>42006</v>
      </c>
      <c r="C310" s="31" t="s">
        <v>54</v>
      </c>
      <c r="D310" s="35" t="s">
        <v>409</v>
      </c>
      <c r="E310" s="36">
        <v>183</v>
      </c>
      <c r="F310" s="49"/>
      <c r="G310" s="49"/>
      <c r="H310" s="49"/>
      <c r="I310" s="49"/>
      <c r="J310" s="49"/>
      <c r="K310" s="30"/>
      <c r="L310" s="30">
        <f>SUM(Table1[[#This Row],[Food &amp; Groceries]:[Loan &amp; Misc.]])</f>
        <v>183</v>
      </c>
    </row>
    <row r="311" spans="2:12" x14ac:dyDescent="0.2">
      <c r="B311" s="33">
        <v>42006</v>
      </c>
      <c r="C311" s="31" t="s">
        <v>27</v>
      </c>
      <c r="D311" s="35" t="s">
        <v>410</v>
      </c>
      <c r="E311" s="36">
        <v>50</v>
      </c>
      <c r="F311" s="49"/>
      <c r="G311" s="49"/>
      <c r="H311" s="49"/>
      <c r="I311" s="49"/>
      <c r="J311" s="49"/>
      <c r="K311" s="30"/>
      <c r="L311" s="30">
        <f>SUM(Table1[[#This Row],[Food &amp; Groceries]:[Loan &amp; Misc.]])</f>
        <v>50</v>
      </c>
    </row>
    <row r="312" spans="2:12" x14ac:dyDescent="0.2">
      <c r="B312" s="33">
        <v>42006</v>
      </c>
      <c r="C312" s="31" t="s">
        <v>27</v>
      </c>
      <c r="D312" s="35" t="s">
        <v>411</v>
      </c>
      <c r="E312" s="36"/>
      <c r="F312" s="49"/>
      <c r="G312" s="49"/>
      <c r="H312" s="49"/>
      <c r="I312" s="49"/>
      <c r="J312" s="49">
        <f>14+16+10</f>
        <v>40</v>
      </c>
      <c r="K312" s="30"/>
      <c r="L312" s="30">
        <f>SUM(Table1[[#This Row],[Food &amp; Groceries]:[Loan &amp; Misc.]])</f>
        <v>40</v>
      </c>
    </row>
    <row r="313" spans="2:12" x14ac:dyDescent="0.2">
      <c r="B313" s="33">
        <v>42006</v>
      </c>
      <c r="C313" s="31" t="s">
        <v>27</v>
      </c>
      <c r="D313" s="35" t="s">
        <v>121</v>
      </c>
      <c r="E313" s="36">
        <v>140</v>
      </c>
      <c r="F313" s="49"/>
      <c r="G313" s="49"/>
      <c r="H313" s="49"/>
      <c r="I313" s="49"/>
      <c r="J313" s="49"/>
      <c r="K313" s="30"/>
      <c r="L313" s="30">
        <f>SUM(Table1[[#This Row],[Food &amp; Groceries]:[Loan &amp; Misc.]])</f>
        <v>140</v>
      </c>
    </row>
    <row r="314" spans="2:12" x14ac:dyDescent="0.2">
      <c r="B314" s="33">
        <v>42007</v>
      </c>
      <c r="C314" s="31" t="s">
        <v>27</v>
      </c>
      <c r="D314" s="35" t="s">
        <v>412</v>
      </c>
      <c r="E314" s="36"/>
      <c r="F314" s="49"/>
      <c r="G314" s="49"/>
      <c r="H314" s="49"/>
      <c r="I314" s="49"/>
      <c r="J314" s="49"/>
      <c r="K314" s="30">
        <v>6</v>
      </c>
      <c r="L314" s="30">
        <f>SUM(Table1[[#This Row],[Food &amp; Groceries]:[Loan &amp; Misc.]])</f>
        <v>6</v>
      </c>
    </row>
    <row r="315" spans="2:12" x14ac:dyDescent="0.2">
      <c r="B315" s="33">
        <v>42007</v>
      </c>
      <c r="C315" s="31" t="s">
        <v>144</v>
      </c>
      <c r="D315" s="35" t="s">
        <v>37</v>
      </c>
      <c r="E315" s="36">
        <v>130</v>
      </c>
      <c r="F315" s="49"/>
      <c r="G315" s="49"/>
      <c r="H315" s="49"/>
      <c r="I315" s="49"/>
      <c r="J315" s="49"/>
      <c r="K315" s="30"/>
      <c r="L315" s="30">
        <f>SUM(Table1[[#This Row],[Food &amp; Groceries]:[Loan &amp; Misc.]])</f>
        <v>130</v>
      </c>
    </row>
    <row r="316" spans="2:12" x14ac:dyDescent="0.2">
      <c r="B316" s="33">
        <v>42007</v>
      </c>
      <c r="C316" s="31" t="s">
        <v>27</v>
      </c>
      <c r="D316" s="35" t="s">
        <v>413</v>
      </c>
      <c r="E316" s="36"/>
      <c r="F316" s="30">
        <v>500</v>
      </c>
      <c r="G316" s="49"/>
      <c r="H316" s="49"/>
      <c r="I316" s="49"/>
      <c r="J316" s="49"/>
      <c r="K316" s="30"/>
      <c r="L316" s="30">
        <f>SUM(Table1[[#This Row],[Food &amp; Groceries]:[Loan &amp; Misc.]])</f>
        <v>500</v>
      </c>
    </row>
    <row r="317" spans="2:12" x14ac:dyDescent="0.2">
      <c r="B317" s="33">
        <v>42007</v>
      </c>
      <c r="C317" s="31" t="s">
        <v>27</v>
      </c>
      <c r="D317" s="35" t="s">
        <v>414</v>
      </c>
      <c r="E317" s="36"/>
      <c r="F317" s="30">
        <v>1800</v>
      </c>
      <c r="G317" s="49"/>
      <c r="H317" s="49"/>
      <c r="I317" s="49"/>
      <c r="J317" s="49"/>
      <c r="K317" s="30"/>
      <c r="L317" s="30">
        <f>SUM(Table1[[#This Row],[Food &amp; Groceries]:[Loan &amp; Misc.]])</f>
        <v>1800</v>
      </c>
    </row>
    <row r="318" spans="2:12" x14ac:dyDescent="0.2">
      <c r="B318" s="33">
        <v>42007</v>
      </c>
      <c r="C318" s="31" t="s">
        <v>27</v>
      </c>
      <c r="D318" s="35" t="s">
        <v>415</v>
      </c>
      <c r="E318" s="36"/>
      <c r="F318" s="49">
        <f>300+100</f>
        <v>400</v>
      </c>
      <c r="G318" s="49"/>
      <c r="H318" s="49"/>
      <c r="I318" s="49"/>
      <c r="J318" s="49"/>
      <c r="K318" s="30"/>
      <c r="L318" s="30">
        <f>SUM(Table1[[#This Row],[Food &amp; Groceries]:[Loan &amp; Misc.]])</f>
        <v>400</v>
      </c>
    </row>
    <row r="319" spans="2:12" x14ac:dyDescent="0.2">
      <c r="B319" s="33">
        <v>42007</v>
      </c>
      <c r="C319" s="31" t="s">
        <v>27</v>
      </c>
      <c r="D319" s="35" t="s">
        <v>121</v>
      </c>
      <c r="E319" s="36">
        <v>100</v>
      </c>
      <c r="F319" s="49"/>
      <c r="G319" s="49"/>
      <c r="H319" s="49"/>
      <c r="I319" s="49"/>
      <c r="J319" s="49"/>
      <c r="K319" s="30"/>
      <c r="L319" s="30">
        <f>SUM(Table1[[#This Row],[Food &amp; Groceries]:[Loan &amp; Misc.]])</f>
        <v>100</v>
      </c>
    </row>
    <row r="320" spans="2:12" x14ac:dyDescent="0.2">
      <c r="B320" s="33">
        <v>42008</v>
      </c>
      <c r="C320" s="31" t="s">
        <v>144</v>
      </c>
      <c r="D320" s="35" t="s">
        <v>60</v>
      </c>
      <c r="E320" s="36">
        <v>230</v>
      </c>
      <c r="F320" s="49"/>
      <c r="G320" s="49"/>
      <c r="H320" s="49"/>
      <c r="I320" s="49"/>
      <c r="J320" s="49"/>
      <c r="K320" s="30"/>
      <c r="L320" s="30">
        <f>SUM(Table1[[#This Row],[Food &amp; Groceries]:[Loan &amp; Misc.]])</f>
        <v>230</v>
      </c>
    </row>
    <row r="321" spans="2:12" x14ac:dyDescent="0.2">
      <c r="B321" s="33">
        <v>42008</v>
      </c>
      <c r="C321" s="31" t="s">
        <v>144</v>
      </c>
      <c r="D321" s="35" t="s">
        <v>422</v>
      </c>
      <c r="E321" s="36">
        <f>230+170</f>
        <v>400</v>
      </c>
      <c r="F321" s="49"/>
      <c r="G321" s="49"/>
      <c r="H321" s="49"/>
      <c r="I321" s="49"/>
      <c r="J321" s="49"/>
      <c r="K321" s="30"/>
      <c r="L321" s="30">
        <f>SUM(Table1[[#This Row],[Food &amp; Groceries]:[Loan &amp; Misc.]])</f>
        <v>400</v>
      </c>
    </row>
    <row r="322" spans="2:12" x14ac:dyDescent="0.2">
      <c r="B322" s="33">
        <v>42008</v>
      </c>
      <c r="C322" s="31" t="s">
        <v>27</v>
      </c>
      <c r="D322" s="35" t="s">
        <v>423</v>
      </c>
      <c r="E322" s="36">
        <v>30</v>
      </c>
      <c r="F322" s="49"/>
      <c r="G322" s="49"/>
      <c r="H322" s="49"/>
      <c r="I322" s="49"/>
      <c r="J322" s="49"/>
      <c r="K322" s="30"/>
      <c r="L322" s="30">
        <f>SUM(Table1[[#This Row],[Food &amp; Groceries]:[Loan &amp; Misc.]])</f>
        <v>30</v>
      </c>
    </row>
    <row r="323" spans="2:12" x14ac:dyDescent="0.2">
      <c r="B323" s="33">
        <v>42010</v>
      </c>
      <c r="C323" s="31" t="s">
        <v>54</v>
      </c>
      <c r="D323" s="35" t="s">
        <v>424</v>
      </c>
      <c r="E323" s="36"/>
      <c r="F323" s="49"/>
      <c r="G323" s="49">
        <v>268</v>
      </c>
      <c r="H323" s="49"/>
      <c r="I323" s="49"/>
      <c r="J323" s="49"/>
      <c r="K323" s="30">
        <v>5</v>
      </c>
      <c r="L323" s="30">
        <f>SUM(Table1[[#This Row],[Food &amp; Groceries]:[Loan &amp; Misc.]])</f>
        <v>273</v>
      </c>
    </row>
    <row r="324" spans="2:12" x14ac:dyDescent="0.2">
      <c r="B324" s="33">
        <v>42010</v>
      </c>
      <c r="C324" s="31" t="s">
        <v>54</v>
      </c>
      <c r="D324" s="35" t="s">
        <v>121</v>
      </c>
      <c r="E324" s="36">
        <v>140</v>
      </c>
      <c r="F324" s="49"/>
      <c r="G324" s="49"/>
      <c r="H324" s="49"/>
      <c r="I324" s="49"/>
      <c r="J324" s="49"/>
      <c r="K324" s="30"/>
      <c r="L324" s="30">
        <f>SUM(Table1[[#This Row],[Food &amp; Groceries]:[Loan &amp; Misc.]])</f>
        <v>140</v>
      </c>
    </row>
    <row r="325" spans="2:12" x14ac:dyDescent="0.2">
      <c r="B325" s="33">
        <v>42012</v>
      </c>
      <c r="C325" s="31" t="s">
        <v>54</v>
      </c>
      <c r="D325" s="35" t="s">
        <v>425</v>
      </c>
      <c r="E325" s="36"/>
      <c r="F325" s="49"/>
      <c r="G325" s="49">
        <v>402</v>
      </c>
      <c r="H325" s="49"/>
      <c r="I325" s="49"/>
      <c r="J325" s="49"/>
      <c r="K325" s="30"/>
      <c r="L325" s="30">
        <f>SUM(Table1[[#This Row],[Food &amp; Groceries]:[Loan &amp; Misc.]])</f>
        <v>402</v>
      </c>
    </row>
    <row r="326" spans="2:12" x14ac:dyDescent="0.2">
      <c r="B326" s="33">
        <v>42012</v>
      </c>
      <c r="C326" s="31" t="s">
        <v>54</v>
      </c>
      <c r="D326" s="35" t="s">
        <v>397</v>
      </c>
      <c r="E326" s="36"/>
      <c r="F326" s="49"/>
      <c r="G326" s="49"/>
      <c r="H326" s="49">
        <v>110</v>
      </c>
      <c r="I326" s="49"/>
      <c r="J326" s="49"/>
      <c r="K326" s="30"/>
      <c r="L326" s="30">
        <f>SUM(Table1[[#This Row],[Food &amp; Groceries]:[Loan &amp; Misc.]])</f>
        <v>110</v>
      </c>
    </row>
    <row r="327" spans="2:12" x14ac:dyDescent="0.2">
      <c r="B327" s="33">
        <v>42013</v>
      </c>
      <c r="C327" s="31" t="s">
        <v>27</v>
      </c>
      <c r="D327" s="35" t="s">
        <v>48</v>
      </c>
      <c r="E327" s="36">
        <v>150</v>
      </c>
      <c r="F327" s="49"/>
      <c r="G327" s="49"/>
      <c r="H327" s="49"/>
      <c r="I327" s="49"/>
      <c r="J327" s="49"/>
      <c r="K327" s="30"/>
      <c r="L327" s="30">
        <f>SUM(Table1[[#This Row],[Food &amp; Groceries]:[Loan &amp; Misc.]])</f>
        <v>150</v>
      </c>
    </row>
    <row r="328" spans="2:12" x14ac:dyDescent="0.2">
      <c r="B328" s="33">
        <v>42014</v>
      </c>
      <c r="C328" s="31" t="s">
        <v>27</v>
      </c>
      <c r="D328" s="35" t="s">
        <v>423</v>
      </c>
      <c r="E328" s="36">
        <v>30</v>
      </c>
      <c r="F328" s="49"/>
      <c r="G328" s="49"/>
      <c r="H328" s="49"/>
      <c r="I328" s="49"/>
      <c r="J328" s="49"/>
      <c r="K328" s="30"/>
      <c r="L328" s="30">
        <f>SUM(Table1[[#This Row],[Food &amp; Groceries]:[Loan &amp; Misc.]])</f>
        <v>30</v>
      </c>
    </row>
    <row r="329" spans="2:12" x14ac:dyDescent="0.2">
      <c r="B329" s="33">
        <v>42014</v>
      </c>
      <c r="C329" s="31" t="s">
        <v>27</v>
      </c>
      <c r="D329" s="35" t="s">
        <v>170</v>
      </c>
      <c r="E329" s="36"/>
      <c r="F329" s="49"/>
      <c r="G329" s="49">
        <v>20</v>
      </c>
      <c r="H329" s="49"/>
      <c r="I329" s="49"/>
      <c r="J329" s="49"/>
      <c r="K329" s="30"/>
      <c r="L329" s="30">
        <f>SUM(Table1[[#This Row],[Food &amp; Groceries]:[Loan &amp; Misc.]])</f>
        <v>20</v>
      </c>
    </row>
    <row r="330" spans="2:12" x14ac:dyDescent="0.2">
      <c r="B330" s="33">
        <v>42014</v>
      </c>
      <c r="C330" s="31" t="s">
        <v>27</v>
      </c>
      <c r="D330" s="35" t="s">
        <v>431</v>
      </c>
      <c r="E330" s="36"/>
      <c r="F330" s="49"/>
      <c r="G330" s="49"/>
      <c r="H330" s="49"/>
      <c r="I330" s="49"/>
      <c r="J330" s="49"/>
      <c r="K330" s="30">
        <v>5</v>
      </c>
      <c r="L330" s="30">
        <f>SUM(Table1[[#This Row],[Food &amp; Groceries]:[Loan &amp; Misc.]])</f>
        <v>5</v>
      </c>
    </row>
    <row r="331" spans="2:12" x14ac:dyDescent="0.2">
      <c r="B331" s="33">
        <v>42016</v>
      </c>
      <c r="C331" s="31" t="s">
        <v>27</v>
      </c>
      <c r="D331" s="35" t="s">
        <v>432</v>
      </c>
      <c r="E331" s="36"/>
      <c r="F331" s="49"/>
      <c r="G331" s="49"/>
      <c r="H331" s="49"/>
      <c r="I331" s="49">
        <v>600</v>
      </c>
      <c r="J331" s="49"/>
      <c r="K331" s="30"/>
      <c r="L331" s="30">
        <f>SUM(Table1[[#This Row],[Food &amp; Groceries]:[Loan &amp; Misc.]])</f>
        <v>600</v>
      </c>
    </row>
    <row r="332" spans="2:12" x14ac:dyDescent="0.2">
      <c r="B332" s="33">
        <v>42020</v>
      </c>
      <c r="C332" s="31" t="s">
        <v>27</v>
      </c>
      <c r="D332" s="35" t="s">
        <v>48</v>
      </c>
      <c r="E332" s="36">
        <v>100</v>
      </c>
      <c r="F332" s="49"/>
      <c r="G332" s="49"/>
      <c r="H332" s="49"/>
      <c r="I332" s="49"/>
      <c r="J332" s="49"/>
      <c r="K332" s="30"/>
      <c r="L332" s="30">
        <f>SUM(Table1[[#This Row],[Food &amp; Groceries]:[Loan &amp; Misc.]])</f>
        <v>100</v>
      </c>
    </row>
    <row r="333" spans="2:12" x14ac:dyDescent="0.2">
      <c r="B333" s="33">
        <v>42020</v>
      </c>
      <c r="C333" s="31" t="s">
        <v>144</v>
      </c>
      <c r="D333" s="35" t="s">
        <v>436</v>
      </c>
      <c r="E333" s="36">
        <v>940</v>
      </c>
      <c r="F333" s="49"/>
      <c r="G333" s="49"/>
      <c r="H333" s="49"/>
      <c r="I333" s="49"/>
      <c r="J333" s="49"/>
      <c r="K333" s="30"/>
      <c r="L333" s="30">
        <f>SUM(Table1[[#This Row],[Food &amp; Groceries]:[Loan &amp; Misc.]])</f>
        <v>940</v>
      </c>
    </row>
    <row r="334" spans="2:12" x14ac:dyDescent="0.2">
      <c r="B334" s="33">
        <v>42021</v>
      </c>
      <c r="C334" s="31" t="s">
        <v>27</v>
      </c>
      <c r="D334" s="35" t="s">
        <v>435</v>
      </c>
      <c r="E334" s="36"/>
      <c r="F334" s="49"/>
      <c r="G334" s="49"/>
      <c r="H334" s="49"/>
      <c r="I334" s="49">
        <v>2200</v>
      </c>
      <c r="J334" s="49"/>
      <c r="K334" s="30"/>
      <c r="L334" s="30">
        <f>SUM(Table1[[#This Row],[Food &amp; Groceries]:[Loan &amp; Misc.]])</f>
        <v>2200</v>
      </c>
    </row>
    <row r="335" spans="2:12" x14ac:dyDescent="0.2">
      <c r="B335" s="33">
        <v>42021</v>
      </c>
      <c r="C335" s="31" t="s">
        <v>317</v>
      </c>
      <c r="D335" s="35" t="s">
        <v>55</v>
      </c>
      <c r="E335" s="36">
        <v>1392</v>
      </c>
      <c r="F335" s="49"/>
      <c r="G335" s="49"/>
      <c r="H335" s="49"/>
      <c r="I335" s="49"/>
      <c r="J335" s="49"/>
      <c r="K335" s="30"/>
      <c r="L335" s="30">
        <f>SUM(Table1[[#This Row],[Food &amp; Groceries]:[Loan &amp; Misc.]])</f>
        <v>1392</v>
      </c>
    </row>
    <row r="336" spans="2:12" x14ac:dyDescent="0.2">
      <c r="B336" s="33">
        <v>42022</v>
      </c>
      <c r="C336" s="31" t="s">
        <v>279</v>
      </c>
      <c r="D336" s="35" t="s">
        <v>439</v>
      </c>
      <c r="E336" s="36"/>
      <c r="F336" s="49"/>
      <c r="G336" s="49"/>
      <c r="H336" s="49"/>
      <c r="I336" s="49">
        <v>9999</v>
      </c>
      <c r="J336" s="49"/>
      <c r="K336" s="30"/>
      <c r="L336" s="30">
        <f>SUM(Table1[[#This Row],[Food &amp; Groceries]:[Loan &amp; Misc.]])</f>
        <v>9999</v>
      </c>
    </row>
    <row r="337" spans="2:12" x14ac:dyDescent="0.2">
      <c r="B337" s="33">
        <v>42022</v>
      </c>
      <c r="C337" s="31" t="s">
        <v>279</v>
      </c>
      <c r="D337" s="35" t="s">
        <v>440</v>
      </c>
      <c r="E337" s="36"/>
      <c r="F337" s="49"/>
      <c r="G337" s="49"/>
      <c r="H337" s="49"/>
      <c r="I337" s="49">
        <f>219+798</f>
        <v>1017</v>
      </c>
      <c r="J337" s="49"/>
      <c r="K337" s="30"/>
      <c r="L337" s="30">
        <f>SUM(Table1[[#This Row],[Food &amp; Groceries]:[Loan &amp; Misc.]])</f>
        <v>1017</v>
      </c>
    </row>
    <row r="338" spans="2:12" x14ac:dyDescent="0.2">
      <c r="B338" s="33">
        <v>42024</v>
      </c>
      <c r="C338" s="31" t="s">
        <v>27</v>
      </c>
      <c r="D338" s="35" t="s">
        <v>58</v>
      </c>
      <c r="E338" s="36">
        <v>50</v>
      </c>
      <c r="F338" s="49"/>
      <c r="G338" s="49"/>
      <c r="H338" s="49"/>
      <c r="I338" s="49"/>
      <c r="J338" s="49"/>
      <c r="K338" s="30"/>
      <c r="L338" s="30">
        <f>SUM(Table1[[#This Row],[Food &amp; Groceries]:[Loan &amp; Misc.]])</f>
        <v>50</v>
      </c>
    </row>
    <row r="339" spans="2:12" x14ac:dyDescent="0.2">
      <c r="B339" s="33">
        <v>42024</v>
      </c>
      <c r="C339" s="31" t="s">
        <v>27</v>
      </c>
      <c r="D339" s="35" t="s">
        <v>438</v>
      </c>
      <c r="E339" s="36"/>
      <c r="F339" s="49"/>
      <c r="G339" s="49"/>
      <c r="H339" s="49">
        <v>20</v>
      </c>
      <c r="I339" s="49"/>
      <c r="J339" s="49"/>
      <c r="K339" s="30"/>
      <c r="L339" s="30">
        <f>SUM(Table1[[#This Row],[Food &amp; Groceries]:[Loan &amp; Misc.]])</f>
        <v>20</v>
      </c>
    </row>
    <row r="340" spans="2:12" x14ac:dyDescent="0.2">
      <c r="B340" s="33"/>
      <c r="D340" s="35"/>
      <c r="E340" s="36"/>
      <c r="F340" s="49"/>
      <c r="G340" s="49"/>
      <c r="H340" s="49"/>
      <c r="I340" s="49"/>
      <c r="J340" s="49"/>
      <c r="K340" s="30"/>
      <c r="L340" s="30">
        <f>SUM(Table1[[#This Row],[Food &amp; Groceries]:[Loan &amp; Misc.]])</f>
        <v>0</v>
      </c>
    </row>
    <row r="341" spans="2:12" x14ac:dyDescent="0.2">
      <c r="B341" s="33"/>
      <c r="D341" s="35"/>
      <c r="E341" s="36"/>
      <c r="F341" s="49"/>
      <c r="G341" s="49"/>
      <c r="H341" s="49"/>
      <c r="I341" s="49"/>
      <c r="J341" s="49"/>
      <c r="K341" s="30"/>
      <c r="L341" s="30">
        <f>SUM(Table1[[#This Row],[Food &amp; Groceries]:[Loan &amp; Misc.]])</f>
        <v>0</v>
      </c>
    </row>
    <row r="342" spans="2:12" x14ac:dyDescent="0.2">
      <c r="B342" s="33"/>
      <c r="D342" s="35"/>
      <c r="E342" s="36"/>
      <c r="F342" s="49"/>
      <c r="G342" s="49"/>
      <c r="H342" s="49"/>
      <c r="I342" s="49"/>
      <c r="J342" s="49"/>
      <c r="K342" s="30"/>
      <c r="L342" s="30">
        <f>SUM(Table1[[#This Row],[Food &amp; Groceries]:[Loan &amp; Misc.]])</f>
        <v>0</v>
      </c>
    </row>
    <row r="343" spans="2:12" x14ac:dyDescent="0.2">
      <c r="B343" s="33"/>
      <c r="D343" s="35"/>
      <c r="E343" s="36"/>
      <c r="F343" s="49"/>
      <c r="G343" s="49"/>
      <c r="H343" s="49"/>
      <c r="I343" s="49"/>
      <c r="J343" s="49"/>
      <c r="K343" s="30"/>
      <c r="L343" s="30">
        <f>SUM(Table1[[#This Row],[Food &amp; Groceries]:[Loan &amp; Misc.]])</f>
        <v>0</v>
      </c>
    </row>
    <row r="344" spans="2:12" x14ac:dyDescent="0.2">
      <c r="B344" s="33"/>
      <c r="D344" s="35"/>
      <c r="E344" s="36"/>
      <c r="F344" s="49"/>
      <c r="G344" s="49"/>
      <c r="H344" s="49"/>
      <c r="I344" s="49"/>
      <c r="J344" s="49"/>
      <c r="K344" s="30"/>
      <c r="L344" s="30">
        <f>SUM(Table1[[#This Row],[Food &amp; Groceries]:[Loan &amp; Misc.]])</f>
        <v>0</v>
      </c>
    </row>
    <row r="345" spans="2:12" x14ac:dyDescent="0.2">
      <c r="B345" s="33"/>
      <c r="D345" s="35"/>
      <c r="E345" s="36"/>
      <c r="F345" s="49"/>
      <c r="G345" s="49"/>
      <c r="H345" s="49"/>
      <c r="I345" s="49"/>
      <c r="J345" s="49"/>
      <c r="K345" s="30"/>
      <c r="L345" s="30">
        <f>SUM(Table1[[#This Row],[Food &amp; Groceries]:[Loan &amp; Misc.]])</f>
        <v>0</v>
      </c>
    </row>
    <row r="346" spans="2:12" x14ac:dyDescent="0.2">
      <c r="B346" s="33"/>
      <c r="D346" s="35"/>
      <c r="E346" s="36"/>
      <c r="F346" s="49"/>
      <c r="G346" s="49"/>
      <c r="H346" s="49"/>
      <c r="I346" s="49"/>
      <c r="J346" s="49"/>
      <c r="K346" s="30"/>
      <c r="L346" s="30">
        <f>SUM(Table1[[#This Row],[Food &amp; Groceries]:[Loan &amp; Misc.]])</f>
        <v>0</v>
      </c>
    </row>
    <row r="347" spans="2:12" x14ac:dyDescent="0.2">
      <c r="B347" s="33"/>
      <c r="D347" s="35"/>
      <c r="E347" s="36"/>
      <c r="F347" s="49"/>
      <c r="G347" s="49"/>
      <c r="H347" s="49"/>
      <c r="I347" s="49"/>
      <c r="J347" s="49"/>
      <c r="K347" s="30"/>
      <c r="L347" s="30">
        <f>SUM(Table1[[#This Row],[Food &amp; Groceries]:[Loan &amp; Misc.]])</f>
        <v>0</v>
      </c>
    </row>
    <row r="348" spans="2:12" x14ac:dyDescent="0.2">
      <c r="B348" s="33"/>
      <c r="D348" s="35"/>
      <c r="E348" s="36"/>
      <c r="F348" s="49"/>
      <c r="G348" s="49"/>
      <c r="H348" s="49"/>
      <c r="I348" s="49"/>
      <c r="J348" s="49"/>
      <c r="K348" s="30"/>
      <c r="L348" s="30">
        <f>SUM(Table1[[#This Row],[Food &amp; Groceries]:[Loan &amp; Misc.]])</f>
        <v>0</v>
      </c>
    </row>
    <row r="349" spans="2:12" x14ac:dyDescent="0.2">
      <c r="B349" s="33"/>
      <c r="D349" s="35"/>
      <c r="E349" s="36"/>
      <c r="F349" s="49"/>
      <c r="G349" s="49"/>
      <c r="H349" s="49"/>
      <c r="I349" s="49"/>
      <c r="J349" s="49"/>
      <c r="K349" s="30"/>
      <c r="L349" s="30">
        <f>SUM(Table1[[#This Row],[Food &amp; Groceries]:[Loan &amp; Misc.]])</f>
        <v>0</v>
      </c>
    </row>
    <row r="350" spans="2:12" x14ac:dyDescent="0.2">
      <c r="B350" s="33"/>
      <c r="D350" s="35"/>
      <c r="E350" s="36"/>
      <c r="F350" s="49"/>
      <c r="G350" s="49"/>
      <c r="H350" s="49"/>
      <c r="I350" s="49"/>
      <c r="J350" s="49"/>
      <c r="K350" s="30"/>
      <c r="L350" s="30">
        <f>SUM(Table1[[#This Row],[Food &amp; Groceries]:[Loan &amp; Misc.]])</f>
        <v>0</v>
      </c>
    </row>
    <row r="351" spans="2:12" x14ac:dyDescent="0.2">
      <c r="B351" s="33"/>
      <c r="D351" s="35"/>
      <c r="E351" s="36"/>
      <c r="F351" s="49"/>
      <c r="G351" s="49"/>
      <c r="H351" s="49"/>
      <c r="I351" s="49"/>
      <c r="J351" s="49"/>
      <c r="K351" s="30"/>
      <c r="L351" s="30">
        <f>SUM(Table1[[#This Row],[Food &amp; Groceries]:[Loan &amp; Misc.]])</f>
        <v>0</v>
      </c>
    </row>
    <row r="352" spans="2:12" x14ac:dyDescent="0.2">
      <c r="B352" s="33"/>
      <c r="D352" s="35"/>
      <c r="E352" s="36"/>
      <c r="F352" s="49"/>
      <c r="G352" s="49"/>
      <c r="H352" s="49"/>
      <c r="I352" s="49"/>
      <c r="J352" s="49"/>
      <c r="K352" s="30"/>
      <c r="L352" s="30">
        <f>SUM(Table1[[#This Row],[Food &amp; Groceries]:[Loan &amp; Misc.]])</f>
        <v>0</v>
      </c>
    </row>
    <row r="353" spans="2:12" x14ac:dyDescent="0.2">
      <c r="B353" s="33"/>
      <c r="D353" s="35"/>
      <c r="E353" s="36"/>
      <c r="F353" s="49"/>
      <c r="G353" s="49"/>
      <c r="H353" s="49"/>
      <c r="I353" s="49"/>
      <c r="J353" s="49"/>
      <c r="K353" s="30"/>
      <c r="L353" s="30">
        <f>SUM(Table1[[#This Row],[Food &amp; Groceries]:[Loan &amp; Misc.]])</f>
        <v>0</v>
      </c>
    </row>
    <row r="354" spans="2:12" x14ac:dyDescent="0.2">
      <c r="B354" s="33"/>
      <c r="D354" s="35"/>
      <c r="E354" s="36"/>
      <c r="F354" s="49"/>
      <c r="G354" s="49"/>
      <c r="H354" s="49"/>
      <c r="I354" s="49"/>
      <c r="J354" s="49"/>
      <c r="K354" s="30"/>
      <c r="L354" s="30">
        <f>SUM(Table1[[#This Row],[Food &amp; Groceries]:[Loan &amp; Misc.]])</f>
        <v>0</v>
      </c>
    </row>
    <row r="355" spans="2:12" x14ac:dyDescent="0.2">
      <c r="B355" s="33"/>
      <c r="D355" s="35"/>
      <c r="E355" s="36"/>
      <c r="F355" s="49"/>
      <c r="G355" s="49"/>
      <c r="H355" s="49"/>
      <c r="I355" s="49"/>
      <c r="J355" s="49"/>
      <c r="K355" s="30"/>
      <c r="L355" s="30">
        <f>SUM(Table1[[#This Row],[Food &amp; Groceries]:[Loan &amp; Misc.]])</f>
        <v>0</v>
      </c>
    </row>
    <row r="356" spans="2:12" x14ac:dyDescent="0.2">
      <c r="B356" s="33"/>
      <c r="D356" s="35"/>
      <c r="E356" s="36"/>
      <c r="F356" s="49"/>
      <c r="G356" s="49"/>
      <c r="H356" s="49"/>
      <c r="I356" s="49"/>
      <c r="J356" s="49"/>
      <c r="K356" s="30"/>
      <c r="L356" s="30">
        <f>SUM(Table1[[#This Row],[Food &amp; Groceries]:[Loan &amp; Misc.]])</f>
        <v>0</v>
      </c>
    </row>
    <row r="357" spans="2:12" x14ac:dyDescent="0.2">
      <c r="B357" s="27" t="s">
        <v>15</v>
      </c>
      <c r="D357" s="27"/>
      <c r="E357" s="30">
        <f>SUBTOTAL(109,Table1[Food &amp; Groceries])</f>
        <v>4162</v>
      </c>
      <c r="F357" s="30">
        <f>SUBTOTAL(109,Table1[Flat &amp; Provisionals])</f>
        <v>12243</v>
      </c>
      <c r="G357" s="30">
        <f>SUBTOTAL(109,Table1[Fuel &amp; Maintenance])</f>
        <v>690</v>
      </c>
      <c r="H357" s="30">
        <f>SUBTOTAL(109,Table1[Phone &amp; Internet])</f>
        <v>130</v>
      </c>
      <c r="I357" s="30">
        <f>SUBTOTAL(109,Table1[Purchases])</f>
        <v>13816</v>
      </c>
      <c r="J357" s="30">
        <f>SUBTOTAL(109,Table1[Entertainment])</f>
        <v>40</v>
      </c>
      <c r="K357" s="30">
        <f>SUBTOTAL(109,Table1[Loan &amp; Misc.])</f>
        <v>33673</v>
      </c>
      <c r="L357" s="30">
        <f>SUBTOTAL(109,Table1[Total])</f>
        <v>64754</v>
      </c>
    </row>
    <row r="358" spans="2:12" x14ac:dyDescent="0.2">
      <c r="D358" s="8"/>
      <c r="E358" s="8"/>
      <c r="F358" s="8"/>
      <c r="G358" s="8"/>
      <c r="H358" s="8"/>
      <c r="I358" s="8"/>
      <c r="K358" s="9" t="s">
        <v>9</v>
      </c>
      <c r="L358" s="10">
        <f>SUM(Table1[[#Totals],[Total]])</f>
        <v>64754</v>
      </c>
    </row>
    <row r="359" spans="2:12" x14ac:dyDescent="0.2">
      <c r="D359" s="8"/>
      <c r="E359" s="8"/>
      <c r="F359" s="8"/>
      <c r="G359" s="8"/>
      <c r="H359" s="8"/>
      <c r="I359" s="8"/>
      <c r="K359" s="12" t="s">
        <v>19</v>
      </c>
      <c r="L359" s="10"/>
    </row>
    <row r="360" spans="2:12" x14ac:dyDescent="0.2">
      <c r="B360" s="44" t="s">
        <v>16</v>
      </c>
      <c r="C360" s="47"/>
      <c r="D360" s="37"/>
      <c r="E360" s="37"/>
      <c r="F360" s="11" t="s">
        <v>17</v>
      </c>
      <c r="G360" s="37"/>
      <c r="H360" s="37"/>
      <c r="I360" s="37"/>
      <c r="K360" s="12" t="s">
        <v>15</v>
      </c>
      <c r="L360" s="10">
        <f>(L358-L359)</f>
        <v>64754</v>
      </c>
    </row>
    <row r="361" spans="2:12" x14ac:dyDescent="0.2">
      <c r="C361" s="48"/>
      <c r="D361" s="24"/>
      <c r="E361" s="24"/>
      <c r="F361" s="13"/>
      <c r="G361" s="25"/>
      <c r="H361" s="25"/>
      <c r="I361" s="25"/>
    </row>
    <row r="362" spans="2:12" x14ac:dyDescent="0.2">
      <c r="C362" s="47"/>
      <c r="D362" s="37"/>
      <c r="E362" s="37"/>
      <c r="G362" s="37"/>
      <c r="H362" s="37"/>
      <c r="I362" s="37"/>
    </row>
  </sheetData>
  <mergeCells count="9">
    <mergeCell ref="B2:L3"/>
    <mergeCell ref="C4:D4"/>
    <mergeCell ref="C7:D7"/>
    <mergeCell ref="G4:H4"/>
    <mergeCell ref="C8:D8"/>
    <mergeCell ref="G8:H8"/>
    <mergeCell ref="G7:H7"/>
    <mergeCell ref="K7:L7"/>
    <mergeCell ref="K8:L8"/>
  </mergeCells>
  <phoneticPr fontId="0" type="noConversion"/>
  <pageMargins left="0.5" right="0.5" top="0.75" bottom="0.75" header="0.5" footer="0.5"/>
  <pageSetup scale="80" fitToHeight="0" orientation="landscape" horizontalDpi="200" verticalDpi="200" r:id="rId1"/>
  <headerFooter alignWithMargins="0">
    <oddHeader>&amp;C&amp;"-,Regular"Company Name</oddHeader>
    <oddFooter>&amp;CPage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opLeftCell="A99" workbookViewId="0">
      <selection activeCell="F115" sqref="F115"/>
    </sheetView>
  </sheetViews>
  <sheetFormatPr defaultRowHeight="12.75" x14ac:dyDescent="0.2"/>
  <cols>
    <col min="1" max="1" width="12.42578125" bestFit="1" customWidth="1"/>
    <col min="2" max="2" width="46" customWidth="1"/>
    <col min="3" max="3" width="13.85546875" bestFit="1" customWidth="1"/>
    <col min="4" max="4" width="9.85546875" customWidth="1"/>
  </cols>
  <sheetData>
    <row r="1" spans="1:5" x14ac:dyDescent="0.2">
      <c r="A1" s="53" t="s">
        <v>6</v>
      </c>
      <c r="B1" s="50" t="s">
        <v>92</v>
      </c>
      <c r="C1" s="50" t="s">
        <v>93</v>
      </c>
      <c r="D1" s="50" t="s">
        <v>118</v>
      </c>
      <c r="E1" s="50" t="s">
        <v>7</v>
      </c>
    </row>
    <row r="2" spans="1:5" x14ac:dyDescent="0.2">
      <c r="A2" s="52">
        <v>41863</v>
      </c>
      <c r="B2" t="s">
        <v>94</v>
      </c>
      <c r="C2">
        <v>84</v>
      </c>
      <c r="D2" s="51"/>
    </row>
    <row r="3" spans="1:5" x14ac:dyDescent="0.2">
      <c r="A3" s="52">
        <v>41863</v>
      </c>
      <c r="B3" t="s">
        <v>95</v>
      </c>
      <c r="D3" s="51">
        <v>200</v>
      </c>
      <c r="E3" t="s">
        <v>96</v>
      </c>
    </row>
    <row r="4" spans="1:5" x14ac:dyDescent="0.2">
      <c r="A4" s="52">
        <v>41863</v>
      </c>
      <c r="B4" t="s">
        <v>97</v>
      </c>
      <c r="C4">
        <v>121</v>
      </c>
      <c r="D4" s="51"/>
    </row>
    <row r="5" spans="1:5" x14ac:dyDescent="0.2">
      <c r="A5" s="52">
        <v>41864</v>
      </c>
      <c r="B5" t="s">
        <v>98</v>
      </c>
      <c r="C5">
        <v>136</v>
      </c>
      <c r="D5" s="51"/>
    </row>
    <row r="6" spans="1:5" x14ac:dyDescent="0.2">
      <c r="A6" s="52">
        <v>41865</v>
      </c>
      <c r="B6" t="s">
        <v>99</v>
      </c>
      <c r="C6">
        <v>149</v>
      </c>
      <c r="D6" s="51"/>
    </row>
    <row r="7" spans="1:5" x14ac:dyDescent="0.2">
      <c r="A7" s="52">
        <v>41867</v>
      </c>
      <c r="B7" t="s">
        <v>100</v>
      </c>
      <c r="D7" s="51">
        <v>600</v>
      </c>
      <c r="E7" t="s">
        <v>96</v>
      </c>
    </row>
    <row r="8" spans="1:5" x14ac:dyDescent="0.2">
      <c r="A8" s="52">
        <v>41867</v>
      </c>
      <c r="B8" t="s">
        <v>101</v>
      </c>
      <c r="C8">
        <v>209</v>
      </c>
      <c r="D8" s="51"/>
    </row>
    <row r="9" spans="1:5" x14ac:dyDescent="0.2">
      <c r="A9" s="52">
        <v>41868</v>
      </c>
      <c r="B9" t="s">
        <v>102</v>
      </c>
      <c r="C9">
        <v>225</v>
      </c>
      <c r="D9" s="51"/>
    </row>
    <row r="10" spans="1:5" x14ac:dyDescent="0.2">
      <c r="A10" s="52">
        <v>41868</v>
      </c>
      <c r="B10" t="s">
        <v>103</v>
      </c>
      <c r="C10">
        <v>294</v>
      </c>
      <c r="D10" s="51"/>
    </row>
    <row r="11" spans="1:5" x14ac:dyDescent="0.2">
      <c r="A11" s="52" t="s">
        <v>104</v>
      </c>
      <c r="B11" t="s">
        <v>98</v>
      </c>
      <c r="C11">
        <v>333</v>
      </c>
      <c r="D11" s="51"/>
    </row>
    <row r="12" spans="1:5" x14ac:dyDescent="0.2">
      <c r="A12" s="52">
        <v>41872</v>
      </c>
      <c r="B12" t="s">
        <v>112</v>
      </c>
      <c r="D12" s="51">
        <v>300</v>
      </c>
      <c r="E12" t="s">
        <v>27</v>
      </c>
    </row>
    <row r="13" spans="1:5" x14ac:dyDescent="0.2">
      <c r="A13" s="52">
        <v>41872</v>
      </c>
      <c r="B13" t="s">
        <v>113</v>
      </c>
      <c r="C13">
        <v>356</v>
      </c>
      <c r="D13" s="51"/>
    </row>
    <row r="14" spans="1:5" x14ac:dyDescent="0.2">
      <c r="A14" t="s">
        <v>115</v>
      </c>
      <c r="B14" t="s">
        <v>98</v>
      </c>
      <c r="C14">
        <v>370</v>
      </c>
      <c r="D14" s="51"/>
    </row>
    <row r="15" spans="1:5" x14ac:dyDescent="0.2">
      <c r="A15" s="52">
        <v>41874</v>
      </c>
      <c r="B15" t="s">
        <v>113</v>
      </c>
      <c r="C15">
        <v>396</v>
      </c>
      <c r="D15" s="51"/>
    </row>
    <row r="16" spans="1:5" x14ac:dyDescent="0.2">
      <c r="A16" s="52">
        <v>41874</v>
      </c>
      <c r="B16" t="s">
        <v>116</v>
      </c>
      <c r="C16">
        <v>411</v>
      </c>
      <c r="D16" s="51"/>
    </row>
    <row r="17" spans="1:5" x14ac:dyDescent="0.2">
      <c r="A17" s="52">
        <v>41874</v>
      </c>
      <c r="B17" t="s">
        <v>117</v>
      </c>
      <c r="C17">
        <v>454</v>
      </c>
      <c r="D17" s="51"/>
    </row>
    <row r="18" spans="1:5" x14ac:dyDescent="0.2">
      <c r="A18" t="s">
        <v>114</v>
      </c>
      <c r="B18" t="s">
        <v>98</v>
      </c>
      <c r="C18">
        <v>520</v>
      </c>
      <c r="D18" s="51"/>
    </row>
    <row r="19" spans="1:5" x14ac:dyDescent="0.2">
      <c r="A19" t="s">
        <v>105</v>
      </c>
      <c r="B19" t="s">
        <v>107</v>
      </c>
      <c r="C19">
        <v>530</v>
      </c>
      <c r="D19" s="51"/>
    </row>
    <row r="20" spans="1:5" x14ac:dyDescent="0.2">
      <c r="A20" s="52">
        <v>41881</v>
      </c>
      <c r="B20" t="s">
        <v>106</v>
      </c>
      <c r="C20">
        <v>584</v>
      </c>
      <c r="D20" s="51"/>
    </row>
    <row r="21" spans="1:5" x14ac:dyDescent="0.2">
      <c r="A21" s="52">
        <v>41882</v>
      </c>
      <c r="B21" t="s">
        <v>110</v>
      </c>
      <c r="D21" s="51">
        <v>300</v>
      </c>
      <c r="E21" t="s">
        <v>96</v>
      </c>
    </row>
    <row r="22" spans="1:5" x14ac:dyDescent="0.2">
      <c r="A22" s="52">
        <v>41883</v>
      </c>
      <c r="B22" t="s">
        <v>108</v>
      </c>
      <c r="C22">
        <v>604</v>
      </c>
      <c r="D22" s="51"/>
    </row>
    <row r="23" spans="1:5" x14ac:dyDescent="0.2">
      <c r="A23" s="52">
        <v>41884</v>
      </c>
      <c r="B23" t="s">
        <v>109</v>
      </c>
      <c r="C23">
        <v>618</v>
      </c>
      <c r="D23" s="51"/>
    </row>
    <row r="24" spans="1:5" x14ac:dyDescent="0.2">
      <c r="A24" s="52">
        <v>41884</v>
      </c>
      <c r="B24" t="s">
        <v>111</v>
      </c>
      <c r="D24" s="51">
        <v>1093</v>
      </c>
      <c r="E24" t="s">
        <v>96</v>
      </c>
    </row>
    <row r="25" spans="1:5" x14ac:dyDescent="0.2">
      <c r="A25" s="52">
        <v>41885</v>
      </c>
      <c r="B25" t="s">
        <v>98</v>
      </c>
      <c r="D25" s="51"/>
    </row>
    <row r="26" spans="1:5" x14ac:dyDescent="0.2">
      <c r="A26" s="52">
        <v>41885</v>
      </c>
      <c r="B26" t="s">
        <v>152</v>
      </c>
      <c r="D26" s="51">
        <f>500+650</f>
        <v>1150</v>
      </c>
      <c r="E26" t="s">
        <v>27</v>
      </c>
    </row>
    <row r="27" spans="1:5" x14ac:dyDescent="0.2">
      <c r="A27" s="52">
        <v>41887</v>
      </c>
      <c r="B27" t="s">
        <v>98</v>
      </c>
      <c r="C27">
        <v>679</v>
      </c>
      <c r="D27" s="51"/>
    </row>
    <row r="28" spans="1:5" x14ac:dyDescent="0.2">
      <c r="A28" s="52">
        <v>41888</v>
      </c>
      <c r="B28" t="s">
        <v>139</v>
      </c>
      <c r="C28">
        <v>687</v>
      </c>
      <c r="D28" s="51"/>
    </row>
    <row r="29" spans="1:5" x14ac:dyDescent="0.2">
      <c r="A29" s="52">
        <v>41889</v>
      </c>
      <c r="B29" t="s">
        <v>140</v>
      </c>
      <c r="C29">
        <v>698</v>
      </c>
      <c r="D29" s="51"/>
    </row>
    <row r="30" spans="1:5" x14ac:dyDescent="0.2">
      <c r="A30" s="52">
        <v>41897</v>
      </c>
      <c r="B30" t="s">
        <v>98</v>
      </c>
      <c r="C30">
        <v>712</v>
      </c>
      <c r="D30" s="51"/>
    </row>
    <row r="31" spans="1:5" x14ac:dyDescent="0.2">
      <c r="A31" s="52">
        <v>41898</v>
      </c>
      <c r="B31" t="s">
        <v>98</v>
      </c>
      <c r="C31">
        <v>724</v>
      </c>
      <c r="D31" s="51"/>
    </row>
    <row r="32" spans="1:5" x14ac:dyDescent="0.2">
      <c r="A32" s="52">
        <v>41899</v>
      </c>
      <c r="B32" t="s">
        <v>98</v>
      </c>
      <c r="C32">
        <v>739</v>
      </c>
      <c r="D32" s="51"/>
    </row>
    <row r="33" spans="1:5" x14ac:dyDescent="0.2">
      <c r="A33" s="52">
        <v>41899</v>
      </c>
      <c r="B33" t="s">
        <v>143</v>
      </c>
      <c r="D33" s="51">
        <v>600</v>
      </c>
      <c r="E33" t="s">
        <v>96</v>
      </c>
    </row>
    <row r="34" spans="1:5" x14ac:dyDescent="0.2">
      <c r="A34" s="52">
        <v>41900</v>
      </c>
      <c r="B34" t="s">
        <v>98</v>
      </c>
      <c r="C34">
        <v>753</v>
      </c>
      <c r="D34" s="51"/>
    </row>
    <row r="35" spans="1:5" x14ac:dyDescent="0.2">
      <c r="A35" s="52">
        <v>41901</v>
      </c>
      <c r="B35" t="s">
        <v>98</v>
      </c>
      <c r="C35">
        <v>767</v>
      </c>
      <c r="D35" s="51"/>
    </row>
    <row r="36" spans="1:5" x14ac:dyDescent="0.2">
      <c r="A36" s="52">
        <v>41901</v>
      </c>
      <c r="B36" t="s">
        <v>171</v>
      </c>
      <c r="C36">
        <v>772</v>
      </c>
      <c r="D36" s="51"/>
    </row>
    <row r="37" spans="1:5" x14ac:dyDescent="0.2">
      <c r="A37" s="52">
        <v>41902</v>
      </c>
      <c r="B37" t="s">
        <v>172</v>
      </c>
      <c r="C37">
        <v>810</v>
      </c>
      <c r="D37" s="51"/>
    </row>
    <row r="38" spans="1:5" x14ac:dyDescent="0.2">
      <c r="A38" s="52">
        <v>41902</v>
      </c>
      <c r="B38" t="s">
        <v>173</v>
      </c>
      <c r="C38">
        <v>846</v>
      </c>
      <c r="D38" s="51"/>
    </row>
    <row r="39" spans="1:5" x14ac:dyDescent="0.2">
      <c r="A39" s="52">
        <v>41902</v>
      </c>
      <c r="B39" t="s">
        <v>174</v>
      </c>
      <c r="C39">
        <v>862</v>
      </c>
      <c r="D39" s="51"/>
    </row>
    <row r="40" spans="1:5" x14ac:dyDescent="0.2">
      <c r="A40" s="52">
        <v>41903</v>
      </c>
      <c r="B40" t="s">
        <v>175</v>
      </c>
      <c r="C40">
        <v>882</v>
      </c>
      <c r="D40" s="51"/>
    </row>
    <row r="41" spans="1:5" x14ac:dyDescent="0.2">
      <c r="A41" s="52">
        <v>41903</v>
      </c>
      <c r="B41" t="s">
        <v>176</v>
      </c>
      <c r="C41">
        <v>930</v>
      </c>
      <c r="D41" s="51"/>
    </row>
    <row r="42" spans="1:5" x14ac:dyDescent="0.2">
      <c r="A42" s="52">
        <v>41903</v>
      </c>
      <c r="B42" t="s">
        <v>177</v>
      </c>
      <c r="C42">
        <v>962</v>
      </c>
      <c r="D42" s="51"/>
    </row>
    <row r="43" spans="1:5" x14ac:dyDescent="0.2">
      <c r="A43" s="52" t="s">
        <v>185</v>
      </c>
      <c r="B43" t="s">
        <v>182</v>
      </c>
      <c r="C43">
        <v>1027</v>
      </c>
      <c r="D43" s="51"/>
    </row>
    <row r="44" spans="1:5" x14ac:dyDescent="0.2">
      <c r="A44" s="52">
        <v>41909</v>
      </c>
      <c r="B44" t="s">
        <v>184</v>
      </c>
      <c r="D44" s="51">
        <v>450</v>
      </c>
      <c r="E44" t="s">
        <v>96</v>
      </c>
    </row>
    <row r="45" spans="1:5" x14ac:dyDescent="0.2">
      <c r="A45" s="52">
        <v>41909</v>
      </c>
      <c r="B45" t="s">
        <v>183</v>
      </c>
      <c r="C45">
        <v>1039</v>
      </c>
      <c r="D45" s="51"/>
    </row>
    <row r="46" spans="1:5" x14ac:dyDescent="0.2">
      <c r="A46" s="52">
        <v>41910</v>
      </c>
      <c r="B46" t="s">
        <v>98</v>
      </c>
      <c r="C46">
        <v>1058</v>
      </c>
      <c r="D46" s="51"/>
    </row>
    <row r="47" spans="1:5" x14ac:dyDescent="0.2">
      <c r="A47" s="52"/>
      <c r="B47" t="s">
        <v>98</v>
      </c>
      <c r="C47">
        <v>1097</v>
      </c>
      <c r="D47" s="51"/>
    </row>
    <row r="48" spans="1:5" x14ac:dyDescent="0.2">
      <c r="A48" s="52">
        <v>41917</v>
      </c>
      <c r="B48" t="s">
        <v>200</v>
      </c>
      <c r="C48" t="s">
        <v>201</v>
      </c>
      <c r="D48" s="51"/>
    </row>
    <row r="49" spans="1:5" x14ac:dyDescent="0.2">
      <c r="A49" s="52">
        <v>41922</v>
      </c>
      <c r="B49" t="s">
        <v>98</v>
      </c>
      <c r="C49">
        <v>1204</v>
      </c>
      <c r="D49" s="51"/>
    </row>
    <row r="50" spans="1:5" x14ac:dyDescent="0.2">
      <c r="A50" s="52">
        <v>41923</v>
      </c>
      <c r="B50" t="s">
        <v>282</v>
      </c>
      <c r="C50">
        <v>1233</v>
      </c>
      <c r="D50" s="51"/>
    </row>
    <row r="51" spans="1:5" x14ac:dyDescent="0.2">
      <c r="A51" s="52">
        <v>41924</v>
      </c>
      <c r="B51" t="s">
        <v>283</v>
      </c>
      <c r="C51">
        <v>1284</v>
      </c>
      <c r="D51" s="51"/>
    </row>
    <row r="52" spans="1:5" x14ac:dyDescent="0.2">
      <c r="A52" s="52">
        <v>41926</v>
      </c>
      <c r="B52" t="s">
        <v>307</v>
      </c>
      <c r="D52" s="51">
        <v>420</v>
      </c>
      <c r="E52" t="s">
        <v>308</v>
      </c>
    </row>
    <row r="53" spans="1:5" x14ac:dyDescent="0.2">
      <c r="A53" s="52">
        <v>41929</v>
      </c>
      <c r="B53" t="s">
        <v>98</v>
      </c>
      <c r="C53">
        <v>1351</v>
      </c>
      <c r="D53" s="51"/>
    </row>
    <row r="54" spans="1:5" x14ac:dyDescent="0.2">
      <c r="A54" s="52">
        <v>41931</v>
      </c>
      <c r="B54" t="s">
        <v>302</v>
      </c>
      <c r="C54">
        <v>1380</v>
      </c>
      <c r="D54" s="51"/>
    </row>
    <row r="55" spans="1:5" x14ac:dyDescent="0.2">
      <c r="A55" s="52">
        <v>41933</v>
      </c>
      <c r="B55" t="s">
        <v>98</v>
      </c>
      <c r="C55">
        <v>1414</v>
      </c>
      <c r="D55" s="51"/>
    </row>
    <row r="56" spans="1:5" x14ac:dyDescent="0.2">
      <c r="A56" s="52">
        <v>41933</v>
      </c>
      <c r="B56" t="s">
        <v>305</v>
      </c>
      <c r="C56">
        <v>1452</v>
      </c>
      <c r="D56" s="51"/>
    </row>
    <row r="57" spans="1:5" x14ac:dyDescent="0.2">
      <c r="A57" s="52">
        <v>41934</v>
      </c>
      <c r="B57" t="s">
        <v>306</v>
      </c>
      <c r="C57">
        <v>1514</v>
      </c>
      <c r="D57" s="51"/>
    </row>
    <row r="58" spans="1:5" x14ac:dyDescent="0.2">
      <c r="A58" s="52">
        <v>41936</v>
      </c>
      <c r="B58" t="s">
        <v>98</v>
      </c>
      <c r="C58">
        <v>1527</v>
      </c>
      <c r="D58" s="51"/>
    </row>
    <row r="59" spans="1:5" x14ac:dyDescent="0.2">
      <c r="A59" s="52">
        <v>41937</v>
      </c>
      <c r="B59" t="s">
        <v>315</v>
      </c>
      <c r="D59" s="51">
        <v>435</v>
      </c>
      <c r="E59" t="s">
        <v>308</v>
      </c>
    </row>
    <row r="60" spans="1:5" x14ac:dyDescent="0.2">
      <c r="A60" s="52">
        <v>41937</v>
      </c>
      <c r="B60" t="s">
        <v>316</v>
      </c>
      <c r="C60">
        <v>1532</v>
      </c>
      <c r="D60" s="51"/>
    </row>
    <row r="61" spans="1:5" x14ac:dyDescent="0.2">
      <c r="A61" s="52">
        <v>41943</v>
      </c>
      <c r="B61" t="s">
        <v>98</v>
      </c>
      <c r="C61">
        <v>1602</v>
      </c>
      <c r="D61" s="51"/>
    </row>
    <row r="62" spans="1:5" x14ac:dyDescent="0.2">
      <c r="A62" s="52">
        <v>41944</v>
      </c>
      <c r="B62" t="s">
        <v>335</v>
      </c>
      <c r="D62" s="51">
        <v>228</v>
      </c>
      <c r="E62" t="s">
        <v>308</v>
      </c>
    </row>
    <row r="63" spans="1:5" x14ac:dyDescent="0.2">
      <c r="A63" s="52">
        <v>41944</v>
      </c>
      <c r="B63" t="s">
        <v>334</v>
      </c>
      <c r="C63">
        <v>1771</v>
      </c>
      <c r="D63" s="51"/>
    </row>
    <row r="64" spans="1:5" x14ac:dyDescent="0.2">
      <c r="A64" s="52">
        <v>41945</v>
      </c>
      <c r="B64" t="s">
        <v>336</v>
      </c>
      <c r="C64">
        <v>1811</v>
      </c>
      <c r="D64" s="51"/>
    </row>
    <row r="65" spans="1:5" x14ac:dyDescent="0.2">
      <c r="A65" s="52">
        <v>41950</v>
      </c>
      <c r="B65" t="s">
        <v>98</v>
      </c>
      <c r="C65">
        <v>1882</v>
      </c>
      <c r="D65" s="51"/>
    </row>
    <row r="66" spans="1:5" x14ac:dyDescent="0.2">
      <c r="A66" s="52">
        <v>41952</v>
      </c>
      <c r="B66" t="s">
        <v>355</v>
      </c>
      <c r="C66">
        <v>1902</v>
      </c>
      <c r="D66" s="51"/>
    </row>
    <row r="67" spans="1:5" x14ac:dyDescent="0.2">
      <c r="A67" s="52">
        <v>41955</v>
      </c>
      <c r="B67" t="s">
        <v>98</v>
      </c>
      <c r="C67">
        <v>1927</v>
      </c>
      <c r="D67" s="51"/>
    </row>
    <row r="68" spans="1:5" x14ac:dyDescent="0.2">
      <c r="A68" s="52">
        <v>41956</v>
      </c>
      <c r="B68" t="s">
        <v>350</v>
      </c>
      <c r="C68">
        <v>1938</v>
      </c>
      <c r="D68" s="51"/>
    </row>
    <row r="69" spans="1:5" x14ac:dyDescent="0.2">
      <c r="A69" s="52">
        <v>41958</v>
      </c>
      <c r="B69" t="s">
        <v>351</v>
      </c>
      <c r="C69">
        <v>1941</v>
      </c>
      <c r="D69" s="51"/>
    </row>
    <row r="70" spans="1:5" x14ac:dyDescent="0.2">
      <c r="A70" s="52">
        <v>41958</v>
      </c>
      <c r="B70" t="s">
        <v>352</v>
      </c>
      <c r="C70">
        <v>1971</v>
      </c>
      <c r="D70" s="51"/>
    </row>
    <row r="71" spans="1:5" x14ac:dyDescent="0.2">
      <c r="A71" s="52">
        <v>41959</v>
      </c>
      <c r="B71" t="s">
        <v>353</v>
      </c>
      <c r="C71">
        <v>1984</v>
      </c>
      <c r="D71" s="51"/>
    </row>
    <row r="72" spans="1:5" x14ac:dyDescent="0.2">
      <c r="A72" s="52">
        <v>41959</v>
      </c>
      <c r="B72" t="s">
        <v>354</v>
      </c>
      <c r="D72" s="51">
        <v>151</v>
      </c>
      <c r="E72" t="s">
        <v>27</v>
      </c>
    </row>
    <row r="73" spans="1:5" x14ac:dyDescent="0.2">
      <c r="A73" s="52">
        <v>41959</v>
      </c>
      <c r="B73" t="s">
        <v>344</v>
      </c>
      <c r="D73" s="51">
        <v>379.5</v>
      </c>
      <c r="E73" t="s">
        <v>308</v>
      </c>
    </row>
    <row r="74" spans="1:5" x14ac:dyDescent="0.2">
      <c r="A74" s="52">
        <v>41962</v>
      </c>
      <c r="B74" t="s">
        <v>98</v>
      </c>
      <c r="C74">
        <v>2010</v>
      </c>
      <c r="D74" s="51"/>
    </row>
    <row r="75" spans="1:5" x14ac:dyDescent="0.2">
      <c r="A75" s="52">
        <v>41963</v>
      </c>
      <c r="B75" t="s">
        <v>356</v>
      </c>
      <c r="C75">
        <v>2041</v>
      </c>
      <c r="D75" s="51"/>
    </row>
    <row r="76" spans="1:5" x14ac:dyDescent="0.2">
      <c r="A76" s="52">
        <v>41964</v>
      </c>
      <c r="B76" t="s">
        <v>356</v>
      </c>
      <c r="C76">
        <v>2072</v>
      </c>
      <c r="D76" s="51"/>
    </row>
    <row r="77" spans="1:5" x14ac:dyDescent="0.2">
      <c r="A77" s="52">
        <v>41965</v>
      </c>
      <c r="B77" t="s">
        <v>357</v>
      </c>
      <c r="C77">
        <v>2086</v>
      </c>
      <c r="D77" s="51"/>
    </row>
    <row r="78" spans="1:5" x14ac:dyDescent="0.2">
      <c r="A78" s="52">
        <v>41965</v>
      </c>
      <c r="B78" t="s">
        <v>358</v>
      </c>
      <c r="C78">
        <v>2112</v>
      </c>
      <c r="D78" s="51"/>
    </row>
    <row r="79" spans="1:5" x14ac:dyDescent="0.2">
      <c r="A79" s="52">
        <v>41970</v>
      </c>
      <c r="B79" t="s">
        <v>98</v>
      </c>
      <c r="C79">
        <v>2177</v>
      </c>
      <c r="D79" s="51"/>
    </row>
    <row r="80" spans="1:5" x14ac:dyDescent="0.2">
      <c r="A80" s="52">
        <v>41972</v>
      </c>
      <c r="B80" t="s">
        <v>365</v>
      </c>
      <c r="D80" s="51">
        <v>352</v>
      </c>
      <c r="E80" t="s">
        <v>368</v>
      </c>
    </row>
    <row r="81" spans="1:5" x14ac:dyDescent="0.2">
      <c r="A81" s="52">
        <v>41972</v>
      </c>
      <c r="B81" t="s">
        <v>367</v>
      </c>
      <c r="C81">
        <v>2207</v>
      </c>
      <c r="D81" s="51"/>
    </row>
    <row r="82" spans="1:5" x14ac:dyDescent="0.2">
      <c r="A82" s="52">
        <v>41978</v>
      </c>
      <c r="B82" t="s">
        <v>98</v>
      </c>
      <c r="C82">
        <v>2272</v>
      </c>
    </row>
    <row r="83" spans="1:5" x14ac:dyDescent="0.2">
      <c r="A83" s="52">
        <v>41979</v>
      </c>
      <c r="B83" t="s">
        <v>140</v>
      </c>
      <c r="C83">
        <v>2282</v>
      </c>
    </row>
    <row r="84" spans="1:5" x14ac:dyDescent="0.2">
      <c r="A84" s="52">
        <v>41980</v>
      </c>
      <c r="B84" t="s">
        <v>371</v>
      </c>
      <c r="C84">
        <v>2303</v>
      </c>
    </row>
    <row r="85" spans="1:5" x14ac:dyDescent="0.2">
      <c r="A85" s="52">
        <v>41985</v>
      </c>
      <c r="B85" t="s">
        <v>98</v>
      </c>
      <c r="C85">
        <v>2369</v>
      </c>
    </row>
    <row r="86" spans="1:5" x14ac:dyDescent="0.2">
      <c r="A86" s="52">
        <v>41986</v>
      </c>
      <c r="B86" t="s">
        <v>379</v>
      </c>
      <c r="D86" s="51">
        <v>488</v>
      </c>
      <c r="E86" t="s">
        <v>96</v>
      </c>
    </row>
    <row r="87" spans="1:5" x14ac:dyDescent="0.2">
      <c r="A87" s="52">
        <v>41986</v>
      </c>
      <c r="B87" t="s">
        <v>380</v>
      </c>
      <c r="C87">
        <v>2420</v>
      </c>
    </row>
    <row r="88" spans="1:5" x14ac:dyDescent="0.2">
      <c r="A88" s="52">
        <v>41992</v>
      </c>
      <c r="B88" t="s">
        <v>98</v>
      </c>
      <c r="C88">
        <v>2467</v>
      </c>
    </row>
    <row r="89" spans="1:5" x14ac:dyDescent="0.2">
      <c r="A89" s="52">
        <v>41993</v>
      </c>
      <c r="B89" t="s">
        <v>385</v>
      </c>
      <c r="C89">
        <v>2502</v>
      </c>
    </row>
    <row r="90" spans="1:5" x14ac:dyDescent="0.2">
      <c r="A90" s="52">
        <v>41993</v>
      </c>
      <c r="B90" t="s">
        <v>386</v>
      </c>
      <c r="C90">
        <v>2510</v>
      </c>
    </row>
    <row r="91" spans="1:5" x14ac:dyDescent="0.2">
      <c r="A91" s="52">
        <v>41993</v>
      </c>
      <c r="B91" t="s">
        <v>387</v>
      </c>
      <c r="C91">
        <v>2596</v>
      </c>
    </row>
    <row r="92" spans="1:5" x14ac:dyDescent="0.2">
      <c r="A92" s="52">
        <v>41999</v>
      </c>
      <c r="B92" t="s">
        <v>98</v>
      </c>
      <c r="C92">
        <v>2621</v>
      </c>
    </row>
    <row r="93" spans="1:5" x14ac:dyDescent="0.2">
      <c r="A93" s="52">
        <v>41999</v>
      </c>
      <c r="B93" t="s">
        <v>390</v>
      </c>
      <c r="C93">
        <v>2643</v>
      </c>
    </row>
    <row r="94" spans="1:5" x14ac:dyDescent="0.2">
      <c r="A94" s="52">
        <v>42000</v>
      </c>
      <c r="B94" t="s">
        <v>391</v>
      </c>
      <c r="C94">
        <v>2680</v>
      </c>
    </row>
    <row r="95" spans="1:5" x14ac:dyDescent="0.2">
      <c r="A95" s="52">
        <v>42366</v>
      </c>
      <c r="B95" t="s">
        <v>396</v>
      </c>
      <c r="D95" s="51">
        <v>268</v>
      </c>
      <c r="E95" t="s">
        <v>96</v>
      </c>
    </row>
    <row r="96" spans="1:5" x14ac:dyDescent="0.2">
      <c r="A96" s="52">
        <v>42366</v>
      </c>
      <c r="B96" t="s">
        <v>175</v>
      </c>
      <c r="C96">
        <v>2718</v>
      </c>
    </row>
    <row r="97" spans="1:11" x14ac:dyDescent="0.2">
      <c r="A97" s="52">
        <v>42366</v>
      </c>
      <c r="B97" t="s">
        <v>404</v>
      </c>
      <c r="C97">
        <v>2755</v>
      </c>
    </row>
    <row r="98" spans="1:11" x14ac:dyDescent="0.2">
      <c r="A98" s="52">
        <v>42369</v>
      </c>
      <c r="B98" t="s">
        <v>98</v>
      </c>
      <c r="C98">
        <v>2794</v>
      </c>
    </row>
    <row r="99" spans="1:11" x14ac:dyDescent="0.2">
      <c r="A99" s="52">
        <v>42369</v>
      </c>
      <c r="B99" t="s">
        <v>405</v>
      </c>
      <c r="C99">
        <v>2839</v>
      </c>
    </row>
    <row r="100" spans="1:11" x14ac:dyDescent="0.2">
      <c r="A100" s="52">
        <v>42006</v>
      </c>
      <c r="B100" t="s">
        <v>416</v>
      </c>
      <c r="C100">
        <v>2901</v>
      </c>
    </row>
    <row r="101" spans="1:11" x14ac:dyDescent="0.2">
      <c r="A101" s="52">
        <v>42007</v>
      </c>
      <c r="B101" t="s">
        <v>417</v>
      </c>
      <c r="C101">
        <v>2925</v>
      </c>
      <c r="I101">
        <f>C99-2700</f>
        <v>139</v>
      </c>
      <c r="K101">
        <f>C99-84</f>
        <v>2755</v>
      </c>
    </row>
    <row r="102" spans="1:11" x14ac:dyDescent="0.2">
      <c r="B102" t="s">
        <v>418</v>
      </c>
      <c r="D102" t="s">
        <v>420</v>
      </c>
      <c r="I102">
        <v>4</v>
      </c>
      <c r="K102">
        <f>2.5+7.35+3.94+3.99+7.5+6.04+5.05+6+3+5+5+7+4</f>
        <v>66.37</v>
      </c>
    </row>
    <row r="103" spans="1:11" x14ac:dyDescent="0.2">
      <c r="I103">
        <f>I101/35</f>
        <v>3.9714285714285715</v>
      </c>
      <c r="K103">
        <f>K101/(K102-5.5)</f>
        <v>45.260390997207161</v>
      </c>
    </row>
    <row r="104" spans="1:11" x14ac:dyDescent="0.2">
      <c r="B104" s="56" t="s">
        <v>419</v>
      </c>
    </row>
    <row r="105" spans="1:11" x14ac:dyDescent="0.2">
      <c r="A105" s="52">
        <v>42008</v>
      </c>
      <c r="B105" t="s">
        <v>430</v>
      </c>
    </row>
    <row r="106" spans="1:11" x14ac:dyDescent="0.2">
      <c r="A106" s="52">
        <v>42008</v>
      </c>
      <c r="B106" t="s">
        <v>421</v>
      </c>
      <c r="C106">
        <v>2931</v>
      </c>
    </row>
    <row r="107" spans="1:11" x14ac:dyDescent="0.2">
      <c r="A107" s="52">
        <v>42010</v>
      </c>
      <c r="B107" t="s">
        <v>427</v>
      </c>
      <c r="D107" s="51">
        <v>268</v>
      </c>
      <c r="E107" t="s">
        <v>96</v>
      </c>
    </row>
    <row r="108" spans="1:11" x14ac:dyDescent="0.2">
      <c r="B108" t="s">
        <v>426</v>
      </c>
      <c r="C108">
        <v>3011</v>
      </c>
    </row>
    <row r="109" spans="1:11" x14ac:dyDescent="0.2">
      <c r="A109" s="52">
        <v>42012</v>
      </c>
      <c r="B109" t="s">
        <v>428</v>
      </c>
      <c r="D109" s="51">
        <v>402</v>
      </c>
      <c r="E109" t="s">
        <v>96</v>
      </c>
    </row>
    <row r="110" spans="1:11" x14ac:dyDescent="0.2">
      <c r="A110" s="52">
        <v>42013</v>
      </c>
      <c r="B110" t="s">
        <v>98</v>
      </c>
      <c r="C110">
        <v>3088</v>
      </c>
    </row>
    <row r="111" spans="1:11" x14ac:dyDescent="0.2">
      <c r="A111" s="52">
        <v>42015</v>
      </c>
      <c r="B111" t="s">
        <v>429</v>
      </c>
      <c r="C111">
        <v>3101</v>
      </c>
    </row>
    <row r="112" spans="1:11" x14ac:dyDescent="0.2">
      <c r="A112" s="52">
        <v>42017</v>
      </c>
      <c r="B112" t="s">
        <v>98</v>
      </c>
      <c r="C112">
        <v>3145</v>
      </c>
    </row>
    <row r="113" spans="1:5" x14ac:dyDescent="0.2">
      <c r="A113" s="52">
        <v>42017</v>
      </c>
      <c r="B113" t="s">
        <v>433</v>
      </c>
      <c r="C113">
        <v>3174</v>
      </c>
    </row>
    <row r="114" spans="1:5" x14ac:dyDescent="0.2">
      <c r="A114" s="52">
        <v>42017</v>
      </c>
      <c r="B114" t="s">
        <v>442</v>
      </c>
      <c r="D114" s="51">
        <v>340</v>
      </c>
      <c r="E114" t="s">
        <v>96</v>
      </c>
    </row>
    <row r="115" spans="1:5" x14ac:dyDescent="0.2">
      <c r="A115" s="52">
        <v>42019</v>
      </c>
      <c r="B115" t="s">
        <v>98</v>
      </c>
      <c r="C115">
        <v>3215</v>
      </c>
    </row>
    <row r="116" spans="1:5" x14ac:dyDescent="0.2">
      <c r="A116" s="52">
        <v>42020</v>
      </c>
      <c r="B116" t="s">
        <v>434</v>
      </c>
      <c r="C116">
        <v>3259</v>
      </c>
    </row>
    <row r="117" spans="1:5" x14ac:dyDescent="0.2">
      <c r="A117" s="52">
        <v>42021</v>
      </c>
      <c r="B117" t="s">
        <v>441</v>
      </c>
      <c r="C117">
        <v>3271</v>
      </c>
    </row>
    <row r="118" spans="1:5" x14ac:dyDescent="0.2">
      <c r="A118" s="52">
        <v>42027</v>
      </c>
      <c r="B118" t="s">
        <v>98</v>
      </c>
      <c r="C118">
        <f>C117+(25*5)</f>
        <v>3396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opLeftCell="A10" workbookViewId="0">
      <selection activeCell="G23" sqref="G23"/>
    </sheetView>
  </sheetViews>
  <sheetFormatPr defaultRowHeight="12.75" x14ac:dyDescent="0.2"/>
  <cols>
    <col min="5" max="5" width="29.140625" customWidth="1"/>
    <col min="7" max="7" width="10.140625" customWidth="1"/>
    <col min="8" max="8" width="10.140625" bestFit="1" customWidth="1"/>
  </cols>
  <sheetData>
    <row r="1" spans="2:12" x14ac:dyDescent="0.2">
      <c r="B1" s="54" t="s">
        <v>6</v>
      </c>
      <c r="C1" s="54" t="s">
        <v>125</v>
      </c>
      <c r="D1" s="54" t="s">
        <v>126</v>
      </c>
      <c r="E1" s="54" t="s">
        <v>127</v>
      </c>
      <c r="F1" s="54" t="s">
        <v>128</v>
      </c>
      <c r="G1" s="54" t="s">
        <v>204</v>
      </c>
    </row>
    <row r="2" spans="2:12" x14ac:dyDescent="0.2">
      <c r="B2" s="56" t="s">
        <v>211</v>
      </c>
    </row>
    <row r="3" spans="2:12" x14ac:dyDescent="0.2">
      <c r="B3" s="57">
        <v>41890</v>
      </c>
      <c r="C3" s="58" t="s">
        <v>27</v>
      </c>
      <c r="D3" s="58" t="s">
        <v>129</v>
      </c>
      <c r="E3" s="58" t="s">
        <v>130</v>
      </c>
      <c r="F3" s="58">
        <v>750</v>
      </c>
      <c r="G3" s="58" t="s">
        <v>129</v>
      </c>
    </row>
    <row r="4" spans="2:12" x14ac:dyDescent="0.2">
      <c r="B4" s="52">
        <v>41890</v>
      </c>
      <c r="C4" t="s">
        <v>27</v>
      </c>
      <c r="D4" t="s">
        <v>131</v>
      </c>
      <c r="E4" t="s">
        <v>37</v>
      </c>
      <c r="F4">
        <v>50</v>
      </c>
    </row>
    <row r="5" spans="2:12" x14ac:dyDescent="0.2">
      <c r="B5" s="57">
        <v>41890</v>
      </c>
      <c r="C5" s="58" t="s">
        <v>27</v>
      </c>
      <c r="D5" s="58" t="s">
        <v>129</v>
      </c>
      <c r="E5" s="58" t="s">
        <v>132</v>
      </c>
      <c r="F5" s="58">
        <v>340</v>
      </c>
      <c r="G5" s="58" t="s">
        <v>129</v>
      </c>
      <c r="H5" s="58" t="s">
        <v>205</v>
      </c>
    </row>
    <row r="6" spans="2:12" x14ac:dyDescent="0.2">
      <c r="B6" s="52">
        <v>41891</v>
      </c>
      <c r="C6" t="s">
        <v>27</v>
      </c>
      <c r="D6" t="s">
        <v>131</v>
      </c>
      <c r="E6" t="s">
        <v>37</v>
      </c>
      <c r="F6">
        <v>35</v>
      </c>
    </row>
    <row r="7" spans="2:12" x14ac:dyDescent="0.2">
      <c r="B7" s="52">
        <v>41891</v>
      </c>
      <c r="C7" t="s">
        <v>27</v>
      </c>
      <c r="D7" t="s">
        <v>131</v>
      </c>
      <c r="E7" t="s">
        <v>138</v>
      </c>
      <c r="F7">
        <v>40</v>
      </c>
    </row>
    <row r="8" spans="2:12" x14ac:dyDescent="0.2">
      <c r="B8" s="52">
        <v>41892</v>
      </c>
      <c r="C8" t="s">
        <v>27</v>
      </c>
      <c r="D8" t="s">
        <v>131</v>
      </c>
      <c r="E8" t="s">
        <v>37</v>
      </c>
      <c r="F8">
        <v>40</v>
      </c>
    </row>
    <row r="9" spans="2:12" x14ac:dyDescent="0.2">
      <c r="B9" s="57">
        <v>41892</v>
      </c>
      <c r="C9" s="58" t="s">
        <v>27</v>
      </c>
      <c r="D9" s="58" t="s">
        <v>212</v>
      </c>
      <c r="E9" s="58" t="s">
        <v>133</v>
      </c>
      <c r="F9" s="58">
        <v>80</v>
      </c>
      <c r="G9" s="58" t="s">
        <v>129</v>
      </c>
      <c r="L9">
        <f>750+455+164+170+800+667+750</f>
        <v>3756</v>
      </c>
    </row>
    <row r="10" spans="2:12" x14ac:dyDescent="0.2">
      <c r="B10" s="57">
        <v>41892</v>
      </c>
      <c r="C10" s="58" t="s">
        <v>27</v>
      </c>
      <c r="D10" s="58" t="s">
        <v>129</v>
      </c>
      <c r="E10" s="58" t="s">
        <v>121</v>
      </c>
      <c r="F10" s="58">
        <v>350</v>
      </c>
      <c r="G10" s="58" t="s">
        <v>134</v>
      </c>
      <c r="H10" s="58" t="s">
        <v>205</v>
      </c>
    </row>
    <row r="11" spans="2:12" x14ac:dyDescent="0.2">
      <c r="B11" s="52">
        <v>41892</v>
      </c>
      <c r="C11" t="s">
        <v>27</v>
      </c>
      <c r="D11" t="s">
        <v>131</v>
      </c>
      <c r="E11" t="s">
        <v>135</v>
      </c>
      <c r="F11">
        <v>35</v>
      </c>
    </row>
    <row r="12" spans="2:12" x14ac:dyDescent="0.2">
      <c r="B12" s="52">
        <v>41892</v>
      </c>
      <c r="C12" t="s">
        <v>27</v>
      </c>
      <c r="D12" t="s">
        <v>131</v>
      </c>
      <c r="E12" t="s">
        <v>136</v>
      </c>
      <c r="F12">
        <v>10</v>
      </c>
    </row>
    <row r="13" spans="2:12" x14ac:dyDescent="0.2">
      <c r="B13" s="52">
        <v>41892</v>
      </c>
      <c r="C13" t="s">
        <v>27</v>
      </c>
      <c r="D13" t="s">
        <v>131</v>
      </c>
      <c r="E13" t="s">
        <v>137</v>
      </c>
      <c r="F13">
        <v>15</v>
      </c>
    </row>
    <row r="14" spans="2:12" x14ac:dyDescent="0.2">
      <c r="B14" s="52">
        <v>41893</v>
      </c>
      <c r="C14" t="s">
        <v>27</v>
      </c>
      <c r="D14" t="s">
        <v>131</v>
      </c>
      <c r="E14" t="s">
        <v>37</v>
      </c>
      <c r="F14">
        <v>50</v>
      </c>
    </row>
    <row r="15" spans="2:12" x14ac:dyDescent="0.2">
      <c r="B15" s="52">
        <v>41893</v>
      </c>
      <c r="C15" t="s">
        <v>27</v>
      </c>
      <c r="D15" t="s">
        <v>131</v>
      </c>
      <c r="E15" t="s">
        <v>138</v>
      </c>
      <c r="F15">
        <v>40</v>
      </c>
    </row>
    <row r="16" spans="2:12" x14ac:dyDescent="0.2">
      <c r="B16" s="57">
        <v>41894</v>
      </c>
      <c r="C16" s="58" t="s">
        <v>27</v>
      </c>
      <c r="D16" s="58" t="s">
        <v>129</v>
      </c>
      <c r="E16" s="58" t="s">
        <v>141</v>
      </c>
      <c r="F16" s="58">
        <v>455</v>
      </c>
      <c r="G16" s="58" t="s">
        <v>142</v>
      </c>
    </row>
    <row r="17" spans="2:8" x14ac:dyDescent="0.2">
      <c r="B17" s="52">
        <v>41894</v>
      </c>
      <c r="C17" t="s">
        <v>27</v>
      </c>
      <c r="D17" t="s">
        <v>129</v>
      </c>
      <c r="E17" t="s">
        <v>155</v>
      </c>
      <c r="F17">
        <v>250</v>
      </c>
      <c r="G17" t="s">
        <v>156</v>
      </c>
    </row>
    <row r="18" spans="2:8" x14ac:dyDescent="0.2">
      <c r="B18" s="52">
        <v>41896</v>
      </c>
      <c r="C18" t="s">
        <v>27</v>
      </c>
      <c r="D18" t="s">
        <v>131</v>
      </c>
      <c r="E18" t="s">
        <v>157</v>
      </c>
      <c r="F18">
        <v>250</v>
      </c>
      <c r="G18" t="s">
        <v>156</v>
      </c>
    </row>
    <row r="19" spans="2:8" x14ac:dyDescent="0.2">
      <c r="B19" s="57">
        <v>41896</v>
      </c>
      <c r="C19" s="58" t="s">
        <v>27</v>
      </c>
      <c r="D19" s="58" t="s">
        <v>129</v>
      </c>
      <c r="E19" s="58" t="s">
        <v>158</v>
      </c>
      <c r="F19" s="58">
        <v>670</v>
      </c>
      <c r="G19" s="58" t="s">
        <v>199</v>
      </c>
    </row>
    <row r="21" spans="2:8" x14ac:dyDescent="0.2">
      <c r="F21" s="94">
        <f>SUM(F3:F19)</f>
        <v>3460</v>
      </c>
      <c r="G21">
        <f>F34-F21</f>
        <v>74</v>
      </c>
      <c r="H21" s="56" t="s">
        <v>328</v>
      </c>
    </row>
    <row r="25" spans="2:8" x14ac:dyDescent="0.2">
      <c r="B25" s="56" t="s">
        <v>204</v>
      </c>
    </row>
    <row r="26" spans="2:8" x14ac:dyDescent="0.2">
      <c r="B26" s="52">
        <v>41894</v>
      </c>
      <c r="D26" t="s">
        <v>129</v>
      </c>
      <c r="E26" t="s">
        <v>206</v>
      </c>
      <c r="F26">
        <v>800</v>
      </c>
      <c r="G26" t="s">
        <v>154</v>
      </c>
    </row>
    <row r="27" spans="2:8" x14ac:dyDescent="0.2">
      <c r="B27" s="52">
        <v>41890</v>
      </c>
      <c r="D27" t="s">
        <v>129</v>
      </c>
      <c r="E27" t="s">
        <v>207</v>
      </c>
      <c r="F27">
        <v>750</v>
      </c>
      <c r="G27" t="s">
        <v>154</v>
      </c>
    </row>
    <row r="28" spans="2:8" x14ac:dyDescent="0.2">
      <c r="E28" t="s">
        <v>121</v>
      </c>
      <c r="F28">
        <v>340</v>
      </c>
      <c r="G28" t="s">
        <v>154</v>
      </c>
    </row>
    <row r="29" spans="2:8" x14ac:dyDescent="0.2">
      <c r="B29" s="52">
        <v>41892</v>
      </c>
      <c r="D29" t="s">
        <v>129</v>
      </c>
      <c r="E29" t="s">
        <v>121</v>
      </c>
      <c r="F29">
        <v>327</v>
      </c>
      <c r="G29" t="s">
        <v>154</v>
      </c>
    </row>
    <row r="30" spans="2:8" x14ac:dyDescent="0.2">
      <c r="B30" s="52">
        <v>41894</v>
      </c>
      <c r="D30" t="s">
        <v>129</v>
      </c>
      <c r="E30" t="s">
        <v>141</v>
      </c>
      <c r="F30">
        <v>455</v>
      </c>
      <c r="G30" t="s">
        <v>154</v>
      </c>
    </row>
    <row r="31" spans="2:8" x14ac:dyDescent="0.2">
      <c r="B31" s="52">
        <v>41894</v>
      </c>
      <c r="D31" t="s">
        <v>131</v>
      </c>
      <c r="E31" t="s">
        <v>208</v>
      </c>
      <c r="F31">
        <v>200</v>
      </c>
      <c r="G31" t="s">
        <v>154</v>
      </c>
      <c r="H31" t="s">
        <v>209</v>
      </c>
    </row>
    <row r="32" spans="2:8" x14ac:dyDescent="0.2">
      <c r="B32" s="52">
        <v>41896</v>
      </c>
      <c r="D32" t="s">
        <v>129</v>
      </c>
      <c r="E32" t="s">
        <v>210</v>
      </c>
      <c r="F32">
        <v>662</v>
      </c>
      <c r="G32" t="s">
        <v>154</v>
      </c>
    </row>
    <row r="34" spans="6:8" x14ac:dyDescent="0.2">
      <c r="F34" s="94">
        <f>SUM(F26:F32)</f>
        <v>3534</v>
      </c>
      <c r="H34" s="94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0"/>
  <sheetViews>
    <sheetView topLeftCell="A13" workbookViewId="0">
      <selection activeCell="H24" sqref="H24"/>
    </sheetView>
  </sheetViews>
  <sheetFormatPr defaultColWidth="8.7109375" defaultRowHeight="15" x14ac:dyDescent="0.25"/>
  <cols>
    <col min="1" max="2" width="8.7109375" style="59"/>
    <col min="3" max="3" width="25.7109375" style="59" customWidth="1"/>
    <col min="4" max="5" width="8.7109375" style="59"/>
    <col min="6" max="6" width="20.5703125" style="59" customWidth="1"/>
    <col min="7" max="8" width="8.7109375" style="59"/>
    <col min="9" max="9" width="8.7109375" style="59" customWidth="1"/>
    <col min="10" max="10" width="21.140625" style="59" customWidth="1"/>
    <col min="11" max="11" width="12" style="59" customWidth="1"/>
    <col min="12" max="12" width="8.7109375" style="59"/>
    <col min="13" max="13" width="10" style="59" customWidth="1"/>
    <col min="14" max="14" width="8.7109375" style="59"/>
    <col min="15" max="15" width="12" style="59" bestFit="1" customWidth="1"/>
    <col min="16" max="16384" width="8.7109375" style="59"/>
  </cols>
  <sheetData>
    <row r="1" spans="2:13" ht="15.75" thickBot="1" x14ac:dyDescent="0.3"/>
    <row r="2" spans="2:13" s="93" customFormat="1" x14ac:dyDescent="0.2">
      <c r="B2" s="90" t="s">
        <v>257</v>
      </c>
      <c r="C2" s="91" t="s">
        <v>256</v>
      </c>
      <c r="D2" s="91" t="s">
        <v>255</v>
      </c>
      <c r="E2" s="91" t="s">
        <v>118</v>
      </c>
      <c r="F2" s="92"/>
      <c r="K2" s="93" t="s">
        <v>255</v>
      </c>
      <c r="L2" s="93" t="s">
        <v>296</v>
      </c>
    </row>
    <row r="3" spans="2:13" x14ac:dyDescent="0.25">
      <c r="B3" s="72"/>
      <c r="C3" s="71" t="s">
        <v>312</v>
      </c>
      <c r="D3" s="71">
        <f>400+400</f>
        <v>800</v>
      </c>
      <c r="E3" s="71">
        <f>0+200</f>
        <v>200</v>
      </c>
      <c r="F3" s="70" t="s">
        <v>313</v>
      </c>
    </row>
    <row r="4" spans="2:13" x14ac:dyDescent="0.25">
      <c r="B4" s="76">
        <v>1</v>
      </c>
      <c r="C4" s="75" t="s">
        <v>86</v>
      </c>
      <c r="D4" s="75">
        <v>800</v>
      </c>
      <c r="E4" s="75">
        <v>400</v>
      </c>
      <c r="F4" s="74" t="s">
        <v>253</v>
      </c>
      <c r="J4" s="59" t="s">
        <v>264</v>
      </c>
      <c r="K4" s="59">
        <v>1500</v>
      </c>
      <c r="L4" s="59">
        <f>209+0</f>
        <v>209</v>
      </c>
    </row>
    <row r="5" spans="2:13" x14ac:dyDescent="0.25">
      <c r="B5" s="72"/>
      <c r="C5" s="71" t="s">
        <v>254</v>
      </c>
      <c r="D5" s="71">
        <v>500</v>
      </c>
      <c r="E5" s="71">
        <f>200+190</f>
        <v>390</v>
      </c>
      <c r="F5" s="70" t="s">
        <v>311</v>
      </c>
      <c r="J5" s="59" t="s">
        <v>266</v>
      </c>
      <c r="K5" s="59">
        <v>1000</v>
      </c>
    </row>
    <row r="6" spans="2:13" x14ac:dyDescent="0.25">
      <c r="B6" s="72"/>
      <c r="C6" s="71" t="s">
        <v>252</v>
      </c>
      <c r="D6" s="71">
        <v>400</v>
      </c>
      <c r="E6" s="71">
        <v>170</v>
      </c>
      <c r="F6" s="70" t="s">
        <v>251</v>
      </c>
      <c r="J6" s="59" t="s">
        <v>267</v>
      </c>
      <c r="K6" s="59">
        <v>5000</v>
      </c>
      <c r="L6" s="59">
        <v>5900</v>
      </c>
      <c r="M6" s="59" t="s">
        <v>337</v>
      </c>
    </row>
    <row r="7" spans="2:13" x14ac:dyDescent="0.25">
      <c r="B7" s="72"/>
      <c r="C7" s="71" t="s">
        <v>250</v>
      </c>
      <c r="D7" s="71">
        <v>100</v>
      </c>
      <c r="E7" s="71">
        <v>75</v>
      </c>
      <c r="F7" s="70"/>
      <c r="J7" s="59" t="s">
        <v>269</v>
      </c>
      <c r="K7" s="59">
        <v>1500</v>
      </c>
    </row>
    <row r="8" spans="2:13" x14ac:dyDescent="0.25">
      <c r="B8" s="72"/>
      <c r="C8" s="71" t="s">
        <v>249</v>
      </c>
      <c r="D8" s="71">
        <v>1200</v>
      </c>
      <c r="E8" s="71">
        <v>600</v>
      </c>
      <c r="F8" s="70" t="s">
        <v>309</v>
      </c>
      <c r="J8" s="59" t="s">
        <v>285</v>
      </c>
      <c r="K8" s="59" t="s">
        <v>286</v>
      </c>
    </row>
    <row r="9" spans="2:13" x14ac:dyDescent="0.25">
      <c r="B9" s="72"/>
      <c r="C9" s="71" t="s">
        <v>248</v>
      </c>
      <c r="D9" s="71">
        <v>300</v>
      </c>
      <c r="E9" s="71">
        <v>180</v>
      </c>
      <c r="F9" s="70"/>
    </row>
    <row r="10" spans="2:13" x14ac:dyDescent="0.25">
      <c r="B10" s="72"/>
      <c r="C10" s="71" t="s">
        <v>247</v>
      </c>
      <c r="D10" s="71">
        <v>1500</v>
      </c>
      <c r="E10" s="71">
        <v>0</v>
      </c>
      <c r="F10" s="70" t="s">
        <v>246</v>
      </c>
    </row>
    <row r="11" spans="2:13" x14ac:dyDescent="0.25">
      <c r="B11" s="84">
        <v>2</v>
      </c>
      <c r="C11" s="85" t="s">
        <v>245</v>
      </c>
      <c r="D11" s="85">
        <v>1200</v>
      </c>
      <c r="E11" s="85"/>
      <c r="F11" s="86"/>
    </row>
    <row r="12" spans="2:13" x14ac:dyDescent="0.25">
      <c r="B12" s="72"/>
      <c r="C12" s="71" t="s">
        <v>75</v>
      </c>
      <c r="D12" s="71">
        <v>1500</v>
      </c>
      <c r="E12" s="71">
        <f>400+400+1200</f>
        <v>2000</v>
      </c>
      <c r="F12" s="70" t="s">
        <v>244</v>
      </c>
    </row>
    <row r="13" spans="2:13" x14ac:dyDescent="0.25">
      <c r="B13" s="72"/>
      <c r="C13" s="71" t="s">
        <v>243</v>
      </c>
      <c r="D13" s="71">
        <v>200</v>
      </c>
      <c r="E13" s="71">
        <v>275</v>
      </c>
      <c r="F13" s="70" t="s">
        <v>242</v>
      </c>
    </row>
    <row r="14" spans="2:13" x14ac:dyDescent="0.25">
      <c r="B14" s="72"/>
      <c r="C14" s="71" t="s">
        <v>241</v>
      </c>
      <c r="D14" s="71">
        <v>1200</v>
      </c>
      <c r="E14" s="71">
        <v>955</v>
      </c>
      <c r="F14" s="70" t="s">
        <v>240</v>
      </c>
    </row>
    <row r="15" spans="2:13" x14ac:dyDescent="0.25">
      <c r="B15" s="72"/>
      <c r="C15" s="71" t="s">
        <v>238</v>
      </c>
      <c r="D15" s="71">
        <v>17000</v>
      </c>
      <c r="E15" s="71">
        <v>16000</v>
      </c>
      <c r="F15" s="70" t="s">
        <v>237</v>
      </c>
    </row>
    <row r="16" spans="2:13" x14ac:dyDescent="0.25">
      <c r="B16" s="73"/>
      <c r="C16" s="71" t="s">
        <v>236</v>
      </c>
      <c r="D16" s="71">
        <v>700</v>
      </c>
      <c r="E16" s="71">
        <v>0</v>
      </c>
      <c r="F16" s="70" t="s">
        <v>235</v>
      </c>
    </row>
    <row r="17" spans="2:12" x14ac:dyDescent="0.25">
      <c r="B17" s="69">
        <v>4</v>
      </c>
      <c r="C17" s="66" t="s">
        <v>234</v>
      </c>
      <c r="D17" s="66">
        <v>1000</v>
      </c>
      <c r="E17" s="66"/>
      <c r="F17" s="65"/>
    </row>
    <row r="18" spans="2:12" x14ac:dyDescent="0.25">
      <c r="B18" s="73"/>
      <c r="C18" s="71" t="s">
        <v>233</v>
      </c>
      <c r="D18" s="71">
        <v>1200</v>
      </c>
      <c r="E18" s="71">
        <v>699</v>
      </c>
      <c r="F18" s="70" t="s">
        <v>232</v>
      </c>
      <c r="K18" s="59">
        <f>SUM(K3:K17)</f>
        <v>9000</v>
      </c>
      <c r="L18" s="59">
        <f>SUM(L3:L17)</f>
        <v>6109</v>
      </c>
    </row>
    <row r="19" spans="2:12" x14ac:dyDescent="0.25">
      <c r="B19" s="69">
        <v>4</v>
      </c>
      <c r="C19" s="66" t="s">
        <v>231</v>
      </c>
      <c r="D19" s="66">
        <v>500</v>
      </c>
      <c r="E19" s="66">
        <v>399</v>
      </c>
      <c r="F19" s="65" t="s">
        <v>284</v>
      </c>
    </row>
    <row r="20" spans="2:12" x14ac:dyDescent="0.25">
      <c r="B20" s="69">
        <v>4</v>
      </c>
      <c r="C20" s="66" t="s">
        <v>230</v>
      </c>
      <c r="D20" s="66">
        <v>1000</v>
      </c>
      <c r="E20" s="66"/>
      <c r="F20" s="65"/>
      <c r="J20" s="61" t="s">
        <v>228</v>
      </c>
      <c r="K20" s="60"/>
    </row>
    <row r="21" spans="2:12" x14ac:dyDescent="0.25">
      <c r="B21" s="72"/>
      <c r="C21" s="71" t="s">
        <v>229</v>
      </c>
      <c r="D21" s="71">
        <v>500</v>
      </c>
      <c r="E21" s="71">
        <v>500</v>
      </c>
      <c r="F21" s="70"/>
      <c r="J21" s="60" t="s">
        <v>226</v>
      </c>
      <c r="K21" s="60">
        <v>200</v>
      </c>
    </row>
    <row r="22" spans="2:12" x14ac:dyDescent="0.25">
      <c r="B22" s="72"/>
      <c r="C22" s="71" t="s">
        <v>227</v>
      </c>
      <c r="D22" s="71">
        <v>5000</v>
      </c>
      <c r="E22" s="71">
        <v>5900</v>
      </c>
      <c r="F22" s="70" t="s">
        <v>359</v>
      </c>
      <c r="J22" s="60" t="s">
        <v>223</v>
      </c>
      <c r="K22" s="60">
        <v>400</v>
      </c>
    </row>
    <row r="23" spans="2:12" x14ac:dyDescent="0.25">
      <c r="B23" s="72"/>
      <c r="C23" s="71" t="s">
        <v>225</v>
      </c>
      <c r="D23" s="71">
        <v>500</v>
      </c>
      <c r="E23" s="71">
        <v>600</v>
      </c>
      <c r="F23" s="70" t="s">
        <v>224</v>
      </c>
      <c r="J23" s="60" t="s">
        <v>88</v>
      </c>
      <c r="K23" s="60">
        <v>60</v>
      </c>
    </row>
    <row r="24" spans="2:12" x14ac:dyDescent="0.25">
      <c r="B24" s="72"/>
      <c r="C24" s="71" t="s">
        <v>263</v>
      </c>
      <c r="D24" s="71">
        <v>2500</v>
      </c>
      <c r="E24" s="89">
        <v>2198</v>
      </c>
      <c r="F24" s="70" t="s">
        <v>310</v>
      </c>
      <c r="J24" s="60" t="s">
        <v>221</v>
      </c>
      <c r="K24" s="60">
        <v>150</v>
      </c>
    </row>
    <row r="25" spans="2:12" x14ac:dyDescent="0.25">
      <c r="B25" s="69"/>
      <c r="C25" s="66" t="s">
        <v>265</v>
      </c>
      <c r="D25" s="66">
        <v>300</v>
      </c>
      <c r="E25" s="66">
        <v>420</v>
      </c>
      <c r="F25" s="65"/>
    </row>
    <row r="26" spans="2:12" x14ac:dyDescent="0.25">
      <c r="B26" s="67"/>
      <c r="C26" s="66"/>
      <c r="D26" s="66"/>
      <c r="E26" s="66"/>
      <c r="F26" s="65"/>
    </row>
    <row r="27" spans="2:12" x14ac:dyDescent="0.25">
      <c r="B27" s="67"/>
      <c r="C27" s="66" t="s">
        <v>220</v>
      </c>
      <c r="D27" s="66">
        <v>100</v>
      </c>
      <c r="E27" s="66">
        <v>0</v>
      </c>
      <c r="F27" s="65" t="s">
        <v>219</v>
      </c>
    </row>
    <row r="28" spans="2:12" x14ac:dyDescent="0.25">
      <c r="B28" s="67"/>
      <c r="C28" s="66" t="s">
        <v>218</v>
      </c>
      <c r="D28" s="66">
        <v>50</v>
      </c>
      <c r="E28" s="66"/>
      <c r="F28" s="65"/>
    </row>
    <row r="29" spans="2:12" x14ac:dyDescent="0.25">
      <c r="B29" s="67"/>
      <c r="C29" s="66" t="s">
        <v>217</v>
      </c>
      <c r="D29" s="66">
        <f>1400*2</f>
        <v>2800</v>
      </c>
      <c r="E29" s="66">
        <f>1300+1650</f>
        <v>2950</v>
      </c>
      <c r="F29" s="65" t="s">
        <v>216</v>
      </c>
    </row>
    <row r="30" spans="2:12" x14ac:dyDescent="0.25">
      <c r="B30" s="67"/>
      <c r="C30" s="66" t="s">
        <v>215</v>
      </c>
      <c r="D30" s="66">
        <v>700</v>
      </c>
      <c r="E30" s="66">
        <v>700</v>
      </c>
      <c r="F30" s="65"/>
    </row>
    <row r="31" spans="2:12" x14ac:dyDescent="0.25">
      <c r="B31" s="67"/>
      <c r="C31" s="66" t="s">
        <v>214</v>
      </c>
      <c r="D31" s="66">
        <v>420</v>
      </c>
      <c r="E31" s="66">
        <v>420</v>
      </c>
      <c r="F31" s="65"/>
    </row>
    <row r="32" spans="2:12" x14ac:dyDescent="0.25">
      <c r="B32" s="67"/>
      <c r="C32" s="66" t="s">
        <v>297</v>
      </c>
      <c r="D32" s="66">
        <v>950</v>
      </c>
      <c r="E32" s="66">
        <v>1102</v>
      </c>
      <c r="F32" s="65"/>
    </row>
    <row r="33" spans="2:7" x14ac:dyDescent="0.25">
      <c r="B33" s="67"/>
      <c r="C33" s="66" t="s">
        <v>298</v>
      </c>
      <c r="D33" s="66">
        <v>1200</v>
      </c>
      <c r="E33" s="66">
        <v>1102</v>
      </c>
      <c r="F33" s="65"/>
    </row>
    <row r="34" spans="2:7" x14ac:dyDescent="0.25">
      <c r="B34" s="67"/>
      <c r="C34" s="66" t="s">
        <v>268</v>
      </c>
      <c r="D34" s="66">
        <v>1500</v>
      </c>
      <c r="E34" s="66">
        <v>1200</v>
      </c>
      <c r="F34" s="65"/>
    </row>
    <row r="35" spans="2:7" x14ac:dyDescent="0.25">
      <c r="B35" s="87"/>
      <c r="C35" s="66"/>
      <c r="D35" s="66"/>
      <c r="E35" s="66"/>
      <c r="F35" s="88"/>
    </row>
    <row r="36" spans="2:7" x14ac:dyDescent="0.25">
      <c r="B36" s="87"/>
      <c r="C36" s="66"/>
      <c r="D36" s="66"/>
      <c r="E36" s="66"/>
      <c r="F36" s="88"/>
    </row>
    <row r="37" spans="2:7" ht="15.75" thickBot="1" x14ac:dyDescent="0.3">
      <c r="B37" s="64"/>
      <c r="C37" s="63"/>
      <c r="D37" s="68">
        <f>SUM(D4:D34)</f>
        <v>46820</v>
      </c>
      <c r="E37" s="68">
        <f>SUM(E4:E34)</f>
        <v>39235</v>
      </c>
      <c r="F37" s="62"/>
    </row>
    <row r="38" spans="2:7" x14ac:dyDescent="0.25">
      <c r="B38" s="60"/>
      <c r="C38" s="60"/>
      <c r="D38" s="60"/>
      <c r="E38" s="60"/>
    </row>
    <row r="39" spans="2:7" x14ac:dyDescent="0.25">
      <c r="B39" s="60"/>
      <c r="C39" s="60"/>
      <c r="D39" s="60"/>
      <c r="E39" s="60"/>
    </row>
    <row r="40" spans="2:7" x14ac:dyDescent="0.25">
      <c r="B40" s="60"/>
      <c r="C40" s="60"/>
      <c r="D40" s="60"/>
      <c r="E40" s="60"/>
    </row>
    <row r="41" spans="2:7" x14ac:dyDescent="0.25">
      <c r="B41" s="60"/>
      <c r="G41" s="60"/>
    </row>
    <row r="42" spans="2:7" x14ac:dyDescent="0.25">
      <c r="B42" s="60"/>
      <c r="G42" s="60"/>
    </row>
    <row r="43" spans="2:7" x14ac:dyDescent="0.25">
      <c r="B43" s="60"/>
      <c r="E43" s="60"/>
      <c r="F43" s="61"/>
      <c r="G43" s="60"/>
    </row>
    <row r="44" spans="2:7" x14ac:dyDescent="0.25">
      <c r="E44" s="60"/>
      <c r="F44" s="60"/>
      <c r="G44" s="60"/>
    </row>
    <row r="45" spans="2:7" x14ac:dyDescent="0.25">
      <c r="E45" s="60"/>
      <c r="F45" s="60"/>
      <c r="G45" s="60"/>
    </row>
    <row r="46" spans="2:7" x14ac:dyDescent="0.25">
      <c r="E46" s="60"/>
      <c r="F46" s="60"/>
      <c r="G46" s="60"/>
    </row>
    <row r="47" spans="2:7" x14ac:dyDescent="0.25">
      <c r="C47" s="60"/>
      <c r="D47" s="60"/>
      <c r="E47" s="60"/>
      <c r="F47" s="60"/>
      <c r="G47" s="60"/>
    </row>
    <row r="48" spans="2:7" x14ac:dyDescent="0.25">
      <c r="C48" s="60"/>
      <c r="D48" s="60"/>
      <c r="E48" s="60"/>
      <c r="F48" s="60"/>
      <c r="G48" s="60"/>
    </row>
    <row r="49" spans="3:6" x14ac:dyDescent="0.25">
      <c r="C49" s="60"/>
      <c r="D49" s="60"/>
      <c r="E49" s="60"/>
      <c r="F49" s="60"/>
    </row>
    <row r="50" spans="3:6" x14ac:dyDescent="0.25">
      <c r="C50" s="60"/>
      <c r="D50" s="60"/>
      <c r="E50" s="60"/>
      <c r="F50" s="6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workbookViewId="0">
      <selection activeCell="I4" sqref="I4"/>
    </sheetView>
  </sheetViews>
  <sheetFormatPr defaultRowHeight="12.75" x14ac:dyDescent="0.2"/>
  <cols>
    <col min="2" max="2" width="24.7109375" bestFit="1" customWidth="1"/>
    <col min="3" max="3" width="10.140625" customWidth="1"/>
    <col min="6" max="6" width="9.42578125" customWidth="1"/>
    <col min="7" max="7" width="9.7109375" customWidth="1"/>
  </cols>
  <sheetData>
    <row r="2" spans="1:16" x14ac:dyDescent="0.2">
      <c r="C2" s="78" t="s">
        <v>260</v>
      </c>
      <c r="D2" s="79" t="s">
        <v>261</v>
      </c>
      <c r="E2" s="79" t="s">
        <v>262</v>
      </c>
      <c r="F2" s="78" t="s">
        <v>276</v>
      </c>
      <c r="G2" s="54" t="s">
        <v>277</v>
      </c>
      <c r="H2" s="78" t="s">
        <v>399</v>
      </c>
      <c r="I2" s="78" t="s">
        <v>437</v>
      </c>
    </row>
    <row r="3" spans="1:16" x14ac:dyDescent="0.2">
      <c r="A3" s="56" t="s">
        <v>273</v>
      </c>
      <c r="C3" s="78"/>
      <c r="D3" s="79"/>
      <c r="E3" s="79"/>
      <c r="F3" s="78"/>
    </row>
    <row r="4" spans="1:16" x14ac:dyDescent="0.2">
      <c r="B4" t="s">
        <v>22</v>
      </c>
      <c r="C4">
        <v>6004</v>
      </c>
      <c r="D4" s="77">
        <v>2942</v>
      </c>
      <c r="E4" s="77">
        <v>5259</v>
      </c>
      <c r="F4">
        <v>5688</v>
      </c>
      <c r="G4">
        <v>5514</v>
      </c>
      <c r="H4">
        <v>2500</v>
      </c>
    </row>
    <row r="5" spans="1:16" x14ac:dyDescent="0.2">
      <c r="B5" t="s">
        <v>258</v>
      </c>
      <c r="C5">
        <v>1964</v>
      </c>
      <c r="D5">
        <v>10817</v>
      </c>
      <c r="E5">
        <v>10947</v>
      </c>
      <c r="F5">
        <v>10782</v>
      </c>
      <c r="G5">
        <v>10831</v>
      </c>
      <c r="H5">
        <v>11000</v>
      </c>
    </row>
    <row r="6" spans="1:16" x14ac:dyDescent="0.2">
      <c r="B6" t="s">
        <v>198</v>
      </c>
      <c r="C6">
        <v>6507</v>
      </c>
      <c r="D6">
        <v>3630</v>
      </c>
      <c r="E6">
        <v>2052</v>
      </c>
      <c r="F6">
        <v>1499</v>
      </c>
      <c r="G6">
        <v>1115</v>
      </c>
      <c r="H6">
        <v>3500</v>
      </c>
    </row>
    <row r="7" spans="1:16" x14ac:dyDescent="0.2">
      <c r="B7" t="s">
        <v>25</v>
      </c>
      <c r="C7">
        <v>3789</v>
      </c>
      <c r="D7">
        <f>860+900</f>
        <v>1760</v>
      </c>
      <c r="E7">
        <v>1528</v>
      </c>
      <c r="F7">
        <f>900+950</f>
        <v>1850</v>
      </c>
      <c r="G7">
        <v>1895</v>
      </c>
      <c r="H7">
        <f>750+750</f>
        <v>1500</v>
      </c>
    </row>
    <row r="8" spans="1:16" x14ac:dyDescent="0.2">
      <c r="B8" t="s">
        <v>26</v>
      </c>
      <c r="C8">
        <v>20810</v>
      </c>
      <c r="D8">
        <v>12486</v>
      </c>
      <c r="E8">
        <v>11617</v>
      </c>
      <c r="F8">
        <v>5922</v>
      </c>
      <c r="G8">
        <v>6053</v>
      </c>
      <c r="H8">
        <v>1500</v>
      </c>
    </row>
    <row r="9" spans="1:16" x14ac:dyDescent="0.2">
      <c r="B9" t="s">
        <v>213</v>
      </c>
      <c r="C9">
        <v>2444</v>
      </c>
      <c r="D9">
        <v>2216</v>
      </c>
      <c r="E9">
        <v>1950</v>
      </c>
      <c r="F9">
        <v>7427</v>
      </c>
      <c r="G9">
        <v>2449</v>
      </c>
      <c r="H9">
        <v>1500</v>
      </c>
    </row>
    <row r="10" spans="1:16" x14ac:dyDescent="0.2">
      <c r="B10" t="s">
        <v>259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6" x14ac:dyDescent="0.2">
      <c r="B11" t="s">
        <v>222</v>
      </c>
      <c r="C11">
        <v>0</v>
      </c>
      <c r="D11">
        <v>200</v>
      </c>
      <c r="E11">
        <v>1900</v>
      </c>
      <c r="F11">
        <v>0</v>
      </c>
      <c r="G11">
        <v>0</v>
      </c>
      <c r="H11">
        <v>1000</v>
      </c>
    </row>
    <row r="12" spans="1:16" x14ac:dyDescent="0.2">
      <c r="B12" t="s">
        <v>192</v>
      </c>
      <c r="C12">
        <v>210</v>
      </c>
      <c r="D12">
        <v>14510</v>
      </c>
      <c r="E12">
        <v>14340</v>
      </c>
      <c r="F12">
        <v>15500</v>
      </c>
      <c r="G12">
        <v>16000</v>
      </c>
      <c r="H12">
        <v>33500</v>
      </c>
    </row>
    <row r="13" spans="1:16" x14ac:dyDescent="0.2">
      <c r="B13" t="s">
        <v>400</v>
      </c>
      <c r="F13">
        <f>17201-F12</f>
        <v>1701</v>
      </c>
      <c r="G13">
        <f>202+5000</f>
        <v>5202</v>
      </c>
      <c r="H13">
        <v>2500</v>
      </c>
    </row>
    <row r="15" spans="1:16" x14ac:dyDescent="0.2">
      <c r="A15" s="56" t="s">
        <v>274</v>
      </c>
    </row>
    <row r="16" spans="1:16" x14ac:dyDescent="0.2">
      <c r="B16" t="s">
        <v>193</v>
      </c>
      <c r="C16" s="83">
        <f t="shared" ref="C16:H16" si="0">SUM(C4:C14)</f>
        <v>41728</v>
      </c>
      <c r="D16" s="83">
        <f t="shared" si="0"/>
        <v>48561</v>
      </c>
      <c r="E16" s="83">
        <f t="shared" si="0"/>
        <v>49593</v>
      </c>
      <c r="F16" s="83">
        <f t="shared" si="0"/>
        <v>50369</v>
      </c>
      <c r="G16" s="83">
        <f t="shared" si="0"/>
        <v>49059</v>
      </c>
      <c r="H16" s="83">
        <f t="shared" si="0"/>
        <v>58500</v>
      </c>
      <c r="I16" s="56"/>
      <c r="J16" s="56"/>
      <c r="K16" s="56"/>
      <c r="L16" s="56"/>
      <c r="M16" s="56"/>
      <c r="N16" s="56"/>
      <c r="O16" s="56"/>
      <c r="P16" s="56"/>
    </row>
    <row r="17" spans="1:8" x14ac:dyDescent="0.2">
      <c r="B17" t="s">
        <v>194</v>
      </c>
      <c r="C17">
        <f>63656+500</f>
        <v>64156</v>
      </c>
      <c r="D17">
        <f>52211+2750</f>
        <v>54961</v>
      </c>
      <c r="E17">
        <f>57479+3000</f>
        <v>60479</v>
      </c>
      <c r="F17">
        <f>57000+3000</f>
        <v>60000</v>
      </c>
      <c r="G17">
        <v>65803</v>
      </c>
      <c r="H17">
        <v>57474</v>
      </c>
    </row>
    <row r="18" spans="1:8" x14ac:dyDescent="0.2">
      <c r="B18" t="s">
        <v>195</v>
      </c>
      <c r="C18">
        <f t="shared" ref="C18:F18" si="1">C17-C16</f>
        <v>22428</v>
      </c>
      <c r="D18">
        <f t="shared" si="1"/>
        <v>6400</v>
      </c>
      <c r="E18">
        <f t="shared" si="1"/>
        <v>10886</v>
      </c>
      <c r="F18">
        <f t="shared" si="1"/>
        <v>9631</v>
      </c>
      <c r="G18">
        <f>G17-G16</f>
        <v>16744</v>
      </c>
      <c r="H18">
        <f>H17-H16</f>
        <v>-1026</v>
      </c>
    </row>
    <row r="19" spans="1:8" x14ac:dyDescent="0.2">
      <c r="A19" s="56" t="s">
        <v>239</v>
      </c>
    </row>
    <row r="20" spans="1:8" x14ac:dyDescent="0.2">
      <c r="B20" t="s">
        <v>197</v>
      </c>
      <c r="C20">
        <v>0</v>
      </c>
      <c r="D20">
        <v>4000</v>
      </c>
      <c r="E20">
        <v>4000</v>
      </c>
      <c r="F20">
        <v>4000</v>
      </c>
      <c r="G20">
        <v>4000</v>
      </c>
      <c r="H20">
        <v>4000</v>
      </c>
    </row>
    <row r="21" spans="1:8" x14ac:dyDescent="0.2">
      <c r="B21" t="s">
        <v>196</v>
      </c>
      <c r="C21">
        <v>0</v>
      </c>
      <c r="D21">
        <v>4900</v>
      </c>
      <c r="E21">
        <v>0</v>
      </c>
    </row>
    <row r="22" spans="1:8" x14ac:dyDescent="0.2">
      <c r="B22" t="s">
        <v>347</v>
      </c>
      <c r="C22">
        <v>0</v>
      </c>
      <c r="D22" s="82">
        <v>1000</v>
      </c>
      <c r="E22" s="82">
        <v>0</v>
      </c>
      <c r="F22">
        <v>2000</v>
      </c>
      <c r="G22">
        <v>2000</v>
      </c>
      <c r="H22">
        <v>2000</v>
      </c>
    </row>
    <row r="24" spans="1:8" s="56" customFormat="1" x14ac:dyDescent="0.2">
      <c r="B24" s="56" t="s">
        <v>275</v>
      </c>
      <c r="C24" s="56">
        <f t="shared" ref="C24:H24" si="2">C18-SUM(C20:C23)</f>
        <v>22428</v>
      </c>
      <c r="D24" s="56">
        <f t="shared" si="2"/>
        <v>-3500</v>
      </c>
      <c r="E24" s="56">
        <f t="shared" si="2"/>
        <v>6886</v>
      </c>
      <c r="F24" s="56">
        <f t="shared" si="2"/>
        <v>3631</v>
      </c>
      <c r="G24" s="56">
        <f t="shared" si="2"/>
        <v>10744</v>
      </c>
      <c r="H24" s="56">
        <f t="shared" si="2"/>
        <v>-7026</v>
      </c>
    </row>
    <row r="26" spans="1:8" x14ac:dyDescent="0.2">
      <c r="A26" s="56" t="s">
        <v>272</v>
      </c>
      <c r="C26" s="80"/>
    </row>
    <row r="27" spans="1:8" x14ac:dyDescent="0.2">
      <c r="B27" t="s">
        <v>270</v>
      </c>
      <c r="D27">
        <v>8316</v>
      </c>
      <c r="E27">
        <v>24420</v>
      </c>
      <c r="F27">
        <v>5783</v>
      </c>
    </row>
    <row r="28" spans="1:8" x14ac:dyDescent="0.2">
      <c r="B28" t="s">
        <v>271</v>
      </c>
      <c r="D28" s="81">
        <v>0</v>
      </c>
      <c r="E28" s="81">
        <v>0</v>
      </c>
      <c r="F28">
        <v>5417</v>
      </c>
      <c r="G28">
        <v>11000</v>
      </c>
    </row>
    <row r="29" spans="1:8" x14ac:dyDescent="0.2">
      <c r="B29" t="s">
        <v>349</v>
      </c>
      <c r="F29">
        <v>5832</v>
      </c>
    </row>
    <row r="30" spans="1:8" x14ac:dyDescent="0.2">
      <c r="B30" t="s">
        <v>348</v>
      </c>
      <c r="F30">
        <v>1500</v>
      </c>
    </row>
    <row r="33" spans="2:8" x14ac:dyDescent="0.2">
      <c r="B33" t="s">
        <v>401</v>
      </c>
      <c r="G33" t="s">
        <v>402</v>
      </c>
      <c r="H33" t="s">
        <v>403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A62299-E638-4137-9BC3-75FF0FB64E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 Report</vt:lpstr>
      <vt:lpstr>Bike Running</vt:lpstr>
      <vt:lpstr>Tour expenses</vt:lpstr>
      <vt:lpstr>Shopping list</vt:lpstr>
      <vt:lpstr>Budget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report</dc:title>
  <dc:creator>Manish Chandra K N</dc:creator>
  <cp:lastModifiedBy>mach</cp:lastModifiedBy>
  <dcterms:created xsi:type="dcterms:W3CDTF">2014-09-01T07:55:15Z</dcterms:created>
  <dcterms:modified xsi:type="dcterms:W3CDTF">2015-01-21T17:59:43Z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TC100738799990</vt:lpwstr>
  </property>
</Properties>
</file>