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th/Documents/test/Bootcamp/LearnPython/Topsters/Data/"/>
    </mc:Choice>
  </mc:AlternateContent>
  <xr:revisionPtr revIDLastSave="0" documentId="13_ncr:1_{86FC5B08-9689-144F-95E4-8944550663B0}" xr6:coauthVersionLast="47" xr6:coauthVersionMax="47" xr10:uidLastSave="{00000000-0000-0000-0000-000000000000}"/>
  <bookViews>
    <workbookView xWindow="0" yWindow="500" windowWidth="25040" windowHeight="19620" xr2:uid="{00000000-000D-0000-FFFF-FFFF00000000}"/>
  </bookViews>
  <sheets>
    <sheet name="top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133" i="1"/>
  <c r="E208" i="1"/>
  <c r="E207" i="1"/>
  <c r="E206" i="1"/>
  <c r="E204" i="1"/>
  <c r="E203" i="1"/>
  <c r="E202" i="1"/>
  <c r="E201" i="1"/>
  <c r="E200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3" i="1"/>
  <c r="E182" i="1"/>
  <c r="E181" i="1"/>
  <c r="E180" i="1"/>
  <c r="E179" i="1"/>
  <c r="E177" i="1"/>
  <c r="E176" i="1"/>
  <c r="E175" i="1"/>
  <c r="E174" i="1"/>
  <c r="E172" i="1"/>
  <c r="E171" i="1"/>
  <c r="E170" i="1"/>
  <c r="E169" i="1"/>
  <c r="E168" i="1"/>
  <c r="E167" i="1"/>
  <c r="E166" i="1"/>
  <c r="E165" i="1"/>
  <c r="E164" i="1"/>
  <c r="E173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0" i="1"/>
  <c r="E39" i="1"/>
  <c r="E38" i="1"/>
  <c r="E37" i="1"/>
  <c r="E36" i="1"/>
  <c r="E35" i="1"/>
  <c r="E34" i="1"/>
  <c r="E33" i="1"/>
  <c r="E31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</calcChain>
</file>

<file path=xl/sharedStrings.xml><?xml version="1.0" encoding="utf-8"?>
<sst xmlns="http://schemas.openxmlformats.org/spreadsheetml/2006/main" count="1249" uniqueCount="544">
  <si>
    <t>TITLE</t>
  </si>
  <si>
    <t>ARTIST</t>
  </si>
  <si>
    <t>YEAR</t>
  </si>
  <si>
    <t>GENRE</t>
  </si>
  <si>
    <t>LABEL</t>
  </si>
  <si>
    <t>COUNTRY</t>
  </si>
  <si>
    <t>A Hard Day's Night</t>
  </si>
  <si>
    <t>The Beatles</t>
  </si>
  <si>
    <t>Rock</t>
  </si>
  <si>
    <t>Parlophone</t>
  </si>
  <si>
    <t>GBR</t>
  </si>
  <si>
    <t>A Rush of Blood to the Head</t>
  </si>
  <si>
    <t>Coldplay</t>
  </si>
  <si>
    <t>Alternative</t>
  </si>
  <si>
    <t>A Sailor's Guide to Life on Earth</t>
  </si>
  <si>
    <t>Sturgill Simpson</t>
  </si>
  <si>
    <t>Country</t>
  </si>
  <si>
    <t>Atlantic</t>
  </si>
  <si>
    <t>USA</t>
  </si>
  <si>
    <t>Abbey Road</t>
  </si>
  <si>
    <t>All Mod Cons</t>
  </si>
  <si>
    <t>The Jam</t>
  </si>
  <si>
    <t>Polydor</t>
  </si>
  <si>
    <t>Amadjar</t>
  </si>
  <si>
    <t>Tinariwen</t>
  </si>
  <si>
    <t>World</t>
  </si>
  <si>
    <t>ANTI-</t>
  </si>
  <si>
    <t>MLI</t>
  </si>
  <si>
    <t>Amnesiac</t>
  </si>
  <si>
    <t>Radiohead</t>
  </si>
  <si>
    <t>Animals</t>
  </si>
  <si>
    <t>Pink Floyd</t>
  </si>
  <si>
    <t>Harvest</t>
  </si>
  <si>
    <t>Annihilation of the Wicked</t>
  </si>
  <si>
    <t>Nile</t>
  </si>
  <si>
    <t>Metal</t>
  </si>
  <si>
    <t>Relapse</t>
  </si>
  <si>
    <t>At Carnegie Hall</t>
  </si>
  <si>
    <t>Dave Brubeck</t>
  </si>
  <si>
    <t>Jazz</t>
  </si>
  <si>
    <t>Columbia</t>
  </si>
  <si>
    <t>Atrocity Exhibition</t>
  </si>
  <si>
    <t>Danny Brown</t>
  </si>
  <si>
    <t>Hip-Hop</t>
  </si>
  <si>
    <t>Warp</t>
  </si>
  <si>
    <t>Automatic for the People</t>
  </si>
  <si>
    <t>R.E.M.</t>
  </si>
  <si>
    <t>Warner Bros.</t>
  </si>
  <si>
    <t>Back in Black</t>
  </si>
  <si>
    <t>AC/DC</t>
  </si>
  <si>
    <t>Albert</t>
  </si>
  <si>
    <t>AUS</t>
  </si>
  <si>
    <t>Bandwagonesque</t>
  </si>
  <si>
    <t>Teenage Fanclub</t>
  </si>
  <si>
    <t>Creation</t>
  </si>
  <si>
    <t>Bee Thousand</t>
  </si>
  <si>
    <t>Guided by Voices</t>
  </si>
  <si>
    <t>Scat</t>
  </si>
  <si>
    <t>Black Holes and Revelations</t>
  </si>
  <si>
    <t>Muse</t>
  </si>
  <si>
    <t>Black Up</t>
  </si>
  <si>
    <t>Shabazz Palaces</t>
  </si>
  <si>
    <t>Sub Pop</t>
  </si>
  <si>
    <t>Blood Sugar Sex Magik</t>
  </si>
  <si>
    <t>Red Hot Chili Peppers</t>
  </si>
  <si>
    <t>Blow by Blow</t>
  </si>
  <si>
    <t>Jeff Beck</t>
  </si>
  <si>
    <t>Epic</t>
  </si>
  <si>
    <t>Blue</t>
  </si>
  <si>
    <t>Joni Mitchell</t>
  </si>
  <si>
    <t>Folk</t>
  </si>
  <si>
    <t>Reprise</t>
  </si>
  <si>
    <t>CAN</t>
  </si>
  <si>
    <t>Bomberman Hero Original Soundtrack</t>
  </si>
  <si>
    <t>Chikuma Jun</t>
  </si>
  <si>
    <t>Soundtrack</t>
  </si>
  <si>
    <t>NTT</t>
  </si>
  <si>
    <t>JPN</t>
  </si>
  <si>
    <t>Bon Iver</t>
  </si>
  <si>
    <t>Jagjaguwar</t>
  </si>
  <si>
    <t>Brothers</t>
  </si>
  <si>
    <t>The Black Keys</t>
  </si>
  <si>
    <t>Nonesuch</t>
  </si>
  <si>
    <t>Buena Vista Social Club</t>
  </si>
  <si>
    <t>World Circuit</t>
  </si>
  <si>
    <t>CUB</t>
  </si>
  <si>
    <t>Capsule Losing Contact</t>
  </si>
  <si>
    <t>Duster</t>
  </si>
  <si>
    <t>Numero Group</t>
  </si>
  <si>
    <t>Catch a Fire</t>
  </si>
  <si>
    <t>The Wailers</t>
  </si>
  <si>
    <t>Reggae</t>
  </si>
  <si>
    <t>Island</t>
  </si>
  <si>
    <t>JAM</t>
  </si>
  <si>
    <t>Causers of This</t>
  </si>
  <si>
    <t>Toro y Moi</t>
  </si>
  <si>
    <t>Carpark</t>
  </si>
  <si>
    <t>Chrono Trigger Original Sound Version</t>
  </si>
  <si>
    <t>Mitsuda Yasunori, Uematsu Nobuo</t>
  </si>
  <si>
    <t>Congratulations</t>
  </si>
  <si>
    <t>MGMT</t>
  </si>
  <si>
    <t>Contra</t>
  </si>
  <si>
    <t>Vampire Weekend</t>
  </si>
  <si>
    <t>XL</t>
  </si>
  <si>
    <t>Crazy for You</t>
  </si>
  <si>
    <t>Best Coast</t>
  </si>
  <si>
    <t>Mexican Summer</t>
  </si>
  <si>
    <t>Ctrl</t>
  </si>
  <si>
    <t>SZA</t>
  </si>
  <si>
    <t>Soul</t>
  </si>
  <si>
    <t>TDE</t>
  </si>
  <si>
    <t>DAMN.</t>
  </si>
  <si>
    <t>Kendrick Lamar</t>
  </si>
  <si>
    <t>Daydream Nation</t>
  </si>
  <si>
    <t>Sonic Youth</t>
  </si>
  <si>
    <t>Enigma</t>
  </si>
  <si>
    <t>De Stijl</t>
  </si>
  <si>
    <t>The White Stripes</t>
  </si>
  <si>
    <t>Sympathy for the Record Industry</t>
  </si>
  <si>
    <t>Declaration of Dependence</t>
  </si>
  <si>
    <t>Kings of Convenience</t>
  </si>
  <si>
    <t>Virgin</t>
  </si>
  <si>
    <t>NOR</t>
  </si>
  <si>
    <t>Demon Days</t>
  </si>
  <si>
    <t>Gorillaz</t>
  </si>
  <si>
    <t>Discovery</t>
  </si>
  <si>
    <t>Daft Punk</t>
  </si>
  <si>
    <t>Electronic</t>
  </si>
  <si>
    <t>FRA</t>
  </si>
  <si>
    <t>Dive</t>
  </si>
  <si>
    <t>Tycho</t>
  </si>
  <si>
    <t>Ghostly International</t>
  </si>
  <si>
    <t>Djangology</t>
  </si>
  <si>
    <t>Django Reinhardt &amp; Stephane Grappelli</t>
  </si>
  <si>
    <t>Bluebird</t>
  </si>
  <si>
    <t>Dummy</t>
  </si>
  <si>
    <t>Portishead</t>
  </si>
  <si>
    <t>Go! Beat</t>
  </si>
  <si>
    <t>Duo</t>
  </si>
  <si>
    <t>Charlie Hunter &amp; Leon Parker</t>
  </si>
  <si>
    <t>Blue Note</t>
  </si>
  <si>
    <t>Electronic Arts</t>
  </si>
  <si>
    <t>Either/Or</t>
  </si>
  <si>
    <t>Elliott Smith</t>
  </si>
  <si>
    <t>Kill Rock Stars</t>
  </si>
  <si>
    <t>Electric Ladyland</t>
  </si>
  <si>
    <t>The Jimi Hendrix Experience</t>
  </si>
  <si>
    <t>Endtroducing….</t>
  </si>
  <si>
    <t>DJ Shadow</t>
  </si>
  <si>
    <t>Mo' Wax</t>
  </si>
  <si>
    <t>Enter the Wu-Tang (36 Chambers)</t>
  </si>
  <si>
    <t>Wu-Tang Clan</t>
  </si>
  <si>
    <t>Loud</t>
  </si>
  <si>
    <t>Every Day</t>
  </si>
  <si>
    <t>The Cinematic Orchestra</t>
  </si>
  <si>
    <t>Ninja Tune</t>
  </si>
  <si>
    <t>Everybody Works</t>
  </si>
  <si>
    <t>Jay Som</t>
  </si>
  <si>
    <t>Polyvinyl</t>
  </si>
  <si>
    <t>FANTASMA</t>
  </si>
  <si>
    <t>Cornelius</t>
  </si>
  <si>
    <t>Trattoria</t>
  </si>
  <si>
    <t>Fantasy</t>
  </si>
  <si>
    <t>Night Tempo</t>
  </si>
  <si>
    <t>Neon City</t>
  </si>
  <si>
    <t>KOR</t>
  </si>
  <si>
    <t>Final Fantasy VII Original Soundtrack</t>
  </si>
  <si>
    <t>Uematsu Nobuo</t>
  </si>
  <si>
    <t>DigiCube</t>
  </si>
  <si>
    <t>Flower (Original Video Game Soundtrack)</t>
  </si>
  <si>
    <t>Vincent Diamante</t>
  </si>
  <si>
    <t>SCEA</t>
  </si>
  <si>
    <t>Fox Confessor Brings the Flood</t>
  </si>
  <si>
    <t>Neko Case</t>
  </si>
  <si>
    <t>Fragile</t>
  </si>
  <si>
    <t>Yes</t>
  </si>
  <si>
    <t>Freetown Sound</t>
  </si>
  <si>
    <t>Blood Orange</t>
  </si>
  <si>
    <t>Domino</t>
  </si>
  <si>
    <t>Fun House</t>
  </si>
  <si>
    <t>The Stooges</t>
  </si>
  <si>
    <t>Elektra</t>
  </si>
  <si>
    <t>Ga Ga Ga Ga Ga</t>
  </si>
  <si>
    <t>Spoon</t>
  </si>
  <si>
    <t>Merge</t>
  </si>
  <si>
    <t>good kid, m.A.A.d city</t>
  </si>
  <si>
    <t>Good Morning Vietnam (The Original Motion…)</t>
  </si>
  <si>
    <t>Adrian Cronauer</t>
  </si>
  <si>
    <t>A&amp;M</t>
  </si>
  <si>
    <t>Grace</t>
  </si>
  <si>
    <t>Jeff Buckley</t>
  </si>
  <si>
    <t>Green River</t>
  </si>
  <si>
    <t>Creedence Clearwater Revival</t>
  </si>
  <si>
    <t>Handwritten</t>
  </si>
  <si>
    <t>The Gaslight Anthem</t>
  </si>
  <si>
    <t>Mercury</t>
  </si>
  <si>
    <t>Happy End of the World</t>
  </si>
  <si>
    <t>Pizzicato Five</t>
  </si>
  <si>
    <t>Pop</t>
  </si>
  <si>
    <t>Readymade</t>
  </si>
  <si>
    <t>Hiperasia</t>
  </si>
  <si>
    <t>El Guincho</t>
  </si>
  <si>
    <t>Everlasting</t>
  </si>
  <si>
    <t>ESP</t>
  </si>
  <si>
    <t>Hunky Dory</t>
  </si>
  <si>
    <t>David Bowie</t>
  </si>
  <si>
    <t>RCA</t>
  </si>
  <si>
    <t>I Am an Island</t>
  </si>
  <si>
    <t>Fatherson</t>
  </si>
  <si>
    <t>A Modern Way</t>
  </si>
  <si>
    <t>Illmatic</t>
  </si>
  <si>
    <t>Nas</t>
  </si>
  <si>
    <t>In a Silent Way</t>
  </si>
  <si>
    <t>Miles Davis</t>
  </si>
  <si>
    <t>In Rainbows</t>
  </si>
  <si>
    <t>Self-Released</t>
  </si>
  <si>
    <t>In the Court of the Crimson King</t>
  </si>
  <si>
    <t>King Crimson</t>
  </si>
  <si>
    <t>In the Wee Small Hours</t>
  </si>
  <si>
    <t>Frank Sinatra</t>
  </si>
  <si>
    <t>Capitol</t>
  </si>
  <si>
    <t>Innerspeaker</t>
  </si>
  <si>
    <t>Tame Impala</t>
  </si>
  <si>
    <t>Modular</t>
  </si>
  <si>
    <t>Inside Llewyn Davis (Original Soundtrack)</t>
  </si>
  <si>
    <t>T-Bone Burnett</t>
  </si>
  <si>
    <t>It Is What It Is</t>
  </si>
  <si>
    <t>Thundercat</t>
  </si>
  <si>
    <t>R&amp;B</t>
  </si>
  <si>
    <t>Brainfeeder</t>
  </si>
  <si>
    <t>It's Blitz!</t>
  </si>
  <si>
    <t>Yeah Yeah Yeahs</t>
  </si>
  <si>
    <t>Interscope</t>
  </si>
  <si>
    <t>JOY</t>
  </si>
  <si>
    <t>Tatsuro Yamashita</t>
  </si>
  <si>
    <t>Moon</t>
  </si>
  <si>
    <t>Jurassic Park Original Motion Picture Sound…</t>
  </si>
  <si>
    <t>John Williams</t>
  </si>
  <si>
    <t>MCA</t>
  </si>
  <si>
    <t>Katamari Fortissimo Damacy</t>
  </si>
  <si>
    <t>Yu Miyake</t>
  </si>
  <si>
    <t>Columbia JPN</t>
  </si>
  <si>
    <t>Katana ZERO Original Soundtrack</t>
  </si>
  <si>
    <t>Bill Kiley, LudoWic</t>
  </si>
  <si>
    <t>Kick Out the Jams</t>
  </si>
  <si>
    <t>MC5</t>
  </si>
  <si>
    <t>Kid A</t>
  </si>
  <si>
    <t>Kind of Blue</t>
  </si>
  <si>
    <t>Kwaidan</t>
  </si>
  <si>
    <t>Meitei</t>
  </si>
  <si>
    <t>Led Zeppelin IV</t>
  </si>
  <si>
    <t>Led Zeppelin</t>
  </si>
  <si>
    <t>Let There Be Rock</t>
  </si>
  <si>
    <t>Leviathan</t>
  </si>
  <si>
    <t>Mastodon</t>
  </si>
  <si>
    <t>Live at Leeds</t>
  </si>
  <si>
    <t>The Who</t>
  </si>
  <si>
    <t>Track</t>
  </si>
  <si>
    <t>Live at the Star Club, Hamburg</t>
  </si>
  <si>
    <t>Jerry Lee Lewis</t>
  </si>
  <si>
    <t>Philips</t>
  </si>
  <si>
    <t>London Calling</t>
  </si>
  <si>
    <t>The Clash</t>
  </si>
  <si>
    <t>CBS</t>
  </si>
  <si>
    <t>Lux Prima</t>
  </si>
  <si>
    <t>Karen O &amp; Danger Mouse</t>
  </si>
  <si>
    <t>BMG</t>
  </si>
  <si>
    <t>Madvillainy</t>
  </si>
  <si>
    <t>MF DOOM &amp; Madlib</t>
  </si>
  <si>
    <t>Stones Throw</t>
  </si>
  <si>
    <t>MAGDALENE</t>
  </si>
  <si>
    <t>fka twigs</t>
  </si>
  <si>
    <t>Young Turks</t>
  </si>
  <si>
    <t>Majesty Shredding</t>
  </si>
  <si>
    <t>Superchunk</t>
  </si>
  <si>
    <t>Master of Reality</t>
  </si>
  <si>
    <t>Black Sabbath</t>
  </si>
  <si>
    <t>Vertigo</t>
  </si>
  <si>
    <t>Meddle</t>
  </si>
  <si>
    <t>Meow the Jewels</t>
  </si>
  <si>
    <t>Run the Jewels</t>
  </si>
  <si>
    <t>Mass Appeal</t>
  </si>
  <si>
    <t>Merriweather Post Pavilion</t>
  </si>
  <si>
    <t>Animal Collective</t>
  </si>
  <si>
    <t>Migration</t>
  </si>
  <si>
    <t>Bonobo</t>
  </si>
  <si>
    <t>Mingus Ah Um</t>
  </si>
  <si>
    <t>Charles Mingus</t>
  </si>
  <si>
    <t>Moanin'</t>
  </si>
  <si>
    <t>Art Blakey and the Jazz Messengers</t>
  </si>
  <si>
    <t>Modal Soul</t>
  </si>
  <si>
    <t>nujabes</t>
  </si>
  <si>
    <t>Hydeout Productions</t>
  </si>
  <si>
    <t>Moment of Truth</t>
  </si>
  <si>
    <t>Gang Starr</t>
  </si>
  <si>
    <t>Noo Trybe</t>
  </si>
  <si>
    <t>Mr. Beast</t>
  </si>
  <si>
    <t>Mogwai</t>
  </si>
  <si>
    <t>Matador</t>
  </si>
  <si>
    <t>Murmur</t>
  </si>
  <si>
    <t>I.R.S.</t>
  </si>
  <si>
    <t>Music Has the Right to Children</t>
  </si>
  <si>
    <t>Boards of Canada</t>
  </si>
  <si>
    <t>Never Mind the Bollocks</t>
  </si>
  <si>
    <t>Sex Pistols</t>
  </si>
  <si>
    <t>NieR Automata Original Soundtrack</t>
  </si>
  <si>
    <t>Keiichi Okabe, Kuniyuki Takahashi, Keigo Hoashi, Emi Evans</t>
  </si>
  <si>
    <t>Square Enix</t>
  </si>
  <si>
    <t>No Depression</t>
  </si>
  <si>
    <t>Uncle Tupelo</t>
  </si>
  <si>
    <t>Rockville</t>
  </si>
  <si>
    <t>No Mountains in Manhattan</t>
  </si>
  <si>
    <t>Wiki</t>
  </si>
  <si>
    <t>No Sleep 'til Hammersmith</t>
  </si>
  <si>
    <t>Motörhead</t>
  </si>
  <si>
    <t>Bronze</t>
  </si>
  <si>
    <t>Nuggets from Nuggets</t>
  </si>
  <si>
    <t>Various Artists</t>
  </si>
  <si>
    <t>Rhino</t>
  </si>
  <si>
    <t>Odelay</t>
  </si>
  <si>
    <t>Beck</t>
  </si>
  <si>
    <t>DGC</t>
  </si>
  <si>
    <t>OK Computer</t>
  </si>
  <si>
    <t>Our Favourite Shop</t>
  </si>
  <si>
    <t>The Style Council</t>
  </si>
  <si>
    <t>Paracosm</t>
  </si>
  <si>
    <t>Washed Out</t>
  </si>
  <si>
    <t>Paranoid</t>
  </si>
  <si>
    <t>Parklife</t>
  </si>
  <si>
    <t>Blur</t>
  </si>
  <si>
    <t>Food</t>
  </si>
  <si>
    <t>Patch the Sky</t>
  </si>
  <si>
    <t>Bob Mould</t>
  </si>
  <si>
    <t>Paul's Boutique</t>
  </si>
  <si>
    <t>Beastie Boys</t>
  </si>
  <si>
    <t>Persona 5 Original Soundtrack</t>
  </si>
  <si>
    <t>Shoji Meguro, Lyn Inaizumi</t>
  </si>
  <si>
    <t>ATLUS</t>
  </si>
  <si>
    <t>Pet Sounds</t>
  </si>
  <si>
    <t>The Beach Boys</t>
  </si>
  <si>
    <t>Placebo</t>
  </si>
  <si>
    <t>Powerslave</t>
  </si>
  <si>
    <t>Iron Maiden</t>
  </si>
  <si>
    <t>EMI</t>
  </si>
  <si>
    <t>Preston Family Crest</t>
  </si>
  <si>
    <t>Night Rally</t>
  </si>
  <si>
    <t>Diamond Igloo</t>
  </si>
  <si>
    <t>Purple Mountains</t>
  </si>
  <si>
    <t>Drag City</t>
  </si>
  <si>
    <t>Quadrophenia</t>
  </si>
  <si>
    <t>RAMMSTEIN</t>
  </si>
  <si>
    <t>Rammstein</t>
  </si>
  <si>
    <t>Universal</t>
  </si>
  <si>
    <t>DEU</t>
  </si>
  <si>
    <t>R.A.P. Music</t>
  </si>
  <si>
    <t>Killer Mike</t>
  </si>
  <si>
    <t>Williams Street</t>
  </si>
  <si>
    <t>Rage Against the Machine</t>
  </si>
  <si>
    <t>Random Access Memories</t>
  </si>
  <si>
    <t>Relationship of Command</t>
  </si>
  <si>
    <t>At the Drive-In</t>
  </si>
  <si>
    <t>Fearless</t>
  </si>
  <si>
    <t>Remain in Light</t>
  </si>
  <si>
    <t>Angélique Kidjo</t>
  </si>
  <si>
    <t>Kravenworks</t>
  </si>
  <si>
    <t>BEN</t>
  </si>
  <si>
    <t>Revolver</t>
  </si>
  <si>
    <t>Road Trip</t>
  </si>
  <si>
    <t>Pistol McFly</t>
  </si>
  <si>
    <t>RTJ4</t>
  </si>
  <si>
    <t>Jewel Runners</t>
  </si>
  <si>
    <t>Rust in Peace</t>
  </si>
  <si>
    <t>Megadeth</t>
  </si>
  <si>
    <t>Sambomaster Has Something to Say to You</t>
  </si>
  <si>
    <t>Sambomaster</t>
  </si>
  <si>
    <t>Sony</t>
  </si>
  <si>
    <t>SBTRKT</t>
  </si>
  <si>
    <t>Seventeen Going Under</t>
  </si>
  <si>
    <t>Sam Fender</t>
  </si>
  <si>
    <t>Sgt. Pepper's Lonely Hearts Club Band</t>
  </si>
  <si>
    <t>Silent Alarm</t>
  </si>
  <si>
    <t>Bloc Party</t>
  </si>
  <si>
    <t>Wichita</t>
  </si>
  <si>
    <t>SimCity 4 Deluxe Original Soundtrack</t>
  </si>
  <si>
    <t>Sol-Fa</t>
  </si>
  <si>
    <t>ASIAN KUNG-FU GENERATION</t>
  </si>
  <si>
    <t>Kioon</t>
  </si>
  <si>
    <t>Sometimes I Might Be Introvert</t>
  </si>
  <si>
    <t>Little Simz</t>
  </si>
  <si>
    <t>Age 101</t>
  </si>
  <si>
    <t>Songs for the Deaf</t>
  </si>
  <si>
    <t>Queens of the Stone Age</t>
  </si>
  <si>
    <t>SOUND &amp; FURY</t>
  </si>
  <si>
    <t>Splendor &amp; Misery</t>
  </si>
  <si>
    <t>clipping.</t>
  </si>
  <si>
    <t>St. Elsewhere</t>
  </si>
  <si>
    <t>Gnarls Barkley</t>
  </si>
  <si>
    <t>Downtown</t>
  </si>
  <si>
    <t>Stay Gold</t>
  </si>
  <si>
    <t>Neon Bunny</t>
  </si>
  <si>
    <t>West Bridge</t>
  </si>
  <si>
    <t>Step in the Arena</t>
  </si>
  <si>
    <t>Chrysalis</t>
  </si>
  <si>
    <t>Sticky Fingers</t>
  </si>
  <si>
    <t>The Rolling Stones</t>
  </si>
  <si>
    <t>Rolling Stones</t>
  </si>
  <si>
    <t>Summerteeth</t>
  </si>
  <si>
    <t>Wilco</t>
  </si>
  <si>
    <t>Takk…</t>
  </si>
  <si>
    <t>Sigur Rós</t>
  </si>
  <si>
    <t>ISL</t>
  </si>
  <si>
    <t>Ten</t>
  </si>
  <si>
    <t>Pearl Jam</t>
  </si>
  <si>
    <t>Texas Flood</t>
  </si>
  <si>
    <t>Stevie Ray Vaughan &amp; Double Trouble</t>
  </si>
  <si>
    <t>Blues</t>
  </si>
  <si>
    <t>The Album of the Soundtrack of the Trailer of the Film of Monty Python and the Holy Grail</t>
  </si>
  <si>
    <t>Monty Python</t>
  </si>
  <si>
    <t>Spoken Word</t>
  </si>
  <si>
    <t>Charisma</t>
  </si>
  <si>
    <t>The Bends</t>
  </si>
  <si>
    <t>The Biz</t>
  </si>
  <si>
    <t>The Sea and Cake</t>
  </si>
  <si>
    <t>Thrill Jockey</t>
  </si>
  <si>
    <t>The Blackening</t>
  </si>
  <si>
    <t>Machine Head</t>
  </si>
  <si>
    <t>Roadrunner</t>
  </si>
  <si>
    <t>The Dark Side of the Moon</t>
  </si>
  <si>
    <t>The Doors</t>
  </si>
  <si>
    <t>The Epic</t>
  </si>
  <si>
    <t>Kamasi Washington</t>
  </si>
  <si>
    <t>The Great Recordings</t>
  </si>
  <si>
    <t>Christopher Parkening</t>
  </si>
  <si>
    <t>Classical</t>
  </si>
  <si>
    <t>The Kinks Are the Village Green Preservation Society</t>
  </si>
  <si>
    <t>The Kinks</t>
  </si>
  <si>
    <t>Pye</t>
  </si>
  <si>
    <t>The Low End Theory</t>
  </si>
  <si>
    <t>A Tribe Called Quest</t>
  </si>
  <si>
    <t>Jive</t>
  </si>
  <si>
    <t>The Music of Grand Theft Auto V, Vol. 1: Original Music</t>
  </si>
  <si>
    <t>The Party</t>
  </si>
  <si>
    <t>Andy Shauf</t>
  </si>
  <si>
    <t>The Queen is Dead</t>
  </si>
  <si>
    <t>The Smiths</t>
  </si>
  <si>
    <t>Rough Trade</t>
  </si>
  <si>
    <t>The Rise and Fall of Ziggy Stardust and the Spiders from Mars</t>
  </si>
  <si>
    <t>The Satanist</t>
  </si>
  <si>
    <t>Behemoth</t>
  </si>
  <si>
    <t>Nuclear Blast</t>
  </si>
  <si>
    <t>POL</t>
  </si>
  <si>
    <t>The Seldom Seen Kid</t>
  </si>
  <si>
    <t>Elbow</t>
  </si>
  <si>
    <t>Fiction</t>
  </si>
  <si>
    <t>The Slow Rush</t>
  </si>
  <si>
    <t>The Soft Bulletin: Live at Red Rocks</t>
  </si>
  <si>
    <t>The Flaming Lips, Colorado Symphony Orchestra</t>
  </si>
  <si>
    <t>The Velvet Underground &amp; Nico</t>
  </si>
  <si>
    <t>Verve</t>
  </si>
  <si>
    <t>This Is a Long Drive for Someone with Nothing to Think About</t>
  </si>
  <si>
    <t>Modest Mouse</t>
  </si>
  <si>
    <t>Up</t>
  </si>
  <si>
    <t>Those Who Tell the Truth Shall Live, Those Who Tell the Truth Shall Die</t>
  </si>
  <si>
    <t>Explosions in the Sky</t>
  </si>
  <si>
    <t>Temporary Residence</t>
  </si>
  <si>
    <t>Thriller</t>
  </si>
  <si>
    <t>Michael Jackson</t>
  </si>
  <si>
    <t>Thunder, Lightning, Strike</t>
  </si>
  <si>
    <t>The Go! Team</t>
  </si>
  <si>
    <t>Memphis Industries</t>
  </si>
  <si>
    <t>Tim</t>
  </si>
  <si>
    <t>The Replacements</t>
  </si>
  <si>
    <t>Sire</t>
  </si>
  <si>
    <t>To Pimp a Butterfly</t>
  </si>
  <si>
    <t>To See the Next Part of the Dream</t>
  </si>
  <si>
    <t>Parannoul</t>
  </si>
  <si>
    <t>Tortoise</t>
  </si>
  <si>
    <t>Toxicity</t>
  </si>
  <si>
    <t>System of a Down</t>
  </si>
  <si>
    <t>Under the Iron Sea</t>
  </si>
  <si>
    <t>Keane</t>
  </si>
  <si>
    <t>Veckatimest</t>
  </si>
  <si>
    <t>Grizzly Bear</t>
  </si>
  <si>
    <t>VEGA INTL. Night School</t>
  </si>
  <si>
    <t>Neon Indian</t>
  </si>
  <si>
    <t>Mom + Pop</t>
  </si>
  <si>
    <t>Vince Staples</t>
  </si>
  <si>
    <t>Blacksmith</t>
  </si>
  <si>
    <t>Vulture Prince</t>
  </si>
  <si>
    <t>Arooj Aftab</t>
  </si>
  <si>
    <t>New Amsterdam</t>
  </si>
  <si>
    <t>PAK</t>
  </si>
  <si>
    <t>Weezer (Blue Album)</t>
  </si>
  <si>
    <t>Weezer</t>
  </si>
  <si>
    <t>Wenu Wenu</t>
  </si>
  <si>
    <t>Omar Souleyman</t>
  </si>
  <si>
    <t>Ribbon Music</t>
  </si>
  <si>
    <t>SYR</t>
  </si>
  <si>
    <t>What Is?</t>
  </si>
  <si>
    <t>King Khan and the Shrines</t>
  </si>
  <si>
    <t>Hazelwood</t>
  </si>
  <si>
    <t>yaeji</t>
  </si>
  <si>
    <t>What's Going On</t>
  </si>
  <si>
    <t>Marvin Gaye</t>
  </si>
  <si>
    <t>Tamla</t>
  </si>
  <si>
    <t>(What's the Story) Morning Glory?</t>
  </si>
  <si>
    <t>Oasis</t>
  </si>
  <si>
    <t>Where Did Our Love Go?</t>
  </si>
  <si>
    <t>The Supremes</t>
  </si>
  <si>
    <t>Motown</t>
  </si>
  <si>
    <t>Wincing the Night Away</t>
  </si>
  <si>
    <t>The Shins</t>
  </si>
  <si>
    <t>Wish You Were Here</t>
  </si>
  <si>
    <t>Yankee Hotel Foxtrot</t>
  </si>
  <si>
    <t>You're Dead!</t>
  </si>
  <si>
    <t>Flying Lotus</t>
  </si>
  <si>
    <t>You're Living All Over Me</t>
  </si>
  <si>
    <t>Dinosaur Jr.</t>
  </si>
  <si>
    <t>SST</t>
  </si>
  <si>
    <t>Z</t>
  </si>
  <si>
    <t>My Morning Jacket</t>
  </si>
  <si>
    <t>ATO</t>
  </si>
  <si>
    <t>#1 Record</t>
  </si>
  <si>
    <t>Big Star</t>
  </si>
  <si>
    <t>Ardent</t>
  </si>
  <si>
    <t>3-D THE CATALOGUE</t>
  </si>
  <si>
    <t>Kraftwerk</t>
  </si>
  <si>
    <t>Kling Klang</t>
  </si>
  <si>
    <t>Rodrigo y Gabriela</t>
  </si>
  <si>
    <t>Rubyworks</t>
  </si>
  <si>
    <t>MEX</t>
  </si>
  <si>
    <t>FIFA 10 Soundtrack</t>
  </si>
  <si>
    <t>LENGTH</t>
  </si>
  <si>
    <t>WHAT WE DREW 우리가 그려왔던</t>
  </si>
  <si>
    <t>Reign in Blood</t>
  </si>
  <si>
    <t>Slayer</t>
  </si>
  <si>
    <t>Def Jam</t>
  </si>
  <si>
    <t>COMPILATION?</t>
  </si>
  <si>
    <t>Y</t>
  </si>
  <si>
    <t>N</t>
  </si>
  <si>
    <t>The WIRED CD</t>
  </si>
  <si>
    <t>WIRED Magazine</t>
  </si>
  <si>
    <t>Compilation</t>
  </si>
  <si>
    <t>WIRED/Creative 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</si>
</sst>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abSelected="1" topLeftCell="A184" zoomScale="130" zoomScaleNormal="130" workbookViewId="0">
      <selection activeCell="A208" sqref="A208"/>
    </sheetView>
  </sheetViews>
  <sheetFormatPr baseColWidth="10" defaultRowHeight="16" x14ac:dyDescent="0.2"/>
  <cols>
    <col min="1" max="1" width="44.1640625" customWidth="1"/>
    <col min="2" max="2" width="22.83203125" customWidth="1"/>
    <col min="4" max="4" width="12" bestFit="1" customWidth="1"/>
    <col min="5" max="5" width="10.83203125" style="2"/>
    <col min="8" max="8" width="14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532</v>
      </c>
      <c r="F1" t="s">
        <v>4</v>
      </c>
      <c r="G1" t="s">
        <v>5</v>
      </c>
      <c r="H1" t="s">
        <v>537</v>
      </c>
    </row>
    <row r="2" spans="1:8" x14ac:dyDescent="0.2">
      <c r="A2" t="s">
        <v>6</v>
      </c>
      <c r="B2" t="s">
        <v>7</v>
      </c>
      <c r="C2">
        <v>1964</v>
      </c>
      <c r="D2" t="s">
        <v>8</v>
      </c>
      <c r="E2" s="2">
        <v>30.15</v>
      </c>
      <c r="F2" t="s">
        <v>9</v>
      </c>
      <c r="G2" t="s">
        <v>10</v>
      </c>
      <c r="H2" t="s">
        <v>539</v>
      </c>
    </row>
    <row r="3" spans="1:8" x14ac:dyDescent="0.2">
      <c r="A3" t="s">
        <v>11</v>
      </c>
      <c r="B3" t="s">
        <v>12</v>
      </c>
      <c r="C3">
        <v>2002</v>
      </c>
      <c r="D3" t="s">
        <v>13</v>
      </c>
      <c r="E3" s="2">
        <v>54.13</v>
      </c>
      <c r="F3" t="s">
        <v>9</v>
      </c>
      <c r="G3" t="s">
        <v>10</v>
      </c>
      <c r="H3" t="s">
        <v>539</v>
      </c>
    </row>
    <row r="4" spans="1:8" x14ac:dyDescent="0.2">
      <c r="A4" t="s">
        <v>14</v>
      </c>
      <c r="B4" t="s">
        <v>15</v>
      </c>
      <c r="C4">
        <v>2016</v>
      </c>
      <c r="D4" t="s">
        <v>16</v>
      </c>
      <c r="E4" s="2">
        <v>38.9</v>
      </c>
      <c r="F4" t="s">
        <v>17</v>
      </c>
      <c r="G4" t="s">
        <v>18</v>
      </c>
      <c r="H4" t="s">
        <v>539</v>
      </c>
    </row>
    <row r="5" spans="1:8" x14ac:dyDescent="0.2">
      <c r="A5" t="s">
        <v>19</v>
      </c>
      <c r="B5" t="s">
        <v>7</v>
      </c>
      <c r="C5">
        <v>1969</v>
      </c>
      <c r="D5" t="s">
        <v>8</v>
      </c>
      <c r="E5" s="2">
        <f>24.88+22.16</f>
        <v>47.04</v>
      </c>
      <c r="F5" t="s">
        <v>9</v>
      </c>
      <c r="G5" t="s">
        <v>10</v>
      </c>
      <c r="H5" t="s">
        <v>539</v>
      </c>
    </row>
    <row r="6" spans="1:8" x14ac:dyDescent="0.2">
      <c r="A6" t="s">
        <v>20</v>
      </c>
      <c r="B6" t="s">
        <v>21</v>
      </c>
      <c r="C6">
        <v>1978</v>
      </c>
      <c r="D6" t="s">
        <v>8</v>
      </c>
      <c r="E6" s="2">
        <v>37.76</v>
      </c>
      <c r="F6" t="s">
        <v>22</v>
      </c>
      <c r="G6" t="s">
        <v>10</v>
      </c>
      <c r="H6" t="s">
        <v>539</v>
      </c>
    </row>
    <row r="7" spans="1:8" x14ac:dyDescent="0.2">
      <c r="A7" t="s">
        <v>23</v>
      </c>
      <c r="B7" t="s">
        <v>24</v>
      </c>
      <c r="C7">
        <v>2019</v>
      </c>
      <c r="D7" t="s">
        <v>25</v>
      </c>
      <c r="E7" s="2">
        <v>62.68</v>
      </c>
      <c r="F7" t="s">
        <v>26</v>
      </c>
      <c r="G7" t="s">
        <v>27</v>
      </c>
      <c r="H7" t="s">
        <v>539</v>
      </c>
    </row>
    <row r="8" spans="1:8" x14ac:dyDescent="0.2">
      <c r="A8" t="s">
        <v>28</v>
      </c>
      <c r="B8" t="s">
        <v>29</v>
      </c>
      <c r="C8">
        <v>2001</v>
      </c>
      <c r="D8" t="s">
        <v>13</v>
      </c>
      <c r="E8" s="2">
        <v>43.95</v>
      </c>
      <c r="F8" t="s">
        <v>9</v>
      </c>
      <c r="G8" t="s">
        <v>10</v>
      </c>
      <c r="H8" t="s">
        <v>539</v>
      </c>
    </row>
    <row r="9" spans="1:8" x14ac:dyDescent="0.2">
      <c r="A9" t="s">
        <v>30</v>
      </c>
      <c r="B9" t="s">
        <v>31</v>
      </c>
      <c r="C9">
        <v>1977</v>
      </c>
      <c r="D9" t="s">
        <v>8</v>
      </c>
      <c r="E9" s="2">
        <f>41+(42/60)</f>
        <v>41.7</v>
      </c>
      <c r="F9" t="s">
        <v>32</v>
      </c>
      <c r="G9" t="s">
        <v>10</v>
      </c>
      <c r="H9" t="s">
        <v>539</v>
      </c>
    </row>
    <row r="10" spans="1:8" x14ac:dyDescent="0.2">
      <c r="A10" t="s">
        <v>33</v>
      </c>
      <c r="B10" t="s">
        <v>34</v>
      </c>
      <c r="C10">
        <v>2005</v>
      </c>
      <c r="D10" t="s">
        <v>35</v>
      </c>
      <c r="E10" s="2">
        <f>52+(4/60)</f>
        <v>52.06666666666667</v>
      </c>
      <c r="F10" t="s">
        <v>36</v>
      </c>
      <c r="G10" t="s">
        <v>18</v>
      </c>
      <c r="H10" t="s">
        <v>539</v>
      </c>
    </row>
    <row r="11" spans="1:8" x14ac:dyDescent="0.2">
      <c r="A11" t="s">
        <v>37</v>
      </c>
      <c r="B11" t="s">
        <v>38</v>
      </c>
      <c r="C11">
        <v>1963</v>
      </c>
      <c r="D11" t="s">
        <v>39</v>
      </c>
      <c r="E11" s="2">
        <f>105+(36/60)</f>
        <v>105.6</v>
      </c>
      <c r="F11" t="s">
        <v>40</v>
      </c>
      <c r="G11" t="s">
        <v>18</v>
      </c>
      <c r="H11" t="s">
        <v>539</v>
      </c>
    </row>
    <row r="12" spans="1:8" x14ac:dyDescent="0.2">
      <c r="A12" t="s">
        <v>41</v>
      </c>
      <c r="B12" t="s">
        <v>42</v>
      </c>
      <c r="C12">
        <v>2016</v>
      </c>
      <c r="D12" t="s">
        <v>43</v>
      </c>
      <c r="E12" s="2">
        <f>46+(48/60)</f>
        <v>46.8</v>
      </c>
      <c r="F12" t="s">
        <v>44</v>
      </c>
      <c r="G12" t="s">
        <v>18</v>
      </c>
      <c r="H12" t="s">
        <v>539</v>
      </c>
    </row>
    <row r="13" spans="1:8" x14ac:dyDescent="0.2">
      <c r="A13" t="s">
        <v>45</v>
      </c>
      <c r="B13" t="s">
        <v>46</v>
      </c>
      <c r="C13">
        <v>1992</v>
      </c>
      <c r="D13" t="s">
        <v>13</v>
      </c>
      <c r="E13" s="2">
        <f>48+(54/60)</f>
        <v>48.9</v>
      </c>
      <c r="F13" t="s">
        <v>47</v>
      </c>
      <c r="G13" t="s">
        <v>18</v>
      </c>
      <c r="H13" t="s">
        <v>539</v>
      </c>
    </row>
    <row r="14" spans="1:8" x14ac:dyDescent="0.2">
      <c r="A14" t="s">
        <v>48</v>
      </c>
      <c r="B14" t="s">
        <v>49</v>
      </c>
      <c r="C14">
        <v>1980</v>
      </c>
      <c r="D14" t="s">
        <v>8</v>
      </c>
      <c r="E14" s="2">
        <f>42+(2/60)</f>
        <v>42.033333333333331</v>
      </c>
      <c r="F14" t="s">
        <v>50</v>
      </c>
      <c r="G14" t="s">
        <v>51</v>
      </c>
      <c r="H14" t="s">
        <v>539</v>
      </c>
    </row>
    <row r="15" spans="1:8" x14ac:dyDescent="0.2">
      <c r="A15" t="s">
        <v>52</v>
      </c>
      <c r="B15" t="s">
        <v>53</v>
      </c>
      <c r="C15">
        <v>1991</v>
      </c>
      <c r="D15" t="s">
        <v>13</v>
      </c>
      <c r="E15" s="2">
        <f>42+(53/60)</f>
        <v>42.883333333333333</v>
      </c>
      <c r="F15" t="s">
        <v>54</v>
      </c>
      <c r="G15" t="s">
        <v>10</v>
      </c>
      <c r="H15" t="s">
        <v>539</v>
      </c>
    </row>
    <row r="16" spans="1:8" x14ac:dyDescent="0.2">
      <c r="A16" t="s">
        <v>55</v>
      </c>
      <c r="B16" t="s">
        <v>56</v>
      </c>
      <c r="C16">
        <v>1994</v>
      </c>
      <c r="D16" t="s">
        <v>13</v>
      </c>
      <c r="E16" s="2">
        <f>36+(36/60)</f>
        <v>36.6</v>
      </c>
      <c r="F16" t="s">
        <v>57</v>
      </c>
      <c r="G16" t="s">
        <v>18</v>
      </c>
      <c r="H16" t="s">
        <v>539</v>
      </c>
    </row>
    <row r="17" spans="1:8" x14ac:dyDescent="0.2">
      <c r="A17" t="s">
        <v>58</v>
      </c>
      <c r="B17" t="s">
        <v>59</v>
      </c>
      <c r="C17">
        <v>2006</v>
      </c>
      <c r="D17" t="s">
        <v>13</v>
      </c>
      <c r="E17" s="2">
        <f>50+(13/60)</f>
        <v>50.216666666666669</v>
      </c>
      <c r="F17" t="s">
        <v>47</v>
      </c>
      <c r="G17" t="s">
        <v>10</v>
      </c>
      <c r="H17" t="s">
        <v>539</v>
      </c>
    </row>
    <row r="18" spans="1:8" x14ac:dyDescent="0.2">
      <c r="A18" t="s">
        <v>60</v>
      </c>
      <c r="B18" t="s">
        <v>61</v>
      </c>
      <c r="C18">
        <v>2011</v>
      </c>
      <c r="D18" t="s">
        <v>43</v>
      </c>
      <c r="E18" s="2">
        <f>36+(7/60)</f>
        <v>36.116666666666667</v>
      </c>
      <c r="F18" t="s">
        <v>62</v>
      </c>
      <c r="G18" t="s">
        <v>18</v>
      </c>
      <c r="H18" t="s">
        <v>539</v>
      </c>
    </row>
    <row r="19" spans="1:8" x14ac:dyDescent="0.2">
      <c r="A19" t="s">
        <v>63</v>
      </c>
      <c r="B19" t="s">
        <v>64</v>
      </c>
      <c r="C19">
        <v>1991</v>
      </c>
      <c r="D19" t="s">
        <v>8</v>
      </c>
      <c r="E19" s="2">
        <f>73+(54/60)</f>
        <v>73.900000000000006</v>
      </c>
      <c r="F19" t="s">
        <v>47</v>
      </c>
      <c r="G19" t="s">
        <v>18</v>
      </c>
      <c r="H19" t="s">
        <v>539</v>
      </c>
    </row>
    <row r="20" spans="1:8" x14ac:dyDescent="0.2">
      <c r="A20" t="s">
        <v>65</v>
      </c>
      <c r="B20" t="s">
        <v>66</v>
      </c>
      <c r="C20">
        <v>1975</v>
      </c>
      <c r="D20" t="s">
        <v>8</v>
      </c>
      <c r="E20" s="2">
        <f>44+(32/60)</f>
        <v>44.533333333333331</v>
      </c>
      <c r="F20" t="s">
        <v>67</v>
      </c>
      <c r="G20" t="s">
        <v>10</v>
      </c>
      <c r="H20" t="s">
        <v>539</v>
      </c>
    </row>
    <row r="21" spans="1:8" x14ac:dyDescent="0.2">
      <c r="A21" t="s">
        <v>68</v>
      </c>
      <c r="B21" t="s">
        <v>69</v>
      </c>
      <c r="C21">
        <v>1971</v>
      </c>
      <c r="D21" t="s">
        <v>70</v>
      </c>
      <c r="E21" s="2">
        <f>36+(14/60)</f>
        <v>36.233333333333334</v>
      </c>
      <c r="F21" t="s">
        <v>71</v>
      </c>
      <c r="G21" t="s">
        <v>72</v>
      </c>
      <c r="H21" t="s">
        <v>539</v>
      </c>
    </row>
    <row r="22" spans="1:8" x14ac:dyDescent="0.2">
      <c r="A22" t="s">
        <v>73</v>
      </c>
      <c r="B22" t="s">
        <v>74</v>
      </c>
      <c r="C22">
        <v>1998</v>
      </c>
      <c r="D22" t="s">
        <v>75</v>
      </c>
      <c r="E22" s="2">
        <f>47+(40/60)</f>
        <v>47.666666666666664</v>
      </c>
      <c r="F22" t="s">
        <v>76</v>
      </c>
      <c r="G22" t="s">
        <v>77</v>
      </c>
      <c r="H22" t="s">
        <v>538</v>
      </c>
    </row>
    <row r="23" spans="1:8" x14ac:dyDescent="0.2">
      <c r="A23" t="s">
        <v>78</v>
      </c>
      <c r="B23" t="s">
        <v>78</v>
      </c>
      <c r="C23">
        <v>2011</v>
      </c>
      <c r="D23" t="s">
        <v>13</v>
      </c>
      <c r="E23" s="2">
        <f>39+(29/60)</f>
        <v>39.483333333333334</v>
      </c>
      <c r="F23" t="s">
        <v>79</v>
      </c>
      <c r="G23" t="s">
        <v>18</v>
      </c>
      <c r="H23" t="s">
        <v>539</v>
      </c>
    </row>
    <row r="24" spans="1:8" x14ac:dyDescent="0.2">
      <c r="A24" t="s">
        <v>80</v>
      </c>
      <c r="B24" t="s">
        <v>81</v>
      </c>
      <c r="C24">
        <v>2010</v>
      </c>
      <c r="D24" t="s">
        <v>8</v>
      </c>
      <c r="E24" s="2">
        <f>55+(40/60)</f>
        <v>55.666666666666664</v>
      </c>
      <c r="F24" t="s">
        <v>82</v>
      </c>
      <c r="G24" t="s">
        <v>18</v>
      </c>
      <c r="H24" t="s">
        <v>539</v>
      </c>
    </row>
    <row r="25" spans="1:8" x14ac:dyDescent="0.2">
      <c r="A25" t="s">
        <v>83</v>
      </c>
      <c r="B25" t="s">
        <v>83</v>
      </c>
      <c r="C25">
        <v>1997</v>
      </c>
      <c r="D25" t="s">
        <v>25</v>
      </c>
      <c r="E25" s="2">
        <f>60+(13/60)</f>
        <v>60.216666666666669</v>
      </c>
      <c r="F25" t="s">
        <v>84</v>
      </c>
      <c r="G25" t="s">
        <v>85</v>
      </c>
      <c r="H25" t="s">
        <v>539</v>
      </c>
    </row>
    <row r="26" spans="1:8" x14ac:dyDescent="0.2">
      <c r="A26" t="s">
        <v>86</v>
      </c>
      <c r="B26" t="s">
        <v>87</v>
      </c>
      <c r="C26">
        <v>2019</v>
      </c>
      <c r="D26" t="s">
        <v>13</v>
      </c>
      <c r="E26" s="2">
        <f>163+(26/60)</f>
        <v>163.43333333333334</v>
      </c>
      <c r="F26" t="s">
        <v>88</v>
      </c>
      <c r="G26" t="s">
        <v>18</v>
      </c>
      <c r="H26" t="s">
        <v>539</v>
      </c>
    </row>
    <row r="27" spans="1:8" x14ac:dyDescent="0.2">
      <c r="A27" t="s">
        <v>89</v>
      </c>
      <c r="B27" t="s">
        <v>90</v>
      </c>
      <c r="C27">
        <v>1973</v>
      </c>
      <c r="D27" t="s">
        <v>91</v>
      </c>
      <c r="E27" s="2">
        <f>43+(57/60)</f>
        <v>43.95</v>
      </c>
      <c r="F27" t="s">
        <v>92</v>
      </c>
      <c r="G27" t="s">
        <v>93</v>
      </c>
      <c r="H27" t="s">
        <v>539</v>
      </c>
    </row>
    <row r="28" spans="1:8" x14ac:dyDescent="0.2">
      <c r="A28" t="s">
        <v>94</v>
      </c>
      <c r="B28" t="s">
        <v>95</v>
      </c>
      <c r="C28">
        <v>2010</v>
      </c>
      <c r="D28" t="s">
        <v>13</v>
      </c>
      <c r="E28" s="2">
        <f>36+(39/60)</f>
        <v>36.65</v>
      </c>
      <c r="F28" t="s">
        <v>96</v>
      </c>
      <c r="G28" t="s">
        <v>18</v>
      </c>
      <c r="H28" t="s">
        <v>539</v>
      </c>
    </row>
    <row r="29" spans="1:8" x14ac:dyDescent="0.2">
      <c r="A29" t="s">
        <v>97</v>
      </c>
      <c r="B29" t="s">
        <v>98</v>
      </c>
      <c r="C29">
        <v>1995</v>
      </c>
      <c r="D29" t="s">
        <v>75</v>
      </c>
      <c r="E29" s="2">
        <f>120+30+(57/60)</f>
        <v>150.94999999999999</v>
      </c>
      <c r="F29" t="s">
        <v>76</v>
      </c>
      <c r="G29" t="s">
        <v>77</v>
      </c>
      <c r="H29" t="s">
        <v>538</v>
      </c>
    </row>
    <row r="30" spans="1:8" x14ac:dyDescent="0.2">
      <c r="A30" t="s">
        <v>99</v>
      </c>
      <c r="B30" t="s">
        <v>100</v>
      </c>
      <c r="C30">
        <v>2010</v>
      </c>
      <c r="D30" t="s">
        <v>13</v>
      </c>
      <c r="E30" s="2">
        <f>43+(49/60)</f>
        <v>43.81666666666667</v>
      </c>
      <c r="F30" t="s">
        <v>40</v>
      </c>
      <c r="G30" t="s">
        <v>18</v>
      </c>
      <c r="H30" t="s">
        <v>539</v>
      </c>
    </row>
    <row r="31" spans="1:8" x14ac:dyDescent="0.2">
      <c r="A31" t="s">
        <v>101</v>
      </c>
      <c r="B31" t="s">
        <v>102</v>
      </c>
      <c r="C31">
        <v>2010</v>
      </c>
      <c r="D31" t="s">
        <v>13</v>
      </c>
      <c r="E31" s="2">
        <f>36+(44/60)</f>
        <v>36.733333333333334</v>
      </c>
      <c r="F31" t="s">
        <v>103</v>
      </c>
      <c r="G31" t="s">
        <v>18</v>
      </c>
      <c r="H31" t="s">
        <v>539</v>
      </c>
    </row>
    <row r="32" spans="1:8" x14ac:dyDescent="0.2">
      <c r="A32" t="s">
        <v>104</v>
      </c>
      <c r="B32" t="s">
        <v>105</v>
      </c>
      <c r="C32">
        <v>2010</v>
      </c>
      <c r="D32" t="s">
        <v>13</v>
      </c>
      <c r="E32" s="2">
        <f>31+(38/60)</f>
        <v>31.633333333333333</v>
      </c>
      <c r="F32" t="s">
        <v>106</v>
      </c>
      <c r="G32" t="s">
        <v>18</v>
      </c>
      <c r="H32" t="s">
        <v>539</v>
      </c>
    </row>
    <row r="33" spans="1:8" x14ac:dyDescent="0.2">
      <c r="A33" t="s">
        <v>107</v>
      </c>
      <c r="B33" t="s">
        <v>108</v>
      </c>
      <c r="C33">
        <v>2017</v>
      </c>
      <c r="D33" t="s">
        <v>109</v>
      </c>
      <c r="E33" s="2">
        <f>49+(6/60)</f>
        <v>49.1</v>
      </c>
      <c r="F33" t="s">
        <v>110</v>
      </c>
      <c r="G33" t="s">
        <v>18</v>
      </c>
      <c r="H33" t="s">
        <v>539</v>
      </c>
    </row>
    <row r="34" spans="1:8" x14ac:dyDescent="0.2">
      <c r="A34" t="s">
        <v>111</v>
      </c>
      <c r="B34" t="s">
        <v>112</v>
      </c>
      <c r="C34">
        <v>2017</v>
      </c>
      <c r="D34" t="s">
        <v>43</v>
      </c>
      <c r="E34" s="2">
        <f>55+(1/60)</f>
        <v>55.016666666666666</v>
      </c>
      <c r="F34" t="s">
        <v>110</v>
      </c>
      <c r="G34" t="s">
        <v>18</v>
      </c>
      <c r="H34" t="s">
        <v>539</v>
      </c>
    </row>
    <row r="35" spans="1:8" x14ac:dyDescent="0.2">
      <c r="A35" t="s">
        <v>113</v>
      </c>
      <c r="B35" t="s">
        <v>114</v>
      </c>
      <c r="C35">
        <v>1988</v>
      </c>
      <c r="D35" t="s">
        <v>13</v>
      </c>
      <c r="E35" s="2">
        <f>70+(49/60)</f>
        <v>70.816666666666663</v>
      </c>
      <c r="F35" t="s">
        <v>115</v>
      </c>
      <c r="G35" t="s">
        <v>18</v>
      </c>
      <c r="H35" t="s">
        <v>539</v>
      </c>
    </row>
    <row r="36" spans="1:8" x14ac:dyDescent="0.2">
      <c r="A36" t="s">
        <v>116</v>
      </c>
      <c r="B36" t="s">
        <v>117</v>
      </c>
      <c r="C36">
        <v>2000</v>
      </c>
      <c r="D36" t="s">
        <v>13</v>
      </c>
      <c r="E36" s="2">
        <f>37+(38/60)</f>
        <v>37.633333333333333</v>
      </c>
      <c r="F36" t="s">
        <v>118</v>
      </c>
      <c r="G36" t="s">
        <v>18</v>
      </c>
      <c r="H36" t="s">
        <v>539</v>
      </c>
    </row>
    <row r="37" spans="1:8" x14ac:dyDescent="0.2">
      <c r="A37" t="s">
        <v>119</v>
      </c>
      <c r="B37" t="s">
        <v>120</v>
      </c>
      <c r="C37">
        <v>2009</v>
      </c>
      <c r="D37" t="s">
        <v>70</v>
      </c>
      <c r="E37" s="2">
        <f>45+(13/60)</f>
        <v>45.216666666666669</v>
      </c>
      <c r="F37" t="s">
        <v>121</v>
      </c>
      <c r="G37" t="s">
        <v>122</v>
      </c>
      <c r="H37" t="s">
        <v>539</v>
      </c>
    </row>
    <row r="38" spans="1:8" x14ac:dyDescent="0.2">
      <c r="A38" t="s">
        <v>123</v>
      </c>
      <c r="B38" t="s">
        <v>124</v>
      </c>
      <c r="C38">
        <v>2005</v>
      </c>
      <c r="D38" t="s">
        <v>13</v>
      </c>
      <c r="E38" s="2">
        <f>50+(49/60)</f>
        <v>50.81666666666667</v>
      </c>
      <c r="F38" t="s">
        <v>9</v>
      </c>
      <c r="G38" t="s">
        <v>10</v>
      </c>
      <c r="H38" t="s">
        <v>539</v>
      </c>
    </row>
    <row r="39" spans="1:8" x14ac:dyDescent="0.2">
      <c r="A39" t="s">
        <v>125</v>
      </c>
      <c r="B39" t="s">
        <v>126</v>
      </c>
      <c r="C39">
        <v>2001</v>
      </c>
      <c r="D39" t="s">
        <v>127</v>
      </c>
      <c r="E39" s="2">
        <f>61+(8/60)</f>
        <v>61.133333333333333</v>
      </c>
      <c r="F39" t="s">
        <v>121</v>
      </c>
      <c r="G39" t="s">
        <v>128</v>
      </c>
      <c r="H39" t="s">
        <v>539</v>
      </c>
    </row>
    <row r="40" spans="1:8" x14ac:dyDescent="0.2">
      <c r="A40" t="s">
        <v>129</v>
      </c>
      <c r="B40" t="s">
        <v>130</v>
      </c>
      <c r="C40">
        <v>2011</v>
      </c>
      <c r="D40" t="s">
        <v>127</v>
      </c>
      <c r="E40" s="2">
        <f>50+(42/60)</f>
        <v>50.7</v>
      </c>
      <c r="F40" t="s">
        <v>131</v>
      </c>
      <c r="G40" t="s">
        <v>18</v>
      </c>
      <c r="H40" t="s">
        <v>539</v>
      </c>
    </row>
    <row r="41" spans="1:8" x14ac:dyDescent="0.2">
      <c r="A41" t="s">
        <v>132</v>
      </c>
      <c r="B41" t="s">
        <v>133</v>
      </c>
      <c r="C41">
        <v>1961</v>
      </c>
      <c r="D41" t="s">
        <v>39</v>
      </c>
      <c r="E41" s="2">
        <v>74</v>
      </c>
      <c r="F41" t="s">
        <v>134</v>
      </c>
      <c r="G41" t="s">
        <v>128</v>
      </c>
      <c r="H41" t="s">
        <v>539</v>
      </c>
    </row>
    <row r="42" spans="1:8" x14ac:dyDescent="0.2">
      <c r="A42" t="s">
        <v>135</v>
      </c>
      <c r="B42" t="s">
        <v>136</v>
      </c>
      <c r="C42">
        <v>1994</v>
      </c>
      <c r="D42" t="s">
        <v>127</v>
      </c>
      <c r="E42" s="2">
        <v>49.25</v>
      </c>
      <c r="F42" t="s">
        <v>137</v>
      </c>
      <c r="G42" t="s">
        <v>10</v>
      </c>
      <c r="H42" t="s">
        <v>539</v>
      </c>
    </row>
    <row r="43" spans="1:8" x14ac:dyDescent="0.2">
      <c r="A43" t="s">
        <v>138</v>
      </c>
      <c r="B43" t="s">
        <v>139</v>
      </c>
      <c r="C43">
        <v>1999</v>
      </c>
      <c r="D43" t="s">
        <v>39</v>
      </c>
      <c r="E43" s="2">
        <f>44+(28/60)</f>
        <v>44.466666666666669</v>
      </c>
      <c r="F43" t="s">
        <v>140</v>
      </c>
      <c r="G43" t="s">
        <v>18</v>
      </c>
      <c r="H43" t="s">
        <v>539</v>
      </c>
    </row>
    <row r="44" spans="1:8" x14ac:dyDescent="0.2">
      <c r="A44" t="s">
        <v>142</v>
      </c>
      <c r="B44" t="s">
        <v>143</v>
      </c>
      <c r="C44">
        <v>1997</v>
      </c>
      <c r="D44" t="s">
        <v>13</v>
      </c>
      <c r="E44" s="2">
        <f>36+(59/60)</f>
        <v>36.983333333333334</v>
      </c>
      <c r="F44" t="s">
        <v>144</v>
      </c>
      <c r="G44" t="s">
        <v>18</v>
      </c>
      <c r="H44" t="s">
        <v>539</v>
      </c>
    </row>
    <row r="45" spans="1:8" x14ac:dyDescent="0.2">
      <c r="A45" t="s">
        <v>145</v>
      </c>
      <c r="B45" t="s">
        <v>146</v>
      </c>
      <c r="C45">
        <v>1968</v>
      </c>
      <c r="D45" t="s">
        <v>8</v>
      </c>
      <c r="E45" s="2">
        <f>60+15+(27/60)</f>
        <v>75.45</v>
      </c>
      <c r="F45" t="s">
        <v>71</v>
      </c>
      <c r="G45" t="s">
        <v>18</v>
      </c>
      <c r="H45" t="s">
        <v>539</v>
      </c>
    </row>
    <row r="46" spans="1:8" x14ac:dyDescent="0.2">
      <c r="A46" t="s">
        <v>147</v>
      </c>
      <c r="B46" t="s">
        <v>148</v>
      </c>
      <c r="C46">
        <v>1996</v>
      </c>
      <c r="D46" t="s">
        <v>43</v>
      </c>
      <c r="E46" s="2">
        <f>60+3+(33/60)</f>
        <v>63.55</v>
      </c>
      <c r="F46" t="s">
        <v>149</v>
      </c>
      <c r="G46" t="s">
        <v>18</v>
      </c>
      <c r="H46" t="s">
        <v>539</v>
      </c>
    </row>
    <row r="47" spans="1:8" x14ac:dyDescent="0.2">
      <c r="A47" t="s">
        <v>150</v>
      </c>
      <c r="B47" t="s">
        <v>151</v>
      </c>
      <c r="C47">
        <v>1993</v>
      </c>
      <c r="D47" t="s">
        <v>43</v>
      </c>
      <c r="E47" s="2">
        <f>58+(27/60)</f>
        <v>58.45</v>
      </c>
      <c r="F47" t="s">
        <v>152</v>
      </c>
      <c r="G47" t="s">
        <v>18</v>
      </c>
      <c r="H47" t="s">
        <v>539</v>
      </c>
    </row>
    <row r="48" spans="1:8" x14ac:dyDescent="0.2">
      <c r="A48" t="s">
        <v>153</v>
      </c>
      <c r="B48" t="s">
        <v>154</v>
      </c>
      <c r="C48">
        <v>2002</v>
      </c>
      <c r="D48" t="s">
        <v>127</v>
      </c>
      <c r="E48" s="2">
        <f>68+(28/60)</f>
        <v>68.466666666666669</v>
      </c>
      <c r="F48" t="s">
        <v>155</v>
      </c>
      <c r="G48" t="s">
        <v>10</v>
      </c>
      <c r="H48" t="s">
        <v>539</v>
      </c>
    </row>
    <row r="49" spans="1:8" x14ac:dyDescent="0.2">
      <c r="A49" t="s">
        <v>156</v>
      </c>
      <c r="B49" t="s">
        <v>157</v>
      </c>
      <c r="C49">
        <v>2017</v>
      </c>
      <c r="D49" t="s">
        <v>13</v>
      </c>
      <c r="E49" s="2">
        <f>35+(36/60)</f>
        <v>35.6</v>
      </c>
      <c r="F49" t="s">
        <v>158</v>
      </c>
      <c r="G49" t="s">
        <v>18</v>
      </c>
      <c r="H49" t="s">
        <v>539</v>
      </c>
    </row>
    <row r="50" spans="1:8" x14ac:dyDescent="0.2">
      <c r="A50" t="s">
        <v>159</v>
      </c>
      <c r="B50" t="s">
        <v>160</v>
      </c>
      <c r="C50">
        <v>1997</v>
      </c>
      <c r="D50" t="s">
        <v>13</v>
      </c>
      <c r="E50" s="2">
        <f>50+(4/60)</f>
        <v>50.06666666666667</v>
      </c>
      <c r="F50" t="s">
        <v>161</v>
      </c>
      <c r="G50" t="s">
        <v>77</v>
      </c>
      <c r="H50" t="s">
        <v>539</v>
      </c>
    </row>
    <row r="51" spans="1:8" x14ac:dyDescent="0.2">
      <c r="A51" t="s">
        <v>162</v>
      </c>
      <c r="B51" t="s">
        <v>163</v>
      </c>
      <c r="C51">
        <v>2017</v>
      </c>
      <c r="D51" t="s">
        <v>127</v>
      </c>
      <c r="E51" s="2">
        <v>66.75</v>
      </c>
      <c r="F51" t="s">
        <v>164</v>
      </c>
      <c r="G51" t="s">
        <v>165</v>
      </c>
      <c r="H51" t="s">
        <v>539</v>
      </c>
    </row>
    <row r="52" spans="1:8" x14ac:dyDescent="0.2">
      <c r="A52" t="s">
        <v>531</v>
      </c>
      <c r="B52" t="s">
        <v>141</v>
      </c>
      <c r="C52">
        <v>2009</v>
      </c>
      <c r="D52" t="s">
        <v>75</v>
      </c>
      <c r="E52" s="2">
        <f>120+22+(51/60)</f>
        <v>142.85</v>
      </c>
      <c r="F52" t="s">
        <v>141</v>
      </c>
      <c r="G52" t="s">
        <v>72</v>
      </c>
      <c r="H52" t="s">
        <v>538</v>
      </c>
    </row>
    <row r="53" spans="1:8" x14ac:dyDescent="0.2">
      <c r="A53" t="s">
        <v>166</v>
      </c>
      <c r="B53" t="s">
        <v>167</v>
      </c>
      <c r="C53">
        <v>1997</v>
      </c>
      <c r="D53" t="s">
        <v>75</v>
      </c>
      <c r="E53" s="2">
        <f>240+34+(11/60)</f>
        <v>274.18333333333334</v>
      </c>
      <c r="F53" t="s">
        <v>168</v>
      </c>
      <c r="G53" t="s">
        <v>77</v>
      </c>
      <c r="H53" t="s">
        <v>538</v>
      </c>
    </row>
    <row r="54" spans="1:8" x14ac:dyDescent="0.2">
      <c r="A54" t="s">
        <v>169</v>
      </c>
      <c r="B54" t="s">
        <v>170</v>
      </c>
      <c r="C54">
        <v>2010</v>
      </c>
      <c r="D54" t="s">
        <v>75</v>
      </c>
      <c r="E54" s="2">
        <f>64+(38/60)</f>
        <v>64.63333333333334</v>
      </c>
      <c r="F54" t="s">
        <v>171</v>
      </c>
      <c r="G54" t="s">
        <v>18</v>
      </c>
      <c r="H54" t="s">
        <v>538</v>
      </c>
    </row>
    <row r="55" spans="1:8" x14ac:dyDescent="0.2">
      <c r="A55" t="s">
        <v>172</v>
      </c>
      <c r="B55" t="s">
        <v>173</v>
      </c>
      <c r="C55">
        <v>2006</v>
      </c>
      <c r="D55" t="s">
        <v>13</v>
      </c>
      <c r="E55" s="2">
        <f>35+(50/60)</f>
        <v>35.833333333333336</v>
      </c>
      <c r="F55" t="s">
        <v>26</v>
      </c>
      <c r="G55" t="s">
        <v>72</v>
      </c>
      <c r="H55" t="s">
        <v>539</v>
      </c>
    </row>
    <row r="56" spans="1:8" x14ac:dyDescent="0.2">
      <c r="A56" t="s">
        <v>174</v>
      </c>
      <c r="B56" t="s">
        <v>175</v>
      </c>
      <c r="C56">
        <v>1971</v>
      </c>
      <c r="D56" t="s">
        <v>8</v>
      </c>
      <c r="E56" s="2">
        <f>41+(13/60)</f>
        <v>41.216666666666669</v>
      </c>
      <c r="F56" t="s">
        <v>17</v>
      </c>
      <c r="G56" t="s">
        <v>10</v>
      </c>
      <c r="H56" t="s">
        <v>539</v>
      </c>
    </row>
    <row r="57" spans="1:8" x14ac:dyDescent="0.2">
      <c r="A57" t="s">
        <v>176</v>
      </c>
      <c r="B57" t="s">
        <v>177</v>
      </c>
      <c r="C57">
        <v>2016</v>
      </c>
      <c r="D57" t="s">
        <v>109</v>
      </c>
      <c r="E57" s="2">
        <f>58+(40/60)</f>
        <v>58.666666666666664</v>
      </c>
      <c r="F57" t="s">
        <v>178</v>
      </c>
      <c r="G57" t="s">
        <v>10</v>
      </c>
      <c r="H57" t="s">
        <v>539</v>
      </c>
    </row>
    <row r="58" spans="1:8" x14ac:dyDescent="0.2">
      <c r="A58" t="s">
        <v>179</v>
      </c>
      <c r="B58" t="s">
        <v>180</v>
      </c>
      <c r="C58">
        <v>1970</v>
      </c>
      <c r="D58" t="s">
        <v>8</v>
      </c>
      <c r="E58" s="2">
        <f>36+(40/60)</f>
        <v>36.666666666666664</v>
      </c>
      <c r="F58" t="s">
        <v>181</v>
      </c>
      <c r="G58" t="s">
        <v>18</v>
      </c>
      <c r="H58" t="s">
        <v>539</v>
      </c>
    </row>
    <row r="59" spans="1:8" x14ac:dyDescent="0.2">
      <c r="A59" t="s">
        <v>182</v>
      </c>
      <c r="B59" t="s">
        <v>183</v>
      </c>
      <c r="C59">
        <v>2007</v>
      </c>
      <c r="D59" t="s">
        <v>13</v>
      </c>
      <c r="E59" s="2">
        <f>33+(31/60)</f>
        <v>33.516666666666666</v>
      </c>
      <c r="F59" t="s">
        <v>184</v>
      </c>
      <c r="G59" t="s">
        <v>18</v>
      </c>
      <c r="H59" t="s">
        <v>539</v>
      </c>
    </row>
    <row r="60" spans="1:8" x14ac:dyDescent="0.2">
      <c r="A60" t="s">
        <v>185</v>
      </c>
      <c r="B60" t="s">
        <v>112</v>
      </c>
      <c r="C60">
        <v>2012</v>
      </c>
      <c r="D60" t="s">
        <v>43</v>
      </c>
      <c r="E60" s="2">
        <f>68+(21/60)</f>
        <v>68.349999999999994</v>
      </c>
      <c r="F60" t="s">
        <v>110</v>
      </c>
      <c r="G60" t="s">
        <v>18</v>
      </c>
      <c r="H60" t="s">
        <v>539</v>
      </c>
    </row>
    <row r="61" spans="1:8" x14ac:dyDescent="0.2">
      <c r="A61" t="s">
        <v>186</v>
      </c>
      <c r="B61" t="s">
        <v>187</v>
      </c>
      <c r="C61">
        <v>1987</v>
      </c>
      <c r="D61" t="s">
        <v>75</v>
      </c>
      <c r="E61" s="2">
        <f>34+(44/60)</f>
        <v>34.733333333333334</v>
      </c>
      <c r="F61" t="s">
        <v>188</v>
      </c>
      <c r="G61" t="s">
        <v>18</v>
      </c>
      <c r="H61" t="s">
        <v>538</v>
      </c>
    </row>
    <row r="62" spans="1:8" x14ac:dyDescent="0.2">
      <c r="A62" t="s">
        <v>189</v>
      </c>
      <c r="B62" t="s">
        <v>190</v>
      </c>
      <c r="C62">
        <v>1994</v>
      </c>
      <c r="D62" t="s">
        <v>13</v>
      </c>
      <c r="E62" s="2">
        <f>51+(46/60)</f>
        <v>51.766666666666666</v>
      </c>
      <c r="F62" t="s">
        <v>40</v>
      </c>
      <c r="G62" t="s">
        <v>18</v>
      </c>
      <c r="H62" t="s">
        <v>539</v>
      </c>
    </row>
    <row r="63" spans="1:8" x14ac:dyDescent="0.2">
      <c r="A63" t="s">
        <v>191</v>
      </c>
      <c r="B63" t="s">
        <v>192</v>
      </c>
      <c r="C63">
        <v>1969</v>
      </c>
      <c r="D63" t="s">
        <v>8</v>
      </c>
      <c r="E63" s="2">
        <f>29+(22/60)</f>
        <v>29.366666666666667</v>
      </c>
      <c r="F63" t="s">
        <v>162</v>
      </c>
      <c r="G63" t="s">
        <v>18</v>
      </c>
      <c r="H63" t="s">
        <v>539</v>
      </c>
    </row>
    <row r="64" spans="1:8" x14ac:dyDescent="0.2">
      <c r="A64" t="s">
        <v>193</v>
      </c>
      <c r="B64" t="s">
        <v>194</v>
      </c>
      <c r="C64">
        <v>2012</v>
      </c>
      <c r="D64" t="s">
        <v>8</v>
      </c>
      <c r="E64" s="2">
        <f>41+(9/60)</f>
        <v>41.15</v>
      </c>
      <c r="F64" t="s">
        <v>195</v>
      </c>
      <c r="G64" t="s">
        <v>18</v>
      </c>
      <c r="H64" t="s">
        <v>539</v>
      </c>
    </row>
    <row r="65" spans="1:8" x14ac:dyDescent="0.2">
      <c r="A65" t="s">
        <v>196</v>
      </c>
      <c r="B65" t="s">
        <v>197</v>
      </c>
      <c r="C65">
        <v>1997</v>
      </c>
      <c r="D65" t="s">
        <v>198</v>
      </c>
      <c r="E65" s="2">
        <f>62+(36/60)</f>
        <v>62.6</v>
      </c>
      <c r="F65" t="s">
        <v>199</v>
      </c>
      <c r="G65" t="s">
        <v>77</v>
      </c>
      <c r="H65" t="s">
        <v>539</v>
      </c>
    </row>
    <row r="66" spans="1:8" x14ac:dyDescent="0.2">
      <c r="A66" t="s">
        <v>200</v>
      </c>
      <c r="B66" t="s">
        <v>201</v>
      </c>
      <c r="C66">
        <v>2016</v>
      </c>
      <c r="D66" t="s">
        <v>127</v>
      </c>
      <c r="E66" s="2">
        <f>41+(40/60)</f>
        <v>41.666666666666664</v>
      </c>
      <c r="F66" t="s">
        <v>202</v>
      </c>
      <c r="G66" t="s">
        <v>203</v>
      </c>
      <c r="H66" t="s">
        <v>539</v>
      </c>
    </row>
    <row r="67" spans="1:8" x14ac:dyDescent="0.2">
      <c r="A67" t="s">
        <v>204</v>
      </c>
      <c r="B67" t="s">
        <v>205</v>
      </c>
      <c r="C67">
        <v>1971</v>
      </c>
      <c r="D67" t="s">
        <v>8</v>
      </c>
      <c r="E67" s="2">
        <f>41+(49/60)</f>
        <v>41.81666666666667</v>
      </c>
      <c r="F67" t="s">
        <v>206</v>
      </c>
      <c r="G67" t="s">
        <v>10</v>
      </c>
      <c r="H67" t="s">
        <v>539</v>
      </c>
    </row>
    <row r="68" spans="1:8" x14ac:dyDescent="0.2">
      <c r="A68" t="s">
        <v>207</v>
      </c>
      <c r="B68" t="s">
        <v>208</v>
      </c>
      <c r="C68">
        <v>2014</v>
      </c>
      <c r="D68" t="s">
        <v>8</v>
      </c>
      <c r="E68" s="2">
        <f>44+(36/60)</f>
        <v>44.6</v>
      </c>
      <c r="F68" t="s">
        <v>209</v>
      </c>
      <c r="G68" t="s">
        <v>10</v>
      </c>
      <c r="H68" t="s">
        <v>539</v>
      </c>
    </row>
    <row r="69" spans="1:8" x14ac:dyDescent="0.2">
      <c r="A69" t="s">
        <v>210</v>
      </c>
      <c r="B69" t="s">
        <v>211</v>
      </c>
      <c r="C69">
        <v>1994</v>
      </c>
      <c r="D69" t="s">
        <v>43</v>
      </c>
      <c r="E69" s="2">
        <f>39+(49/60)</f>
        <v>39.81666666666667</v>
      </c>
      <c r="F69" t="s">
        <v>40</v>
      </c>
      <c r="G69" t="s">
        <v>18</v>
      </c>
      <c r="H69" t="s">
        <v>539</v>
      </c>
    </row>
    <row r="70" spans="1:8" x14ac:dyDescent="0.2">
      <c r="A70" t="s">
        <v>212</v>
      </c>
      <c r="B70" t="s">
        <v>213</v>
      </c>
      <c r="C70">
        <v>1969</v>
      </c>
      <c r="D70" t="s">
        <v>39</v>
      </c>
      <c r="E70" s="2">
        <f>38+(7/60)</f>
        <v>38.116666666666667</v>
      </c>
      <c r="F70" t="s">
        <v>40</v>
      </c>
      <c r="G70" t="s">
        <v>18</v>
      </c>
      <c r="H70" t="s">
        <v>539</v>
      </c>
    </row>
    <row r="71" spans="1:8" x14ac:dyDescent="0.2">
      <c r="A71" t="s">
        <v>214</v>
      </c>
      <c r="B71" t="s">
        <v>29</v>
      </c>
      <c r="C71">
        <v>2007</v>
      </c>
      <c r="D71" t="s">
        <v>8</v>
      </c>
      <c r="E71" s="2">
        <f>42+(39/60)</f>
        <v>42.65</v>
      </c>
      <c r="F71" t="s">
        <v>215</v>
      </c>
      <c r="G71" t="s">
        <v>10</v>
      </c>
      <c r="H71" t="s">
        <v>539</v>
      </c>
    </row>
    <row r="72" spans="1:8" x14ac:dyDescent="0.2">
      <c r="A72" t="s">
        <v>216</v>
      </c>
      <c r="B72" t="s">
        <v>217</v>
      </c>
      <c r="C72">
        <v>1969</v>
      </c>
      <c r="D72" t="s">
        <v>8</v>
      </c>
      <c r="E72" s="2">
        <v>44.5</v>
      </c>
      <c r="F72" t="s">
        <v>92</v>
      </c>
      <c r="G72" t="s">
        <v>10</v>
      </c>
      <c r="H72" t="s">
        <v>539</v>
      </c>
    </row>
    <row r="73" spans="1:8" x14ac:dyDescent="0.2">
      <c r="A73" t="s">
        <v>218</v>
      </c>
      <c r="B73" t="s">
        <v>219</v>
      </c>
      <c r="C73">
        <v>1955</v>
      </c>
      <c r="D73" t="s">
        <v>198</v>
      </c>
      <c r="E73" s="2">
        <f>49+(22/60)</f>
        <v>49.366666666666667</v>
      </c>
      <c r="F73" t="s">
        <v>220</v>
      </c>
      <c r="G73" t="s">
        <v>18</v>
      </c>
      <c r="H73" t="s">
        <v>539</v>
      </c>
    </row>
    <row r="74" spans="1:8" x14ac:dyDescent="0.2">
      <c r="A74" t="s">
        <v>221</v>
      </c>
      <c r="B74" t="s">
        <v>222</v>
      </c>
      <c r="C74">
        <v>2010</v>
      </c>
      <c r="D74" t="s">
        <v>13</v>
      </c>
      <c r="E74" s="2">
        <v>53.33</v>
      </c>
      <c r="F74" t="s">
        <v>223</v>
      </c>
      <c r="G74" t="s">
        <v>51</v>
      </c>
      <c r="H74" t="s">
        <v>539</v>
      </c>
    </row>
    <row r="75" spans="1:8" x14ac:dyDescent="0.2">
      <c r="A75" t="s">
        <v>224</v>
      </c>
      <c r="B75" t="s">
        <v>225</v>
      </c>
      <c r="C75">
        <v>2013</v>
      </c>
      <c r="D75" t="s">
        <v>75</v>
      </c>
      <c r="E75" s="2">
        <f>42+(5/60)</f>
        <v>42.083333333333336</v>
      </c>
      <c r="F75" t="s">
        <v>82</v>
      </c>
      <c r="G75" t="s">
        <v>18</v>
      </c>
      <c r="H75" t="s">
        <v>538</v>
      </c>
    </row>
    <row r="76" spans="1:8" x14ac:dyDescent="0.2">
      <c r="A76" t="s">
        <v>226</v>
      </c>
      <c r="B76" t="s">
        <v>227</v>
      </c>
      <c r="C76">
        <v>2020</v>
      </c>
      <c r="D76" t="s">
        <v>228</v>
      </c>
      <c r="E76" s="2">
        <f>37+(37/60)</f>
        <v>37.616666666666667</v>
      </c>
      <c r="F76" t="s">
        <v>229</v>
      </c>
      <c r="G76" t="s">
        <v>18</v>
      </c>
      <c r="H76" t="s">
        <v>539</v>
      </c>
    </row>
    <row r="77" spans="1:8" x14ac:dyDescent="0.2">
      <c r="A77" t="s">
        <v>230</v>
      </c>
      <c r="B77" t="s">
        <v>231</v>
      </c>
      <c r="C77">
        <v>2009</v>
      </c>
      <c r="D77" t="s">
        <v>13</v>
      </c>
      <c r="E77" s="2">
        <f>41+(44/60)</f>
        <v>41.733333333333334</v>
      </c>
      <c r="F77" t="s">
        <v>232</v>
      </c>
      <c r="G77" t="s">
        <v>18</v>
      </c>
      <c r="H77" t="s">
        <v>539</v>
      </c>
    </row>
    <row r="78" spans="1:8" x14ac:dyDescent="0.2">
      <c r="A78" t="s">
        <v>233</v>
      </c>
      <c r="B78" t="s">
        <v>234</v>
      </c>
      <c r="C78">
        <v>1989</v>
      </c>
      <c r="D78" t="s">
        <v>198</v>
      </c>
      <c r="E78" s="2">
        <f>120+23+(37/60)</f>
        <v>143.61666666666667</v>
      </c>
      <c r="F78" t="s">
        <v>235</v>
      </c>
      <c r="G78" t="s">
        <v>77</v>
      </c>
      <c r="H78" t="s">
        <v>539</v>
      </c>
    </row>
    <row r="79" spans="1:8" x14ac:dyDescent="0.2">
      <c r="A79" t="s">
        <v>236</v>
      </c>
      <c r="B79" t="s">
        <v>237</v>
      </c>
      <c r="C79">
        <v>1993</v>
      </c>
      <c r="D79" t="s">
        <v>75</v>
      </c>
      <c r="E79" s="2">
        <f>60+21+(14/60)</f>
        <v>81.233333333333334</v>
      </c>
      <c r="F79" t="s">
        <v>238</v>
      </c>
      <c r="G79" t="s">
        <v>18</v>
      </c>
      <c r="H79" t="s">
        <v>538</v>
      </c>
    </row>
    <row r="80" spans="1:8" x14ac:dyDescent="0.2">
      <c r="A80" t="s">
        <v>239</v>
      </c>
      <c r="B80" t="s">
        <v>240</v>
      </c>
      <c r="C80">
        <v>2004</v>
      </c>
      <c r="D80" t="s">
        <v>75</v>
      </c>
      <c r="E80" s="2">
        <f>60+15+(23/60)</f>
        <v>75.38333333333334</v>
      </c>
      <c r="F80" t="s">
        <v>241</v>
      </c>
      <c r="G80" t="s">
        <v>77</v>
      </c>
      <c r="H80" t="s">
        <v>538</v>
      </c>
    </row>
    <row r="81" spans="1:8" x14ac:dyDescent="0.2">
      <c r="A81" t="s">
        <v>242</v>
      </c>
      <c r="B81" t="s">
        <v>243</v>
      </c>
      <c r="C81">
        <v>2019</v>
      </c>
      <c r="D81" t="s">
        <v>75</v>
      </c>
      <c r="E81" s="2">
        <f>60+40+(17/60)</f>
        <v>100.28333333333333</v>
      </c>
      <c r="F81" t="s">
        <v>215</v>
      </c>
      <c r="G81" t="s">
        <v>18</v>
      </c>
      <c r="H81" t="s">
        <v>538</v>
      </c>
    </row>
    <row r="82" spans="1:8" x14ac:dyDescent="0.2">
      <c r="A82" t="s">
        <v>244</v>
      </c>
      <c r="B82" t="s">
        <v>245</v>
      </c>
      <c r="C82">
        <v>1969</v>
      </c>
      <c r="D82" t="s">
        <v>8</v>
      </c>
      <c r="E82" s="2">
        <f>40+(3/60)</f>
        <v>40.049999999999997</v>
      </c>
      <c r="F82" t="s">
        <v>181</v>
      </c>
      <c r="G82" t="s">
        <v>18</v>
      </c>
      <c r="H82" t="s">
        <v>539</v>
      </c>
    </row>
    <row r="83" spans="1:8" x14ac:dyDescent="0.2">
      <c r="A83" t="s">
        <v>246</v>
      </c>
      <c r="B83" t="s">
        <v>29</v>
      </c>
      <c r="C83">
        <v>2000</v>
      </c>
      <c r="D83" t="s">
        <v>13</v>
      </c>
      <c r="E83" s="2">
        <f>49+(59/60)</f>
        <v>49.983333333333334</v>
      </c>
      <c r="F83" t="s">
        <v>9</v>
      </c>
      <c r="G83" t="s">
        <v>10</v>
      </c>
      <c r="H83" t="s">
        <v>539</v>
      </c>
    </row>
    <row r="84" spans="1:8" x14ac:dyDescent="0.2">
      <c r="A84" t="s">
        <v>247</v>
      </c>
      <c r="B84" t="s">
        <v>213</v>
      </c>
      <c r="C84">
        <v>1959</v>
      </c>
      <c r="D84" t="s">
        <v>39</v>
      </c>
      <c r="E84" s="2">
        <f>45+(54/60)</f>
        <v>45.9</v>
      </c>
      <c r="F84" t="s">
        <v>40</v>
      </c>
      <c r="G84" t="s">
        <v>18</v>
      </c>
      <c r="H84" t="s">
        <v>539</v>
      </c>
    </row>
    <row r="85" spans="1:8" x14ac:dyDescent="0.2">
      <c r="A85" t="s">
        <v>248</v>
      </c>
      <c r="B85" t="s">
        <v>249</v>
      </c>
      <c r="C85">
        <v>2018</v>
      </c>
      <c r="D85" t="s">
        <v>127</v>
      </c>
      <c r="E85" s="2">
        <f>35+(6/60)</f>
        <v>35.1</v>
      </c>
      <c r="F85" t="s">
        <v>215</v>
      </c>
      <c r="G85" t="s">
        <v>77</v>
      </c>
      <c r="H85" t="s">
        <v>539</v>
      </c>
    </row>
    <row r="86" spans="1:8" x14ac:dyDescent="0.2">
      <c r="A86" t="s">
        <v>250</v>
      </c>
      <c r="B86" t="s">
        <v>251</v>
      </c>
      <c r="C86">
        <v>1971</v>
      </c>
      <c r="D86" t="s">
        <v>8</v>
      </c>
      <c r="E86" s="2">
        <f>42+(36/60)</f>
        <v>42.6</v>
      </c>
      <c r="F86" t="s">
        <v>17</v>
      </c>
      <c r="G86" t="s">
        <v>10</v>
      </c>
      <c r="H86" t="s">
        <v>539</v>
      </c>
    </row>
    <row r="87" spans="1:8" x14ac:dyDescent="0.2">
      <c r="A87" t="s">
        <v>252</v>
      </c>
      <c r="B87" t="s">
        <v>49</v>
      </c>
      <c r="C87">
        <v>1977</v>
      </c>
      <c r="D87" t="s">
        <v>8</v>
      </c>
      <c r="E87" s="2">
        <f>40+(55/60)</f>
        <v>40.916666666666664</v>
      </c>
      <c r="F87" t="s">
        <v>17</v>
      </c>
      <c r="G87" t="s">
        <v>51</v>
      </c>
      <c r="H87" t="s">
        <v>539</v>
      </c>
    </row>
    <row r="88" spans="1:8" x14ac:dyDescent="0.2">
      <c r="A88" t="s">
        <v>253</v>
      </c>
      <c r="B88" t="s">
        <v>254</v>
      </c>
      <c r="C88">
        <v>2004</v>
      </c>
      <c r="D88" t="s">
        <v>35</v>
      </c>
      <c r="E88" s="2">
        <f>46+(48/60)</f>
        <v>46.8</v>
      </c>
      <c r="F88" t="s">
        <v>36</v>
      </c>
      <c r="G88" t="s">
        <v>18</v>
      </c>
      <c r="H88" t="s">
        <v>539</v>
      </c>
    </row>
    <row r="89" spans="1:8" x14ac:dyDescent="0.2">
      <c r="A89" t="s">
        <v>255</v>
      </c>
      <c r="B89" t="s">
        <v>256</v>
      </c>
      <c r="C89">
        <v>1970</v>
      </c>
      <c r="D89" t="s">
        <v>8</v>
      </c>
      <c r="E89" s="2">
        <f>120+9+(45/60)</f>
        <v>129.75</v>
      </c>
      <c r="F89" t="s">
        <v>257</v>
      </c>
      <c r="G89" t="s">
        <v>10</v>
      </c>
      <c r="H89" t="s">
        <v>539</v>
      </c>
    </row>
    <row r="90" spans="1:8" x14ac:dyDescent="0.2">
      <c r="A90" t="s">
        <v>258</v>
      </c>
      <c r="B90" t="s">
        <v>259</v>
      </c>
      <c r="C90">
        <v>1964</v>
      </c>
      <c r="D90" t="s">
        <v>8</v>
      </c>
      <c r="E90" s="2">
        <f>37+(2/60)</f>
        <v>37.033333333333331</v>
      </c>
      <c r="F90" t="s">
        <v>260</v>
      </c>
      <c r="G90" t="s">
        <v>18</v>
      </c>
      <c r="H90" t="s">
        <v>539</v>
      </c>
    </row>
    <row r="91" spans="1:8" x14ac:dyDescent="0.2">
      <c r="A91" t="s">
        <v>261</v>
      </c>
      <c r="B91" t="s">
        <v>262</v>
      </c>
      <c r="C91">
        <v>1979</v>
      </c>
      <c r="D91" t="s">
        <v>8</v>
      </c>
      <c r="E91" s="2">
        <f>60+5+(9/60)</f>
        <v>65.150000000000006</v>
      </c>
      <c r="F91" t="s">
        <v>263</v>
      </c>
      <c r="G91" t="s">
        <v>10</v>
      </c>
      <c r="H91" t="s">
        <v>539</v>
      </c>
    </row>
    <row r="92" spans="1:8" x14ac:dyDescent="0.2">
      <c r="A92" t="s">
        <v>264</v>
      </c>
      <c r="B92" t="s">
        <v>265</v>
      </c>
      <c r="C92">
        <v>2019</v>
      </c>
      <c r="D92" t="s">
        <v>13</v>
      </c>
      <c r="E92" s="2">
        <f>40+(46/60)</f>
        <v>40.766666666666666</v>
      </c>
      <c r="F92" t="s">
        <v>266</v>
      </c>
      <c r="G92" t="s">
        <v>18</v>
      </c>
      <c r="H92" t="s">
        <v>539</v>
      </c>
    </row>
    <row r="93" spans="1:8" x14ac:dyDescent="0.2">
      <c r="A93" t="s">
        <v>267</v>
      </c>
      <c r="B93" t="s">
        <v>268</v>
      </c>
      <c r="C93">
        <v>2004</v>
      </c>
      <c r="D93" t="s">
        <v>43</v>
      </c>
      <c r="E93" s="2">
        <f>46+(22/60)</f>
        <v>46.366666666666667</v>
      </c>
      <c r="F93" t="s">
        <v>269</v>
      </c>
      <c r="G93" t="s">
        <v>18</v>
      </c>
      <c r="H93" t="s">
        <v>539</v>
      </c>
    </row>
    <row r="94" spans="1:8" x14ac:dyDescent="0.2">
      <c r="A94" t="s">
        <v>270</v>
      </c>
      <c r="B94" t="s">
        <v>271</v>
      </c>
      <c r="C94">
        <v>2019</v>
      </c>
      <c r="D94" t="s">
        <v>228</v>
      </c>
      <c r="E94" s="2">
        <f>38+(53/60)</f>
        <v>38.883333333333333</v>
      </c>
      <c r="F94" t="s">
        <v>272</v>
      </c>
      <c r="G94" t="s">
        <v>10</v>
      </c>
      <c r="H94" t="s">
        <v>539</v>
      </c>
    </row>
    <row r="95" spans="1:8" x14ac:dyDescent="0.2">
      <c r="A95" t="s">
        <v>273</v>
      </c>
      <c r="B95" t="s">
        <v>274</v>
      </c>
      <c r="C95">
        <v>2010</v>
      </c>
      <c r="D95" t="s">
        <v>13</v>
      </c>
      <c r="E95" s="2">
        <f>41+(33/60)</f>
        <v>41.55</v>
      </c>
      <c r="F95" t="s">
        <v>184</v>
      </c>
      <c r="G95" t="s">
        <v>18</v>
      </c>
      <c r="H95" t="s">
        <v>539</v>
      </c>
    </row>
    <row r="96" spans="1:8" x14ac:dyDescent="0.2">
      <c r="A96" t="s">
        <v>275</v>
      </c>
      <c r="B96" t="s">
        <v>276</v>
      </c>
      <c r="C96">
        <v>1971</v>
      </c>
      <c r="D96" t="s">
        <v>35</v>
      </c>
      <c r="E96" s="2">
        <f>34+(24/60)</f>
        <v>34.4</v>
      </c>
      <c r="F96" t="s">
        <v>277</v>
      </c>
      <c r="G96" t="s">
        <v>10</v>
      </c>
      <c r="H96" t="s">
        <v>539</v>
      </c>
    </row>
    <row r="97" spans="1:8" x14ac:dyDescent="0.2">
      <c r="A97" t="s">
        <v>278</v>
      </c>
      <c r="B97" t="s">
        <v>31</v>
      </c>
      <c r="C97">
        <v>1971</v>
      </c>
      <c r="D97" t="s">
        <v>8</v>
      </c>
      <c r="E97" s="2">
        <f>46+(47/60)</f>
        <v>46.783333333333331</v>
      </c>
      <c r="F97" t="s">
        <v>32</v>
      </c>
      <c r="G97" t="s">
        <v>10</v>
      </c>
      <c r="H97" t="s">
        <v>539</v>
      </c>
    </row>
    <row r="98" spans="1:8" x14ac:dyDescent="0.2">
      <c r="A98" t="s">
        <v>279</v>
      </c>
      <c r="B98" t="s">
        <v>280</v>
      </c>
      <c r="C98">
        <v>2015</v>
      </c>
      <c r="D98" t="s">
        <v>43</v>
      </c>
      <c r="E98" s="2">
        <f>41+(59/60)</f>
        <v>41.983333333333334</v>
      </c>
      <c r="F98" t="s">
        <v>281</v>
      </c>
      <c r="G98" t="s">
        <v>18</v>
      </c>
      <c r="H98" t="s">
        <v>539</v>
      </c>
    </row>
    <row r="99" spans="1:8" x14ac:dyDescent="0.2">
      <c r="A99" t="s">
        <v>282</v>
      </c>
      <c r="B99" t="s">
        <v>283</v>
      </c>
      <c r="C99">
        <v>2009</v>
      </c>
      <c r="D99" t="s">
        <v>13</v>
      </c>
      <c r="E99" s="2">
        <v>54.75</v>
      </c>
      <c r="F99" t="s">
        <v>178</v>
      </c>
      <c r="G99" t="s">
        <v>18</v>
      </c>
      <c r="H99" t="s">
        <v>539</v>
      </c>
    </row>
    <row r="100" spans="1:8" x14ac:dyDescent="0.2">
      <c r="A100" t="s">
        <v>284</v>
      </c>
      <c r="B100" t="s">
        <v>285</v>
      </c>
      <c r="C100">
        <v>2017</v>
      </c>
      <c r="D100" t="s">
        <v>127</v>
      </c>
      <c r="E100" s="2">
        <f>61+(58/60)</f>
        <v>61.966666666666669</v>
      </c>
      <c r="F100" t="s">
        <v>155</v>
      </c>
      <c r="G100" t="s">
        <v>10</v>
      </c>
      <c r="H100" t="s">
        <v>539</v>
      </c>
    </row>
    <row r="101" spans="1:8" x14ac:dyDescent="0.2">
      <c r="A101" t="s">
        <v>286</v>
      </c>
      <c r="B101" t="s">
        <v>287</v>
      </c>
      <c r="C101">
        <v>1959</v>
      </c>
      <c r="D101" t="s">
        <v>39</v>
      </c>
      <c r="E101" s="2">
        <f>57+(3/60)</f>
        <v>57.05</v>
      </c>
      <c r="F101" t="s">
        <v>40</v>
      </c>
      <c r="G101" t="s">
        <v>18</v>
      </c>
      <c r="H101" t="s">
        <v>539</v>
      </c>
    </row>
    <row r="102" spans="1:8" x14ac:dyDescent="0.2">
      <c r="A102" t="s">
        <v>288</v>
      </c>
      <c r="B102" t="s">
        <v>289</v>
      </c>
      <c r="C102">
        <v>1959</v>
      </c>
      <c r="D102" t="s">
        <v>39</v>
      </c>
      <c r="E102" s="2">
        <f>40+(13/60)</f>
        <v>40.216666666666669</v>
      </c>
      <c r="F102" t="s">
        <v>140</v>
      </c>
      <c r="G102" t="s">
        <v>18</v>
      </c>
      <c r="H102" t="s">
        <v>539</v>
      </c>
    </row>
    <row r="103" spans="1:8" x14ac:dyDescent="0.2">
      <c r="A103" t="s">
        <v>290</v>
      </c>
      <c r="B103" t="s">
        <v>291</v>
      </c>
      <c r="C103">
        <v>2005</v>
      </c>
      <c r="D103" t="s">
        <v>43</v>
      </c>
      <c r="E103" s="2">
        <f>60+3+(31/60)</f>
        <v>63.516666666666666</v>
      </c>
      <c r="F103" t="s">
        <v>292</v>
      </c>
      <c r="G103" t="s">
        <v>77</v>
      </c>
      <c r="H103" t="s">
        <v>539</v>
      </c>
    </row>
    <row r="104" spans="1:8" x14ac:dyDescent="0.2">
      <c r="A104" t="s">
        <v>293</v>
      </c>
      <c r="B104" t="s">
        <v>294</v>
      </c>
      <c r="C104">
        <v>1998</v>
      </c>
      <c r="D104" t="s">
        <v>43</v>
      </c>
      <c r="E104" s="2">
        <f>60+18+(36/60)</f>
        <v>78.599999999999994</v>
      </c>
      <c r="F104" t="s">
        <v>295</v>
      </c>
      <c r="G104" t="s">
        <v>18</v>
      </c>
      <c r="H104" t="s">
        <v>539</v>
      </c>
    </row>
    <row r="105" spans="1:8" x14ac:dyDescent="0.2">
      <c r="A105" t="s">
        <v>296</v>
      </c>
      <c r="B105" t="s">
        <v>297</v>
      </c>
      <c r="C105">
        <v>2006</v>
      </c>
      <c r="D105" t="s">
        <v>13</v>
      </c>
      <c r="E105" s="2">
        <f>43+(23/60)</f>
        <v>43.383333333333333</v>
      </c>
      <c r="F105" t="s">
        <v>298</v>
      </c>
      <c r="G105" t="s">
        <v>10</v>
      </c>
      <c r="H105" t="s">
        <v>539</v>
      </c>
    </row>
    <row r="106" spans="1:8" x14ac:dyDescent="0.2">
      <c r="A106" t="s">
        <v>299</v>
      </c>
      <c r="B106" t="s">
        <v>46</v>
      </c>
      <c r="C106">
        <v>1983</v>
      </c>
      <c r="D106" t="s">
        <v>13</v>
      </c>
      <c r="E106" s="2">
        <f>44+(8/60)</f>
        <v>44.133333333333333</v>
      </c>
      <c r="F106" t="s">
        <v>300</v>
      </c>
      <c r="G106" t="s">
        <v>18</v>
      </c>
      <c r="H106" t="s">
        <v>539</v>
      </c>
    </row>
    <row r="107" spans="1:8" x14ac:dyDescent="0.2">
      <c r="A107" t="s">
        <v>301</v>
      </c>
      <c r="B107" t="s">
        <v>302</v>
      </c>
      <c r="C107">
        <v>1998</v>
      </c>
      <c r="D107" t="s">
        <v>127</v>
      </c>
      <c r="E107" s="2">
        <f>60+11+(3/60)</f>
        <v>71.05</v>
      </c>
      <c r="F107" t="s">
        <v>44</v>
      </c>
      <c r="G107" t="s">
        <v>10</v>
      </c>
      <c r="H107" t="s">
        <v>539</v>
      </c>
    </row>
    <row r="108" spans="1:8" x14ac:dyDescent="0.2">
      <c r="A108" t="s">
        <v>303</v>
      </c>
      <c r="B108" t="s">
        <v>304</v>
      </c>
      <c r="C108">
        <v>1977</v>
      </c>
      <c r="D108" t="s">
        <v>8</v>
      </c>
      <c r="E108" s="2">
        <f>38+(56/60)</f>
        <v>38.93333333333333</v>
      </c>
      <c r="F108" t="s">
        <v>121</v>
      </c>
      <c r="G108" t="s">
        <v>10</v>
      </c>
      <c r="H108" t="s">
        <v>539</v>
      </c>
    </row>
    <row r="109" spans="1:8" x14ac:dyDescent="0.2">
      <c r="A109" t="s">
        <v>305</v>
      </c>
      <c r="B109" t="s">
        <v>306</v>
      </c>
      <c r="C109">
        <v>2017</v>
      </c>
      <c r="D109" t="s">
        <v>75</v>
      </c>
      <c r="E109" s="2">
        <f>180+32+(31/60)</f>
        <v>212.51666666666668</v>
      </c>
      <c r="F109" t="s">
        <v>307</v>
      </c>
      <c r="G109" t="s">
        <v>77</v>
      </c>
      <c r="H109" t="s">
        <v>538</v>
      </c>
    </row>
    <row r="110" spans="1:8" x14ac:dyDescent="0.2">
      <c r="A110" t="s">
        <v>308</v>
      </c>
      <c r="B110" t="s">
        <v>309</v>
      </c>
      <c r="C110">
        <v>1990</v>
      </c>
      <c r="D110" t="s">
        <v>13</v>
      </c>
      <c r="E110" s="2">
        <f>58+(50/60)</f>
        <v>58.833333333333336</v>
      </c>
      <c r="F110" t="s">
        <v>310</v>
      </c>
      <c r="G110" t="s">
        <v>18</v>
      </c>
      <c r="H110" t="s">
        <v>539</v>
      </c>
    </row>
    <row r="111" spans="1:8" x14ac:dyDescent="0.2">
      <c r="A111" t="s">
        <v>311</v>
      </c>
      <c r="B111" t="s">
        <v>312</v>
      </c>
      <c r="C111">
        <v>2017</v>
      </c>
      <c r="D111" t="s">
        <v>43</v>
      </c>
      <c r="E111" s="2">
        <f>57+(2/60)</f>
        <v>57.033333333333331</v>
      </c>
      <c r="F111" t="s">
        <v>103</v>
      </c>
      <c r="G111" t="s">
        <v>18</v>
      </c>
      <c r="H111" t="s">
        <v>539</v>
      </c>
    </row>
    <row r="112" spans="1:8" x14ac:dyDescent="0.2">
      <c r="A112" t="s">
        <v>313</v>
      </c>
      <c r="B112" t="s">
        <v>314</v>
      </c>
      <c r="C112">
        <v>1981</v>
      </c>
      <c r="D112" t="s">
        <v>8</v>
      </c>
      <c r="E112" s="2">
        <f>65+(22/60)</f>
        <v>65.36666666666666</v>
      </c>
      <c r="F112" t="s">
        <v>315</v>
      </c>
      <c r="G112" t="s">
        <v>10</v>
      </c>
      <c r="H112" t="s">
        <v>539</v>
      </c>
    </row>
    <row r="113" spans="1:8" x14ac:dyDescent="0.2">
      <c r="A113" t="s">
        <v>316</v>
      </c>
      <c r="B113" t="s">
        <v>317</v>
      </c>
      <c r="C113">
        <v>2000</v>
      </c>
      <c r="D113" t="s">
        <v>8</v>
      </c>
      <c r="E113" s="2">
        <f>50+(23/60)</f>
        <v>50.383333333333333</v>
      </c>
      <c r="F113" t="s">
        <v>318</v>
      </c>
      <c r="G113" t="s">
        <v>18</v>
      </c>
      <c r="H113" t="s">
        <v>539</v>
      </c>
    </row>
    <row r="114" spans="1:8" x14ac:dyDescent="0.2">
      <c r="A114" t="s">
        <v>319</v>
      </c>
      <c r="B114" t="s">
        <v>320</v>
      </c>
      <c r="C114">
        <v>1996</v>
      </c>
      <c r="D114" t="s">
        <v>13</v>
      </c>
      <c r="E114" s="2">
        <f>(46+(53/60)) + (7+(29/60))</f>
        <v>54.366666666666667</v>
      </c>
      <c r="F114" t="s">
        <v>321</v>
      </c>
      <c r="G114" t="s">
        <v>18</v>
      </c>
      <c r="H114" t="s">
        <v>539</v>
      </c>
    </row>
    <row r="115" spans="1:8" x14ac:dyDescent="0.2">
      <c r="A115" t="s">
        <v>322</v>
      </c>
      <c r="B115" t="s">
        <v>29</v>
      </c>
      <c r="C115">
        <v>1997</v>
      </c>
      <c r="D115" t="s">
        <v>13</v>
      </c>
      <c r="E115" s="2">
        <f>53+(28/60)</f>
        <v>53.466666666666669</v>
      </c>
      <c r="F115" t="s">
        <v>9</v>
      </c>
      <c r="G115" t="s">
        <v>10</v>
      </c>
      <c r="H115" t="s">
        <v>539</v>
      </c>
    </row>
    <row r="116" spans="1:8" x14ac:dyDescent="0.2">
      <c r="A116" t="s">
        <v>323</v>
      </c>
      <c r="B116" t="s">
        <v>324</v>
      </c>
      <c r="C116">
        <v>1985</v>
      </c>
      <c r="D116" t="s">
        <v>198</v>
      </c>
      <c r="E116" s="2">
        <f>44+(43/60)</f>
        <v>44.716666666666669</v>
      </c>
      <c r="F116" t="s">
        <v>22</v>
      </c>
      <c r="G116" t="s">
        <v>10</v>
      </c>
      <c r="H116" t="s">
        <v>539</v>
      </c>
    </row>
    <row r="117" spans="1:8" x14ac:dyDescent="0.2">
      <c r="A117" t="s">
        <v>325</v>
      </c>
      <c r="B117" t="s">
        <v>326</v>
      </c>
      <c r="C117">
        <v>2013</v>
      </c>
      <c r="D117" t="s">
        <v>13</v>
      </c>
      <c r="E117" s="2">
        <f>41+(5/60)</f>
        <v>41.083333333333336</v>
      </c>
      <c r="F117" t="s">
        <v>62</v>
      </c>
      <c r="G117" t="s">
        <v>18</v>
      </c>
      <c r="H117" t="s">
        <v>539</v>
      </c>
    </row>
    <row r="118" spans="1:8" x14ac:dyDescent="0.2">
      <c r="A118" t="s">
        <v>327</v>
      </c>
      <c r="B118" t="s">
        <v>276</v>
      </c>
      <c r="C118">
        <v>1970</v>
      </c>
      <c r="D118" t="s">
        <v>35</v>
      </c>
      <c r="E118" s="2">
        <f>41+(48/60)</f>
        <v>41.8</v>
      </c>
      <c r="F118" t="s">
        <v>277</v>
      </c>
      <c r="G118" t="s">
        <v>10</v>
      </c>
      <c r="H118" t="s">
        <v>539</v>
      </c>
    </row>
    <row r="119" spans="1:8" x14ac:dyDescent="0.2">
      <c r="A119" t="s">
        <v>328</v>
      </c>
      <c r="B119" t="s">
        <v>329</v>
      </c>
      <c r="C119">
        <v>1994</v>
      </c>
      <c r="D119" t="s">
        <v>13</v>
      </c>
      <c r="E119" s="2">
        <f>52+(51/60)</f>
        <v>52.85</v>
      </c>
      <c r="F119" t="s">
        <v>330</v>
      </c>
      <c r="G119" t="s">
        <v>10</v>
      </c>
      <c r="H119" t="s">
        <v>539</v>
      </c>
    </row>
    <row r="120" spans="1:8" x14ac:dyDescent="0.2">
      <c r="A120" t="s">
        <v>331</v>
      </c>
      <c r="B120" t="s">
        <v>332</v>
      </c>
      <c r="C120">
        <v>2016</v>
      </c>
      <c r="D120" t="s">
        <v>13</v>
      </c>
      <c r="E120" s="2">
        <f>41+(1/60)</f>
        <v>41.016666666666666</v>
      </c>
      <c r="F120" t="s">
        <v>184</v>
      </c>
      <c r="G120" t="s">
        <v>18</v>
      </c>
      <c r="H120" t="s">
        <v>539</v>
      </c>
    </row>
    <row r="121" spans="1:8" x14ac:dyDescent="0.2">
      <c r="A121" t="s">
        <v>333</v>
      </c>
      <c r="B121" t="s">
        <v>334</v>
      </c>
      <c r="C121">
        <v>1989</v>
      </c>
      <c r="D121" t="s">
        <v>43</v>
      </c>
      <c r="E121" s="2">
        <f>53+(11/60)</f>
        <v>53.18333333333333</v>
      </c>
      <c r="F121" t="s">
        <v>220</v>
      </c>
      <c r="G121" t="s">
        <v>18</v>
      </c>
      <c r="H121" t="s">
        <v>539</v>
      </c>
    </row>
    <row r="122" spans="1:8" x14ac:dyDescent="0.2">
      <c r="A122" t="s">
        <v>335</v>
      </c>
      <c r="B122" t="s">
        <v>336</v>
      </c>
      <c r="C122">
        <v>2017</v>
      </c>
      <c r="D122" t="s">
        <v>75</v>
      </c>
      <c r="E122" s="2">
        <f>180+47+(27/60)</f>
        <v>227.45</v>
      </c>
      <c r="F122" t="s">
        <v>337</v>
      </c>
      <c r="G122" t="s">
        <v>77</v>
      </c>
      <c r="H122" t="s">
        <v>538</v>
      </c>
    </row>
    <row r="123" spans="1:8" x14ac:dyDescent="0.2">
      <c r="A123" t="s">
        <v>338</v>
      </c>
      <c r="B123" t="s">
        <v>339</v>
      </c>
      <c r="C123">
        <v>1966</v>
      </c>
      <c r="D123" t="s">
        <v>198</v>
      </c>
      <c r="E123" s="2">
        <f>36+(27/60)</f>
        <v>36.450000000000003</v>
      </c>
      <c r="F123" t="s">
        <v>220</v>
      </c>
      <c r="G123" t="s">
        <v>18</v>
      </c>
      <c r="H123" t="s">
        <v>539</v>
      </c>
    </row>
    <row r="124" spans="1:8" x14ac:dyDescent="0.2">
      <c r="A124" t="s">
        <v>340</v>
      </c>
      <c r="B124" t="s">
        <v>340</v>
      </c>
      <c r="C124">
        <v>1996</v>
      </c>
      <c r="D124" t="s">
        <v>13</v>
      </c>
      <c r="E124" s="2">
        <f>50+(17/60)</f>
        <v>50.283333333333331</v>
      </c>
      <c r="F124" t="s">
        <v>121</v>
      </c>
      <c r="G124" t="s">
        <v>10</v>
      </c>
      <c r="H124" t="s">
        <v>539</v>
      </c>
    </row>
    <row r="125" spans="1:8" x14ac:dyDescent="0.2">
      <c r="A125" t="s">
        <v>341</v>
      </c>
      <c r="B125" t="s">
        <v>342</v>
      </c>
      <c r="C125">
        <v>1984</v>
      </c>
      <c r="D125" t="s">
        <v>35</v>
      </c>
      <c r="E125" s="2">
        <f>50+(58/60)</f>
        <v>50.966666666666669</v>
      </c>
      <c r="F125" t="s">
        <v>343</v>
      </c>
      <c r="G125" t="s">
        <v>10</v>
      </c>
      <c r="H125" t="s">
        <v>539</v>
      </c>
    </row>
    <row r="126" spans="1:8" x14ac:dyDescent="0.2">
      <c r="A126" t="s">
        <v>344</v>
      </c>
      <c r="B126" t="s">
        <v>345</v>
      </c>
      <c r="C126">
        <v>2006</v>
      </c>
      <c r="D126" t="s">
        <v>13</v>
      </c>
      <c r="E126" s="2">
        <v>62.66</v>
      </c>
      <c r="F126" t="s">
        <v>346</v>
      </c>
      <c r="G126" t="s">
        <v>18</v>
      </c>
      <c r="H126" t="s">
        <v>539</v>
      </c>
    </row>
    <row r="127" spans="1:8" x14ac:dyDescent="0.2">
      <c r="A127" t="s">
        <v>347</v>
      </c>
      <c r="B127" t="s">
        <v>347</v>
      </c>
      <c r="C127">
        <v>2019</v>
      </c>
      <c r="D127" t="s">
        <v>13</v>
      </c>
      <c r="E127" s="2">
        <f>44+(25/60)</f>
        <v>44.416666666666664</v>
      </c>
      <c r="F127" t="s">
        <v>348</v>
      </c>
      <c r="G127" t="s">
        <v>18</v>
      </c>
      <c r="H127" t="s">
        <v>539</v>
      </c>
    </row>
    <row r="128" spans="1:8" x14ac:dyDescent="0.2">
      <c r="A128" t="s">
        <v>349</v>
      </c>
      <c r="B128" t="s">
        <v>256</v>
      </c>
      <c r="C128">
        <v>1973</v>
      </c>
      <c r="D128" t="s">
        <v>8</v>
      </c>
      <c r="E128" s="2">
        <f>82+(23/60)</f>
        <v>82.38333333333334</v>
      </c>
      <c r="F128" t="s">
        <v>257</v>
      </c>
      <c r="G128" t="s">
        <v>10</v>
      </c>
      <c r="H128" t="s">
        <v>539</v>
      </c>
    </row>
    <row r="129" spans="1:8" x14ac:dyDescent="0.2">
      <c r="A129" t="s">
        <v>350</v>
      </c>
      <c r="B129" t="s">
        <v>351</v>
      </c>
      <c r="C129">
        <v>2019</v>
      </c>
      <c r="D129" t="s">
        <v>35</v>
      </c>
      <c r="E129" s="2">
        <f>46+(26/60)</f>
        <v>46.43333333333333</v>
      </c>
      <c r="F129" t="s">
        <v>352</v>
      </c>
      <c r="G129" t="s">
        <v>353</v>
      </c>
      <c r="H129" t="s">
        <v>539</v>
      </c>
    </row>
    <row r="130" spans="1:8" x14ac:dyDescent="0.2">
      <c r="A130" t="s">
        <v>354</v>
      </c>
      <c r="B130" t="s">
        <v>355</v>
      </c>
      <c r="C130">
        <v>2012</v>
      </c>
      <c r="D130" t="s">
        <v>43</v>
      </c>
      <c r="E130" s="2">
        <f>45+(55/60)</f>
        <v>45.916666666666664</v>
      </c>
      <c r="F130" t="s">
        <v>356</v>
      </c>
      <c r="G130" t="s">
        <v>18</v>
      </c>
      <c r="H130" t="s">
        <v>539</v>
      </c>
    </row>
    <row r="131" spans="1:8" x14ac:dyDescent="0.2">
      <c r="A131" t="s">
        <v>357</v>
      </c>
      <c r="B131" t="s">
        <v>357</v>
      </c>
      <c r="C131">
        <v>1992</v>
      </c>
      <c r="D131" t="s">
        <v>8</v>
      </c>
      <c r="E131" s="2">
        <f>57+(46/60)</f>
        <v>57.766666666666666</v>
      </c>
      <c r="F131" t="s">
        <v>67</v>
      </c>
      <c r="G131" t="s">
        <v>18</v>
      </c>
      <c r="H131" t="s">
        <v>539</v>
      </c>
    </row>
    <row r="132" spans="1:8" x14ac:dyDescent="0.2">
      <c r="A132" t="s">
        <v>358</v>
      </c>
      <c r="B132" t="s">
        <v>126</v>
      </c>
      <c r="C132">
        <v>2013</v>
      </c>
      <c r="D132" t="s">
        <v>127</v>
      </c>
      <c r="E132" s="2">
        <f>74+(34/60)</f>
        <v>74.566666666666663</v>
      </c>
      <c r="F132" t="s">
        <v>40</v>
      </c>
      <c r="G132" t="s">
        <v>128</v>
      </c>
      <c r="H132" t="s">
        <v>539</v>
      </c>
    </row>
    <row r="133" spans="1:8" x14ac:dyDescent="0.2">
      <c r="A133" t="s">
        <v>534</v>
      </c>
      <c r="B133" t="s">
        <v>535</v>
      </c>
      <c r="C133">
        <v>1986</v>
      </c>
      <c r="D133" t="s">
        <v>35</v>
      </c>
      <c r="E133" s="2">
        <f>28+(55/60)</f>
        <v>28.916666666666668</v>
      </c>
      <c r="F133" t="s">
        <v>536</v>
      </c>
      <c r="G133" t="s">
        <v>18</v>
      </c>
      <c r="H133" t="s">
        <v>539</v>
      </c>
    </row>
    <row r="134" spans="1:8" x14ac:dyDescent="0.2">
      <c r="A134" t="s">
        <v>359</v>
      </c>
      <c r="B134" t="s">
        <v>360</v>
      </c>
      <c r="C134">
        <v>2000</v>
      </c>
      <c r="D134" t="s">
        <v>13</v>
      </c>
      <c r="E134" s="2">
        <f>53+(41/60)</f>
        <v>53.68333333333333</v>
      </c>
      <c r="F134" t="s">
        <v>361</v>
      </c>
      <c r="G134" t="s">
        <v>18</v>
      </c>
      <c r="H134" t="s">
        <v>539</v>
      </c>
    </row>
    <row r="135" spans="1:8" x14ac:dyDescent="0.2">
      <c r="A135" t="s">
        <v>362</v>
      </c>
      <c r="B135" t="s">
        <v>363</v>
      </c>
      <c r="C135">
        <v>2018</v>
      </c>
      <c r="D135" t="s">
        <v>25</v>
      </c>
      <c r="E135" s="2">
        <f>36+(23/60)</f>
        <v>36.383333333333333</v>
      </c>
      <c r="F135" t="s">
        <v>364</v>
      </c>
      <c r="G135" t="s">
        <v>365</v>
      </c>
      <c r="H135" t="s">
        <v>539</v>
      </c>
    </row>
    <row r="136" spans="1:8" x14ac:dyDescent="0.2">
      <c r="A136" t="s">
        <v>366</v>
      </c>
      <c r="B136" t="s">
        <v>7</v>
      </c>
      <c r="C136">
        <v>1966</v>
      </c>
      <c r="D136" t="s">
        <v>8</v>
      </c>
      <c r="E136" s="2">
        <f>34+(44/60)</f>
        <v>34.733333333333334</v>
      </c>
      <c r="F136" t="s">
        <v>9</v>
      </c>
      <c r="G136" t="s">
        <v>10</v>
      </c>
      <c r="H136" t="s">
        <v>539</v>
      </c>
    </row>
    <row r="137" spans="1:8" x14ac:dyDescent="0.2">
      <c r="A137" t="s">
        <v>367</v>
      </c>
      <c r="B137" t="s">
        <v>368</v>
      </c>
      <c r="C137">
        <v>2019</v>
      </c>
      <c r="D137" t="s">
        <v>43</v>
      </c>
      <c r="E137" s="2">
        <f>46+(56/60)</f>
        <v>46.93333333333333</v>
      </c>
      <c r="F137" t="s">
        <v>215</v>
      </c>
      <c r="G137" t="s">
        <v>18</v>
      </c>
      <c r="H137" t="s">
        <v>539</v>
      </c>
    </row>
    <row r="138" spans="1:8" x14ac:dyDescent="0.2">
      <c r="A138" t="s">
        <v>369</v>
      </c>
      <c r="B138" t="s">
        <v>280</v>
      </c>
      <c r="C138">
        <v>2020</v>
      </c>
      <c r="D138" t="s">
        <v>43</v>
      </c>
      <c r="E138" s="2">
        <v>39</v>
      </c>
      <c r="F138" t="s">
        <v>370</v>
      </c>
      <c r="G138" t="s">
        <v>18</v>
      </c>
      <c r="H138" t="s">
        <v>539</v>
      </c>
    </row>
    <row r="139" spans="1:8" x14ac:dyDescent="0.2">
      <c r="A139" t="s">
        <v>371</v>
      </c>
      <c r="B139" t="s">
        <v>372</v>
      </c>
      <c r="C139">
        <v>1990</v>
      </c>
      <c r="D139" t="s">
        <v>35</v>
      </c>
      <c r="E139" s="2">
        <f>42+(21/60)</f>
        <v>42.35</v>
      </c>
      <c r="F139" t="s">
        <v>220</v>
      </c>
      <c r="G139" t="s">
        <v>18</v>
      </c>
      <c r="H139" t="s">
        <v>539</v>
      </c>
    </row>
    <row r="140" spans="1:8" x14ac:dyDescent="0.2">
      <c r="A140" t="s">
        <v>373</v>
      </c>
      <c r="B140" t="s">
        <v>374</v>
      </c>
      <c r="C140">
        <v>2005</v>
      </c>
      <c r="D140" t="s">
        <v>25</v>
      </c>
      <c r="E140" s="2">
        <f>52+(3/60)</f>
        <v>52.05</v>
      </c>
      <c r="F140" t="s">
        <v>375</v>
      </c>
      <c r="G140" t="s">
        <v>77</v>
      </c>
      <c r="H140" t="s">
        <v>539</v>
      </c>
    </row>
    <row r="141" spans="1:8" x14ac:dyDescent="0.2">
      <c r="A141" t="s">
        <v>376</v>
      </c>
      <c r="B141" t="s">
        <v>376</v>
      </c>
      <c r="C141">
        <v>2011</v>
      </c>
      <c r="D141" t="s">
        <v>127</v>
      </c>
      <c r="E141" s="2">
        <f>40+(28/60)</f>
        <v>40.466666666666669</v>
      </c>
      <c r="F141" t="s">
        <v>272</v>
      </c>
      <c r="G141" t="s">
        <v>10</v>
      </c>
      <c r="H141" t="s">
        <v>539</v>
      </c>
    </row>
    <row r="142" spans="1:8" x14ac:dyDescent="0.2">
      <c r="A142" t="s">
        <v>377</v>
      </c>
      <c r="B142" t="s">
        <v>378</v>
      </c>
      <c r="C142">
        <v>2021</v>
      </c>
      <c r="D142" t="s">
        <v>8</v>
      </c>
      <c r="E142" s="2">
        <f>63+(42/60)</f>
        <v>63.7</v>
      </c>
      <c r="F142" t="s">
        <v>22</v>
      </c>
      <c r="G142" t="s">
        <v>10</v>
      </c>
      <c r="H142" t="s">
        <v>539</v>
      </c>
    </row>
    <row r="143" spans="1:8" x14ac:dyDescent="0.2">
      <c r="A143" t="s">
        <v>379</v>
      </c>
      <c r="B143" t="s">
        <v>7</v>
      </c>
      <c r="C143">
        <v>1967</v>
      </c>
      <c r="D143" t="s">
        <v>8</v>
      </c>
      <c r="E143" s="2">
        <v>39.75</v>
      </c>
      <c r="F143" t="s">
        <v>9</v>
      </c>
      <c r="G143" t="s">
        <v>10</v>
      </c>
      <c r="H143" t="s">
        <v>539</v>
      </c>
    </row>
    <row r="144" spans="1:8" x14ac:dyDescent="0.2">
      <c r="A144" t="s">
        <v>380</v>
      </c>
      <c r="B144" t="s">
        <v>381</v>
      </c>
      <c r="C144">
        <v>2005</v>
      </c>
      <c r="D144" t="s">
        <v>13</v>
      </c>
      <c r="E144" s="2">
        <f>50+(36/60)</f>
        <v>50.6</v>
      </c>
      <c r="F144" t="s">
        <v>382</v>
      </c>
      <c r="G144" t="s">
        <v>10</v>
      </c>
      <c r="H144" t="s">
        <v>539</v>
      </c>
    </row>
    <row r="145" spans="1:8" x14ac:dyDescent="0.2">
      <c r="A145" t="s">
        <v>383</v>
      </c>
      <c r="B145" t="s">
        <v>317</v>
      </c>
      <c r="C145">
        <v>2007</v>
      </c>
      <c r="D145" t="s">
        <v>75</v>
      </c>
      <c r="E145" s="2">
        <f>180+15+(37/60)</f>
        <v>195.61666666666667</v>
      </c>
      <c r="F145" t="s">
        <v>141</v>
      </c>
      <c r="G145" t="s">
        <v>18</v>
      </c>
      <c r="H145" t="s">
        <v>538</v>
      </c>
    </row>
    <row r="146" spans="1:8" x14ac:dyDescent="0.2">
      <c r="A146" t="s">
        <v>384</v>
      </c>
      <c r="B146" t="s">
        <v>385</v>
      </c>
      <c r="C146">
        <v>2004</v>
      </c>
      <c r="D146" t="s">
        <v>25</v>
      </c>
      <c r="E146" s="2">
        <f>46+(37/60)</f>
        <v>46.616666666666667</v>
      </c>
      <c r="F146" t="s">
        <v>386</v>
      </c>
      <c r="G146" t="s">
        <v>77</v>
      </c>
      <c r="H146" t="s">
        <v>539</v>
      </c>
    </row>
    <row r="147" spans="1:8" x14ac:dyDescent="0.2">
      <c r="A147" t="s">
        <v>387</v>
      </c>
      <c r="B147" t="s">
        <v>388</v>
      </c>
      <c r="C147">
        <v>2021</v>
      </c>
      <c r="D147" t="s">
        <v>43</v>
      </c>
      <c r="E147" s="2">
        <f>65+(13/60)</f>
        <v>65.216666666666669</v>
      </c>
      <c r="F147" t="s">
        <v>389</v>
      </c>
      <c r="G147" t="s">
        <v>10</v>
      </c>
      <c r="H147" t="s">
        <v>539</v>
      </c>
    </row>
    <row r="148" spans="1:8" x14ac:dyDescent="0.2">
      <c r="A148" t="s">
        <v>390</v>
      </c>
      <c r="B148" t="s">
        <v>391</v>
      </c>
      <c r="C148">
        <v>2002</v>
      </c>
      <c r="D148" t="s">
        <v>8</v>
      </c>
      <c r="E148" s="2">
        <f>60+(59/60)</f>
        <v>60.983333333333334</v>
      </c>
      <c r="F148" t="s">
        <v>232</v>
      </c>
      <c r="G148" t="s">
        <v>18</v>
      </c>
      <c r="H148" t="s">
        <v>539</v>
      </c>
    </row>
    <row r="149" spans="1:8" x14ac:dyDescent="0.2">
      <c r="A149" t="s">
        <v>392</v>
      </c>
      <c r="B149" t="s">
        <v>15</v>
      </c>
      <c r="C149">
        <v>2019</v>
      </c>
      <c r="D149" t="s">
        <v>8</v>
      </c>
      <c r="E149" s="2">
        <f>41+(12/60)</f>
        <v>41.2</v>
      </c>
      <c r="F149" t="s">
        <v>181</v>
      </c>
      <c r="G149" t="s">
        <v>18</v>
      </c>
      <c r="H149" t="s">
        <v>539</v>
      </c>
    </row>
    <row r="150" spans="1:8" x14ac:dyDescent="0.2">
      <c r="A150" t="s">
        <v>393</v>
      </c>
      <c r="B150" t="s">
        <v>394</v>
      </c>
      <c r="C150">
        <v>2016</v>
      </c>
      <c r="D150" t="s">
        <v>43</v>
      </c>
      <c r="E150" s="2">
        <f>37+(7/60)</f>
        <v>37.116666666666667</v>
      </c>
      <c r="F150" t="s">
        <v>62</v>
      </c>
      <c r="G150" t="s">
        <v>18</v>
      </c>
      <c r="H150" t="s">
        <v>539</v>
      </c>
    </row>
    <row r="151" spans="1:8" x14ac:dyDescent="0.2">
      <c r="A151" t="s">
        <v>395</v>
      </c>
      <c r="B151" t="s">
        <v>396</v>
      </c>
      <c r="C151">
        <v>2006</v>
      </c>
      <c r="D151" t="s">
        <v>109</v>
      </c>
      <c r="E151" s="2">
        <f>37+(32/60)</f>
        <v>37.533333333333331</v>
      </c>
      <c r="F151" t="s">
        <v>397</v>
      </c>
      <c r="G151" t="s">
        <v>18</v>
      </c>
      <c r="H151" t="s">
        <v>539</v>
      </c>
    </row>
    <row r="152" spans="1:8" x14ac:dyDescent="0.2">
      <c r="A152" t="s">
        <v>398</v>
      </c>
      <c r="B152" t="s">
        <v>399</v>
      </c>
      <c r="C152">
        <v>2016</v>
      </c>
      <c r="D152" t="s">
        <v>25</v>
      </c>
      <c r="E152" s="2">
        <f>35+(1/60)</f>
        <v>35.016666666666666</v>
      </c>
      <c r="F152" t="s">
        <v>400</v>
      </c>
      <c r="G152" t="s">
        <v>165</v>
      </c>
      <c r="H152" t="s">
        <v>539</v>
      </c>
    </row>
    <row r="153" spans="1:8" x14ac:dyDescent="0.2">
      <c r="A153" t="s">
        <v>401</v>
      </c>
      <c r="B153" t="s">
        <v>294</v>
      </c>
      <c r="C153">
        <v>1991</v>
      </c>
      <c r="D153" t="s">
        <v>43</v>
      </c>
      <c r="E153" s="2">
        <f>50+(36/60)</f>
        <v>50.6</v>
      </c>
      <c r="F153" t="s">
        <v>402</v>
      </c>
      <c r="G153" t="s">
        <v>18</v>
      </c>
      <c r="H153" t="s">
        <v>539</v>
      </c>
    </row>
    <row r="154" spans="1:8" x14ac:dyDescent="0.2">
      <c r="A154" t="s">
        <v>403</v>
      </c>
      <c r="B154" t="s">
        <v>404</v>
      </c>
      <c r="C154">
        <v>1971</v>
      </c>
      <c r="D154" t="s">
        <v>8</v>
      </c>
      <c r="E154" s="2">
        <f>46+(26/60)</f>
        <v>46.43333333333333</v>
      </c>
      <c r="F154" t="s">
        <v>405</v>
      </c>
      <c r="G154" t="s">
        <v>10</v>
      </c>
      <c r="H154" t="s">
        <v>539</v>
      </c>
    </row>
    <row r="155" spans="1:8" x14ac:dyDescent="0.2">
      <c r="A155" t="s">
        <v>406</v>
      </c>
      <c r="B155" t="s">
        <v>407</v>
      </c>
      <c r="C155">
        <v>1999</v>
      </c>
      <c r="D155" t="s">
        <v>13</v>
      </c>
      <c r="E155" s="2">
        <f>60+(23/60)</f>
        <v>60.383333333333333</v>
      </c>
      <c r="F155" t="s">
        <v>71</v>
      </c>
      <c r="G155" t="s">
        <v>18</v>
      </c>
      <c r="H155" t="s">
        <v>539</v>
      </c>
    </row>
    <row r="156" spans="1:8" x14ac:dyDescent="0.2">
      <c r="A156" t="s">
        <v>408</v>
      </c>
      <c r="B156" t="s">
        <v>409</v>
      </c>
      <c r="C156">
        <v>2005</v>
      </c>
      <c r="D156" t="s">
        <v>13</v>
      </c>
      <c r="E156" s="2">
        <f>65+(33/60)</f>
        <v>65.55</v>
      </c>
      <c r="F156" t="s">
        <v>343</v>
      </c>
      <c r="G156" t="s">
        <v>410</v>
      </c>
      <c r="H156" t="s">
        <v>539</v>
      </c>
    </row>
    <row r="157" spans="1:8" x14ac:dyDescent="0.2">
      <c r="A157" t="s">
        <v>411</v>
      </c>
      <c r="B157" t="s">
        <v>412</v>
      </c>
      <c r="C157">
        <v>1991</v>
      </c>
      <c r="D157" t="s">
        <v>8</v>
      </c>
      <c r="E157" s="2">
        <f>53+(22/60)</f>
        <v>53.366666666666667</v>
      </c>
      <c r="F157" t="s">
        <v>67</v>
      </c>
      <c r="G157" t="s">
        <v>18</v>
      </c>
      <c r="H157" t="s">
        <v>539</v>
      </c>
    </row>
    <row r="158" spans="1:8" x14ac:dyDescent="0.2">
      <c r="A158" t="s">
        <v>413</v>
      </c>
      <c r="B158" t="s">
        <v>414</v>
      </c>
      <c r="C158">
        <v>1983</v>
      </c>
      <c r="D158" t="s">
        <v>415</v>
      </c>
      <c r="E158" s="2">
        <f>38+(37/60)</f>
        <v>38.616666666666667</v>
      </c>
      <c r="F158" t="s">
        <v>67</v>
      </c>
      <c r="G158" t="s">
        <v>18</v>
      </c>
      <c r="H158" t="s">
        <v>539</v>
      </c>
    </row>
    <row r="159" spans="1:8" x14ac:dyDescent="0.2">
      <c r="A159" t="s">
        <v>416</v>
      </c>
      <c r="B159" t="s">
        <v>417</v>
      </c>
      <c r="C159">
        <v>1975</v>
      </c>
      <c r="D159" t="s">
        <v>418</v>
      </c>
      <c r="E159" s="2">
        <f>57+(58/60)</f>
        <v>57.966666666666669</v>
      </c>
      <c r="F159" t="s">
        <v>419</v>
      </c>
      <c r="G159" t="s">
        <v>10</v>
      </c>
      <c r="H159" t="s">
        <v>538</v>
      </c>
    </row>
    <row r="160" spans="1:8" x14ac:dyDescent="0.2">
      <c r="A160" t="s">
        <v>420</v>
      </c>
      <c r="B160" t="s">
        <v>29</v>
      </c>
      <c r="C160">
        <v>1995</v>
      </c>
      <c r="D160" t="s">
        <v>13</v>
      </c>
      <c r="E160" s="2">
        <v>48.66</v>
      </c>
      <c r="F160" t="s">
        <v>9</v>
      </c>
      <c r="G160" t="s">
        <v>10</v>
      </c>
      <c r="H160" t="s">
        <v>539</v>
      </c>
    </row>
    <row r="161" spans="1:8" x14ac:dyDescent="0.2">
      <c r="A161" t="s">
        <v>421</v>
      </c>
      <c r="B161" t="s">
        <v>422</v>
      </c>
      <c r="C161">
        <v>1995</v>
      </c>
      <c r="D161" t="s">
        <v>13</v>
      </c>
      <c r="E161" s="2">
        <f>38+(25/60)</f>
        <v>38.416666666666664</v>
      </c>
      <c r="F161" t="s">
        <v>423</v>
      </c>
      <c r="G161" t="s">
        <v>18</v>
      </c>
      <c r="H161" t="s">
        <v>539</v>
      </c>
    </row>
    <row r="162" spans="1:8" x14ac:dyDescent="0.2">
      <c r="A162" t="s">
        <v>424</v>
      </c>
      <c r="B162" t="s">
        <v>425</v>
      </c>
      <c r="C162">
        <v>2007</v>
      </c>
      <c r="D162" t="s">
        <v>35</v>
      </c>
      <c r="E162" s="2">
        <f>61+(4/60)</f>
        <v>61.06666666666667</v>
      </c>
      <c r="F162" t="s">
        <v>426</v>
      </c>
      <c r="G162" t="s">
        <v>18</v>
      </c>
      <c r="H162" t="s">
        <v>539</v>
      </c>
    </row>
    <row r="163" spans="1:8" x14ac:dyDescent="0.2">
      <c r="A163" t="s">
        <v>427</v>
      </c>
      <c r="B163" t="s">
        <v>31</v>
      </c>
      <c r="C163">
        <v>1973</v>
      </c>
      <c r="D163" t="s">
        <v>8</v>
      </c>
      <c r="E163" s="2">
        <f>42+(53/60)</f>
        <v>42.883333333333333</v>
      </c>
      <c r="F163" t="s">
        <v>32</v>
      </c>
      <c r="G163" t="s">
        <v>10</v>
      </c>
      <c r="H163" t="s">
        <v>539</v>
      </c>
    </row>
    <row r="164" spans="1:8" x14ac:dyDescent="0.2">
      <c r="A164" t="s">
        <v>428</v>
      </c>
      <c r="B164" t="s">
        <v>428</v>
      </c>
      <c r="C164">
        <v>1967</v>
      </c>
      <c r="D164" t="s">
        <v>8</v>
      </c>
      <c r="E164" s="2">
        <f>43+(51/60)</f>
        <v>43.85</v>
      </c>
      <c r="F164" t="s">
        <v>181</v>
      </c>
      <c r="G164" t="s">
        <v>18</v>
      </c>
      <c r="H164" t="s">
        <v>539</v>
      </c>
    </row>
    <row r="165" spans="1:8" x14ac:dyDescent="0.2">
      <c r="A165" t="s">
        <v>429</v>
      </c>
      <c r="B165" t="s">
        <v>430</v>
      </c>
      <c r="C165">
        <v>2015</v>
      </c>
      <c r="D165" t="s">
        <v>39</v>
      </c>
      <c r="E165" s="2">
        <f>120+53+(36/60)</f>
        <v>173.6</v>
      </c>
      <c r="F165" t="s">
        <v>229</v>
      </c>
      <c r="G165" t="s">
        <v>18</v>
      </c>
      <c r="H165" t="s">
        <v>539</v>
      </c>
    </row>
    <row r="166" spans="1:8" x14ac:dyDescent="0.2">
      <c r="A166" t="s">
        <v>431</v>
      </c>
      <c r="B166" t="s">
        <v>432</v>
      </c>
      <c r="C166">
        <v>1993</v>
      </c>
      <c r="D166" t="s">
        <v>433</v>
      </c>
      <c r="E166" s="2">
        <f>120+24+(41/60)</f>
        <v>144.68333333333334</v>
      </c>
      <c r="F166" t="s">
        <v>343</v>
      </c>
      <c r="G166" t="s">
        <v>18</v>
      </c>
      <c r="H166" t="s">
        <v>538</v>
      </c>
    </row>
    <row r="167" spans="1:8" x14ac:dyDescent="0.2">
      <c r="A167" t="s">
        <v>434</v>
      </c>
      <c r="B167" t="s">
        <v>435</v>
      </c>
      <c r="C167">
        <v>1968</v>
      </c>
      <c r="D167" t="s">
        <v>8</v>
      </c>
      <c r="E167" s="2">
        <f>40+(8/60)</f>
        <v>40.133333333333333</v>
      </c>
      <c r="F167" t="s">
        <v>436</v>
      </c>
      <c r="G167" t="s">
        <v>10</v>
      </c>
      <c r="H167" t="s">
        <v>539</v>
      </c>
    </row>
    <row r="168" spans="1:8" x14ac:dyDescent="0.2">
      <c r="A168" t="s">
        <v>437</v>
      </c>
      <c r="B168" t="s">
        <v>438</v>
      </c>
      <c r="C168">
        <v>1991</v>
      </c>
      <c r="D168" t="s">
        <v>43</v>
      </c>
      <c r="E168" s="2">
        <f>48+(4/60)</f>
        <v>48.06666666666667</v>
      </c>
      <c r="F168" t="s">
        <v>439</v>
      </c>
      <c r="G168" t="s">
        <v>18</v>
      </c>
      <c r="H168" t="s">
        <v>539</v>
      </c>
    </row>
    <row r="169" spans="1:8" x14ac:dyDescent="0.2">
      <c r="A169" t="s">
        <v>440</v>
      </c>
      <c r="B169" t="s">
        <v>317</v>
      </c>
      <c r="C169">
        <v>2013</v>
      </c>
      <c r="D169" t="s">
        <v>75</v>
      </c>
      <c r="E169" s="2">
        <f>63+(16/60)</f>
        <v>63.266666666666666</v>
      </c>
      <c r="F169" t="s">
        <v>281</v>
      </c>
      <c r="G169" t="s">
        <v>18</v>
      </c>
      <c r="H169" t="s">
        <v>538</v>
      </c>
    </row>
    <row r="170" spans="1:8" x14ac:dyDescent="0.2">
      <c r="A170" t="s">
        <v>441</v>
      </c>
      <c r="B170" t="s">
        <v>442</v>
      </c>
      <c r="C170">
        <v>2016</v>
      </c>
      <c r="D170" t="s">
        <v>13</v>
      </c>
      <c r="E170" s="2">
        <f>37+(29/60)</f>
        <v>37.483333333333334</v>
      </c>
      <c r="F170" t="s">
        <v>26</v>
      </c>
      <c r="G170" t="s">
        <v>72</v>
      </c>
      <c r="H170" t="s">
        <v>539</v>
      </c>
    </row>
    <row r="171" spans="1:8" x14ac:dyDescent="0.2">
      <c r="A171" t="s">
        <v>443</v>
      </c>
      <c r="B171" t="s">
        <v>444</v>
      </c>
      <c r="C171">
        <v>1986</v>
      </c>
      <c r="D171" t="s">
        <v>13</v>
      </c>
      <c r="E171" s="2">
        <f>37+(9/60)</f>
        <v>37.15</v>
      </c>
      <c r="F171" t="s">
        <v>445</v>
      </c>
      <c r="G171" t="s">
        <v>10</v>
      </c>
      <c r="H171" t="s">
        <v>539</v>
      </c>
    </row>
    <row r="172" spans="1:8" x14ac:dyDescent="0.2">
      <c r="A172" t="s">
        <v>446</v>
      </c>
      <c r="B172" t="s">
        <v>205</v>
      </c>
      <c r="C172">
        <v>1972</v>
      </c>
      <c r="D172" t="s">
        <v>8</v>
      </c>
      <c r="E172" s="2">
        <f>38+(37/60)</f>
        <v>38.616666666666667</v>
      </c>
      <c r="F172" t="s">
        <v>206</v>
      </c>
      <c r="G172" t="s">
        <v>10</v>
      </c>
      <c r="H172" t="s">
        <v>539</v>
      </c>
    </row>
    <row r="173" spans="1:8" x14ac:dyDescent="0.2">
      <c r="A173" t="s">
        <v>447</v>
      </c>
      <c r="B173" t="s">
        <v>448</v>
      </c>
      <c r="C173">
        <v>2014</v>
      </c>
      <c r="D173" t="s">
        <v>35</v>
      </c>
      <c r="E173" s="2">
        <f>44+(22/60)</f>
        <v>44.366666666666667</v>
      </c>
      <c r="F173" t="s">
        <v>449</v>
      </c>
      <c r="G173" t="s">
        <v>450</v>
      </c>
      <c r="H173" t="s">
        <v>539</v>
      </c>
    </row>
    <row r="174" spans="1:8" x14ac:dyDescent="0.2">
      <c r="A174" t="s">
        <v>451</v>
      </c>
      <c r="B174" t="s">
        <v>452</v>
      </c>
      <c r="C174">
        <v>2008</v>
      </c>
      <c r="D174" t="s">
        <v>13</v>
      </c>
      <c r="E174" s="2">
        <f>54+(37/60)</f>
        <v>54.616666666666667</v>
      </c>
      <c r="F174" t="s">
        <v>453</v>
      </c>
      <c r="G174" t="s">
        <v>10</v>
      </c>
      <c r="H174" t="s">
        <v>539</v>
      </c>
    </row>
    <row r="175" spans="1:8" x14ac:dyDescent="0.2">
      <c r="A175" t="s">
        <v>454</v>
      </c>
      <c r="B175" t="s">
        <v>222</v>
      </c>
      <c r="C175">
        <v>2020</v>
      </c>
      <c r="D175" t="s">
        <v>13</v>
      </c>
      <c r="E175" s="2">
        <f>57+(24/60)</f>
        <v>57.4</v>
      </c>
      <c r="F175" t="s">
        <v>223</v>
      </c>
      <c r="G175" t="s">
        <v>51</v>
      </c>
      <c r="H175" t="s">
        <v>539</v>
      </c>
    </row>
    <row r="176" spans="1:8" x14ac:dyDescent="0.2">
      <c r="A176" t="s">
        <v>455</v>
      </c>
      <c r="B176" t="s">
        <v>456</v>
      </c>
      <c r="C176">
        <v>2019</v>
      </c>
      <c r="D176" t="s">
        <v>13</v>
      </c>
      <c r="E176" s="2">
        <f>66+(16/60)</f>
        <v>66.266666666666666</v>
      </c>
      <c r="F176" t="s">
        <v>47</v>
      </c>
      <c r="G176" t="s">
        <v>18</v>
      </c>
      <c r="H176" t="s">
        <v>539</v>
      </c>
    </row>
    <row r="177" spans="1:8" x14ac:dyDescent="0.2">
      <c r="A177" t="s">
        <v>457</v>
      </c>
      <c r="B177" t="s">
        <v>457</v>
      </c>
      <c r="C177">
        <v>1967</v>
      </c>
      <c r="D177" t="s">
        <v>8</v>
      </c>
      <c r="E177" s="2">
        <f>48+(57/60)</f>
        <v>48.95</v>
      </c>
      <c r="F177" t="s">
        <v>458</v>
      </c>
      <c r="G177" t="s">
        <v>18</v>
      </c>
      <c r="H177" t="s">
        <v>539</v>
      </c>
    </row>
    <row r="178" spans="1:8" x14ac:dyDescent="0.2">
      <c r="A178" t="s">
        <v>540</v>
      </c>
      <c r="B178" t="s">
        <v>541</v>
      </c>
      <c r="C178">
        <v>2004</v>
      </c>
      <c r="D178" t="s">
        <v>542</v>
      </c>
      <c r="F178" t="s">
        <v>543</v>
      </c>
      <c r="G178" t="s">
        <v>18</v>
      </c>
      <c r="H178" t="s">
        <v>538</v>
      </c>
    </row>
    <row r="179" spans="1:8" x14ac:dyDescent="0.2">
      <c r="A179" t="s">
        <v>459</v>
      </c>
      <c r="B179" t="s">
        <v>460</v>
      </c>
      <c r="C179">
        <v>1996</v>
      </c>
      <c r="D179" t="s">
        <v>13</v>
      </c>
      <c r="E179" s="2">
        <f>74+(3/60)</f>
        <v>74.05</v>
      </c>
      <c r="F179" t="s">
        <v>461</v>
      </c>
      <c r="G179" t="s">
        <v>18</v>
      </c>
      <c r="H179" t="s">
        <v>539</v>
      </c>
    </row>
    <row r="180" spans="1:8" x14ac:dyDescent="0.2">
      <c r="A180" t="s">
        <v>462</v>
      </c>
      <c r="B180" t="s">
        <v>463</v>
      </c>
      <c r="C180">
        <v>2001</v>
      </c>
      <c r="D180" t="s">
        <v>13</v>
      </c>
      <c r="E180" s="2">
        <f>49+(55/60)</f>
        <v>49.916666666666664</v>
      </c>
      <c r="F180" t="s">
        <v>464</v>
      </c>
      <c r="G180" t="s">
        <v>18</v>
      </c>
      <c r="H180" t="s">
        <v>539</v>
      </c>
    </row>
    <row r="181" spans="1:8" x14ac:dyDescent="0.2">
      <c r="A181" t="s">
        <v>465</v>
      </c>
      <c r="B181" t="s">
        <v>466</v>
      </c>
      <c r="C181">
        <v>1982</v>
      </c>
      <c r="D181" t="s">
        <v>198</v>
      </c>
      <c r="E181" s="2">
        <f>42+(18/60)</f>
        <v>42.3</v>
      </c>
      <c r="F181" t="s">
        <v>67</v>
      </c>
      <c r="G181" t="s">
        <v>18</v>
      </c>
      <c r="H181" t="s">
        <v>539</v>
      </c>
    </row>
    <row r="182" spans="1:8" x14ac:dyDescent="0.2">
      <c r="A182" t="s">
        <v>467</v>
      </c>
      <c r="B182" t="s">
        <v>468</v>
      </c>
      <c r="C182">
        <v>2004</v>
      </c>
      <c r="D182" t="s">
        <v>13</v>
      </c>
      <c r="E182" s="2">
        <f>40+(52/60)</f>
        <v>40.866666666666667</v>
      </c>
      <c r="F182" t="s">
        <v>469</v>
      </c>
      <c r="G182" t="s">
        <v>10</v>
      </c>
      <c r="H182" t="s">
        <v>539</v>
      </c>
    </row>
    <row r="183" spans="1:8" x14ac:dyDescent="0.2">
      <c r="A183" t="s">
        <v>470</v>
      </c>
      <c r="B183" t="s">
        <v>471</v>
      </c>
      <c r="C183">
        <v>1985</v>
      </c>
      <c r="D183" t="s">
        <v>13</v>
      </c>
      <c r="E183" s="2">
        <f>37+(9/60)</f>
        <v>37.15</v>
      </c>
      <c r="F183" t="s">
        <v>472</v>
      </c>
      <c r="G183" t="s">
        <v>18</v>
      </c>
      <c r="H183" t="s">
        <v>539</v>
      </c>
    </row>
    <row r="184" spans="1:8" x14ac:dyDescent="0.2">
      <c r="A184" t="s">
        <v>473</v>
      </c>
      <c r="B184" t="s">
        <v>112</v>
      </c>
      <c r="C184">
        <v>2015</v>
      </c>
      <c r="D184" t="s">
        <v>43</v>
      </c>
      <c r="E184" s="2">
        <v>79</v>
      </c>
      <c r="F184" t="s">
        <v>110</v>
      </c>
      <c r="G184" t="s">
        <v>18</v>
      </c>
      <c r="H184" t="s">
        <v>539</v>
      </c>
    </row>
    <row r="185" spans="1:8" x14ac:dyDescent="0.2">
      <c r="A185" t="s">
        <v>474</v>
      </c>
      <c r="B185" t="s">
        <v>475</v>
      </c>
      <c r="C185">
        <v>2021</v>
      </c>
      <c r="D185" t="s">
        <v>13</v>
      </c>
      <c r="E185" s="2">
        <f>61+(39/60)</f>
        <v>61.65</v>
      </c>
      <c r="F185" t="s">
        <v>215</v>
      </c>
      <c r="G185" t="s">
        <v>165</v>
      </c>
      <c r="H185" t="s">
        <v>539</v>
      </c>
    </row>
    <row r="186" spans="1:8" x14ac:dyDescent="0.2">
      <c r="A186" t="s">
        <v>476</v>
      </c>
      <c r="B186" t="s">
        <v>476</v>
      </c>
      <c r="C186">
        <v>1994</v>
      </c>
      <c r="D186" t="s">
        <v>13</v>
      </c>
      <c r="E186" s="2">
        <f>50+(19/60)</f>
        <v>50.31666666666667</v>
      </c>
      <c r="F186" t="s">
        <v>423</v>
      </c>
      <c r="G186" t="s">
        <v>18</v>
      </c>
      <c r="H186" t="s">
        <v>539</v>
      </c>
    </row>
    <row r="187" spans="1:8" x14ac:dyDescent="0.2">
      <c r="A187" t="s">
        <v>477</v>
      </c>
      <c r="B187" t="s">
        <v>478</v>
      </c>
      <c r="C187">
        <v>2001</v>
      </c>
      <c r="D187" t="s">
        <v>35</v>
      </c>
      <c r="E187" s="2">
        <f>44+(1/60)</f>
        <v>44.016666666666666</v>
      </c>
      <c r="F187" t="s">
        <v>40</v>
      </c>
      <c r="G187" t="s">
        <v>18</v>
      </c>
      <c r="H187" t="s">
        <v>539</v>
      </c>
    </row>
    <row r="188" spans="1:8" x14ac:dyDescent="0.2">
      <c r="A188" t="s">
        <v>479</v>
      </c>
      <c r="B188" t="s">
        <v>480</v>
      </c>
      <c r="C188">
        <v>2006</v>
      </c>
      <c r="D188" t="s">
        <v>13</v>
      </c>
      <c r="E188" s="2">
        <f>50+(27/60)</f>
        <v>50.45</v>
      </c>
      <c r="F188" t="s">
        <v>92</v>
      </c>
      <c r="G188" t="s">
        <v>10</v>
      </c>
      <c r="H188" t="s">
        <v>539</v>
      </c>
    </row>
    <row r="189" spans="1:8" x14ac:dyDescent="0.2">
      <c r="A189" t="s">
        <v>481</v>
      </c>
      <c r="B189" t="s">
        <v>482</v>
      </c>
      <c r="C189">
        <v>2009</v>
      </c>
      <c r="D189" t="s">
        <v>13</v>
      </c>
      <c r="E189" s="2">
        <f>52+(26/60)</f>
        <v>52.43333333333333</v>
      </c>
      <c r="F189" t="s">
        <v>44</v>
      </c>
      <c r="G189" t="s">
        <v>18</v>
      </c>
      <c r="H189" t="s">
        <v>539</v>
      </c>
    </row>
    <row r="190" spans="1:8" x14ac:dyDescent="0.2">
      <c r="A190" t="s">
        <v>483</v>
      </c>
      <c r="B190" t="s">
        <v>484</v>
      </c>
      <c r="C190">
        <v>2015</v>
      </c>
      <c r="D190" t="s">
        <v>127</v>
      </c>
      <c r="E190" s="2">
        <f>51+(29/60)</f>
        <v>51.483333333333334</v>
      </c>
      <c r="F190" t="s">
        <v>485</v>
      </c>
      <c r="G190" t="s">
        <v>18</v>
      </c>
      <c r="H190" t="s">
        <v>539</v>
      </c>
    </row>
    <row r="191" spans="1:8" x14ac:dyDescent="0.2">
      <c r="A191" t="s">
        <v>486</v>
      </c>
      <c r="B191" t="s">
        <v>486</v>
      </c>
      <c r="C191">
        <v>2021</v>
      </c>
      <c r="D191" t="s">
        <v>43</v>
      </c>
      <c r="E191" s="2">
        <f>22+(2/60)</f>
        <v>22.033333333333335</v>
      </c>
      <c r="F191" t="s">
        <v>487</v>
      </c>
      <c r="G191" t="s">
        <v>18</v>
      </c>
      <c r="H191" t="s">
        <v>539</v>
      </c>
    </row>
    <row r="192" spans="1:8" x14ac:dyDescent="0.2">
      <c r="A192" t="s">
        <v>488</v>
      </c>
      <c r="B192" t="s">
        <v>489</v>
      </c>
      <c r="C192">
        <v>2021</v>
      </c>
      <c r="D192" t="s">
        <v>39</v>
      </c>
      <c r="E192" s="2">
        <f>46+(34/60)</f>
        <v>46.56666666666667</v>
      </c>
      <c r="F192" t="s">
        <v>490</v>
      </c>
      <c r="G192" t="s">
        <v>491</v>
      </c>
      <c r="H192" t="s">
        <v>539</v>
      </c>
    </row>
    <row r="193" spans="1:8" x14ac:dyDescent="0.2">
      <c r="A193" t="s">
        <v>492</v>
      </c>
      <c r="B193" t="s">
        <v>493</v>
      </c>
      <c r="C193">
        <v>1994</v>
      </c>
      <c r="D193" t="s">
        <v>13</v>
      </c>
      <c r="E193" s="2">
        <f>41+(17/60)</f>
        <v>41.283333333333331</v>
      </c>
      <c r="F193" t="s">
        <v>321</v>
      </c>
      <c r="G193" t="s">
        <v>18</v>
      </c>
      <c r="H193" t="s">
        <v>539</v>
      </c>
    </row>
    <row r="194" spans="1:8" x14ac:dyDescent="0.2">
      <c r="A194" t="s">
        <v>494</v>
      </c>
      <c r="B194" t="s">
        <v>495</v>
      </c>
      <c r="C194">
        <v>2013</v>
      </c>
      <c r="D194" t="s">
        <v>25</v>
      </c>
      <c r="E194" s="2">
        <f>39+(46/60)</f>
        <v>39.766666666666666</v>
      </c>
      <c r="F194" t="s">
        <v>496</v>
      </c>
      <c r="G194" t="s">
        <v>497</v>
      </c>
      <c r="H194" t="s">
        <v>539</v>
      </c>
    </row>
    <row r="195" spans="1:8" x14ac:dyDescent="0.2">
      <c r="A195" t="s">
        <v>498</v>
      </c>
      <c r="B195" t="s">
        <v>499</v>
      </c>
      <c r="C195">
        <v>2007</v>
      </c>
      <c r="D195" t="s">
        <v>13</v>
      </c>
      <c r="E195" s="2">
        <f>50+(2/60)</f>
        <v>50.033333333333331</v>
      </c>
      <c r="F195" t="s">
        <v>500</v>
      </c>
      <c r="G195" t="s">
        <v>353</v>
      </c>
      <c r="H195" t="s">
        <v>539</v>
      </c>
    </row>
    <row r="196" spans="1:8" x14ac:dyDescent="0.2">
      <c r="A196" t="s">
        <v>533</v>
      </c>
      <c r="B196" t="s">
        <v>501</v>
      </c>
      <c r="C196">
        <v>2020</v>
      </c>
      <c r="D196" t="s">
        <v>127</v>
      </c>
      <c r="E196" s="2">
        <f>38+(39/60)</f>
        <v>38.65</v>
      </c>
      <c r="F196" t="s">
        <v>103</v>
      </c>
      <c r="G196" t="s">
        <v>18</v>
      </c>
      <c r="H196" t="s">
        <v>539</v>
      </c>
    </row>
    <row r="197" spans="1:8" x14ac:dyDescent="0.2">
      <c r="A197" t="s">
        <v>502</v>
      </c>
      <c r="B197" t="s">
        <v>503</v>
      </c>
      <c r="C197">
        <v>1971</v>
      </c>
      <c r="D197" t="s">
        <v>109</v>
      </c>
      <c r="E197" s="2">
        <f>35+(35/60)</f>
        <v>35.583333333333336</v>
      </c>
      <c r="F197" t="s">
        <v>504</v>
      </c>
      <c r="G197" t="s">
        <v>18</v>
      </c>
      <c r="H197" t="s">
        <v>539</v>
      </c>
    </row>
    <row r="198" spans="1:8" x14ac:dyDescent="0.2">
      <c r="A198" t="s">
        <v>505</v>
      </c>
      <c r="B198" t="s">
        <v>506</v>
      </c>
      <c r="C198">
        <v>1995</v>
      </c>
      <c r="D198" t="s">
        <v>8</v>
      </c>
      <c r="E198" s="2">
        <v>50.1</v>
      </c>
      <c r="F198" t="s">
        <v>54</v>
      </c>
      <c r="G198" t="s">
        <v>10</v>
      </c>
      <c r="H198" t="s">
        <v>539</v>
      </c>
    </row>
    <row r="199" spans="1:8" x14ac:dyDescent="0.2">
      <c r="A199" t="s">
        <v>507</v>
      </c>
      <c r="B199" t="s">
        <v>508</v>
      </c>
      <c r="C199">
        <v>1964</v>
      </c>
      <c r="D199" t="s">
        <v>109</v>
      </c>
      <c r="E199" s="2">
        <f>30+(56/60)</f>
        <v>30.933333333333334</v>
      </c>
      <c r="F199" t="s">
        <v>509</v>
      </c>
      <c r="G199" t="s">
        <v>18</v>
      </c>
      <c r="H199" t="s">
        <v>539</v>
      </c>
    </row>
    <row r="200" spans="1:8" x14ac:dyDescent="0.2">
      <c r="A200" t="s">
        <v>510</v>
      </c>
      <c r="B200" t="s">
        <v>511</v>
      </c>
      <c r="C200">
        <v>2007</v>
      </c>
      <c r="D200" t="s">
        <v>13</v>
      </c>
      <c r="E200" s="2">
        <f>41+(47/60)</f>
        <v>41.783333333333331</v>
      </c>
      <c r="F200" t="s">
        <v>62</v>
      </c>
      <c r="G200" t="s">
        <v>18</v>
      </c>
      <c r="H200" t="s">
        <v>539</v>
      </c>
    </row>
    <row r="201" spans="1:8" x14ac:dyDescent="0.2">
      <c r="A201" t="s">
        <v>512</v>
      </c>
      <c r="B201" t="s">
        <v>31</v>
      </c>
      <c r="C201">
        <v>1975</v>
      </c>
      <c r="D201" t="s">
        <v>8</v>
      </c>
      <c r="E201" s="2">
        <f>44+(11/60)</f>
        <v>44.18333333333333</v>
      </c>
      <c r="F201" t="s">
        <v>32</v>
      </c>
      <c r="G201" t="s">
        <v>10</v>
      </c>
      <c r="H201" t="s">
        <v>539</v>
      </c>
    </row>
    <row r="202" spans="1:8" x14ac:dyDescent="0.2">
      <c r="A202" t="s">
        <v>513</v>
      </c>
      <c r="B202" t="s">
        <v>407</v>
      </c>
      <c r="C202">
        <v>2001</v>
      </c>
      <c r="D202" t="s">
        <v>13</v>
      </c>
      <c r="E202" s="2">
        <f>51+(51/60)</f>
        <v>51.85</v>
      </c>
      <c r="F202" t="s">
        <v>82</v>
      </c>
      <c r="G202" t="s">
        <v>18</v>
      </c>
      <c r="H202" t="s">
        <v>539</v>
      </c>
    </row>
    <row r="203" spans="1:8" x14ac:dyDescent="0.2">
      <c r="A203" t="s">
        <v>514</v>
      </c>
      <c r="B203" t="s">
        <v>515</v>
      </c>
      <c r="C203">
        <v>2014</v>
      </c>
      <c r="D203" t="s">
        <v>127</v>
      </c>
      <c r="E203" s="2">
        <f>38+(3/60)</f>
        <v>38.049999999999997</v>
      </c>
      <c r="F203" t="s">
        <v>44</v>
      </c>
      <c r="G203" t="s">
        <v>18</v>
      </c>
      <c r="H203" t="s">
        <v>539</v>
      </c>
    </row>
    <row r="204" spans="1:8" x14ac:dyDescent="0.2">
      <c r="A204" t="s">
        <v>516</v>
      </c>
      <c r="B204" t="s">
        <v>517</v>
      </c>
      <c r="C204">
        <v>1987</v>
      </c>
      <c r="D204" t="s">
        <v>13</v>
      </c>
      <c r="E204" s="2">
        <f>36+(8/60)</f>
        <v>36.133333333333333</v>
      </c>
      <c r="F204" t="s">
        <v>518</v>
      </c>
      <c r="G204" t="s">
        <v>18</v>
      </c>
      <c r="H204" t="s">
        <v>539</v>
      </c>
    </row>
    <row r="205" spans="1:8" x14ac:dyDescent="0.2">
      <c r="A205" t="s">
        <v>519</v>
      </c>
      <c r="B205" t="s">
        <v>520</v>
      </c>
      <c r="C205">
        <v>2005</v>
      </c>
      <c r="D205" t="s">
        <v>13</v>
      </c>
      <c r="E205" s="2">
        <v>47</v>
      </c>
      <c r="F205" t="s">
        <v>521</v>
      </c>
      <c r="G205" t="s">
        <v>18</v>
      </c>
      <c r="H205" t="s">
        <v>539</v>
      </c>
    </row>
    <row r="206" spans="1:8" x14ac:dyDescent="0.2">
      <c r="A206" t="s">
        <v>522</v>
      </c>
      <c r="B206" t="s">
        <v>523</v>
      </c>
      <c r="C206">
        <v>1972</v>
      </c>
      <c r="D206" t="s">
        <v>8</v>
      </c>
      <c r="E206" s="2">
        <f>37+(3/60)</f>
        <v>37.049999999999997</v>
      </c>
      <c r="F206" t="s">
        <v>524</v>
      </c>
      <c r="G206" t="s">
        <v>18</v>
      </c>
      <c r="H206" t="s">
        <v>539</v>
      </c>
    </row>
    <row r="207" spans="1:8" x14ac:dyDescent="0.2">
      <c r="A207" t="s">
        <v>525</v>
      </c>
      <c r="B207" t="s">
        <v>526</v>
      </c>
      <c r="C207">
        <v>2017</v>
      </c>
      <c r="D207" t="s">
        <v>127</v>
      </c>
      <c r="E207" s="2">
        <f>(4*60)+45+(49/60)</f>
        <v>285.81666666666666</v>
      </c>
      <c r="F207" t="s">
        <v>527</v>
      </c>
      <c r="G207" t="s">
        <v>353</v>
      </c>
      <c r="H207" t="s">
        <v>538</v>
      </c>
    </row>
    <row r="208" spans="1:8" x14ac:dyDescent="0.2">
      <c r="A208" s="1">
        <v>0.46597222222222223</v>
      </c>
      <c r="B208" t="s">
        <v>528</v>
      </c>
      <c r="C208">
        <v>2009</v>
      </c>
      <c r="D208" t="s">
        <v>25</v>
      </c>
      <c r="E208" s="2">
        <f>45+(46/60)</f>
        <v>45.766666666666666</v>
      </c>
      <c r="F208" t="s">
        <v>529</v>
      </c>
      <c r="G208" t="s">
        <v>530</v>
      </c>
      <c r="H208" t="s">
        <v>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Chang</dc:creator>
  <cp:lastModifiedBy>Kenneth Chang</cp:lastModifiedBy>
  <dcterms:created xsi:type="dcterms:W3CDTF">2023-05-05T02:11:28Z</dcterms:created>
  <dcterms:modified xsi:type="dcterms:W3CDTF">2023-06-13T04:27:20Z</dcterms:modified>
</cp:coreProperties>
</file>