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M good1 denom shift" sheetId="1" state="visible" r:id="rId3"/>
    <sheet name="2M hans denom shift" sheetId="2" state="visible" r:id="rId4"/>
    <sheet name="10M" sheetId="3" state="visible" r:id="rId5"/>
    <sheet name="12M" sheetId="4" state="visible" r:id="rId6"/>
    <sheet name="15M" sheetId="5" state="visible" r:id="rId7"/>
    <sheet name="17M" sheetId="6" state="visible" r:id="rId8"/>
    <sheet name="20M" sheetId="7" state="visible" r:id="rId9"/>
  </sheets>
  <definedNames>
    <definedName function="false" hidden="false" localSheetId="0" name="solver_adj" vbProcedure="false">'2M good1 denom shift'!F9</definedName>
    <definedName function="false" hidden="false" localSheetId="0" name="solver_alg" vbProcedure="false">1</definedName>
    <definedName function="false" hidden="false" localSheetId="0" name="solver_asr" vbProcedure="false">0</definedName>
    <definedName function="false" hidden="false" localSheetId="0" name="solver_bbd" vbProcedure="false">0</definedName>
    <definedName function="false" hidden="false" localSheetId="0" name="solver_ccoeff" vbProcedure="false">0</definedName>
    <definedName function="false" hidden="false" localSheetId="0" name="solver_cog" vbProcedure="false">0</definedName>
    <definedName function="false" hidden="false" localSheetId="0" name="solver_crpb" vbProcedure="false">0</definedName>
    <definedName function="false" hidden="false" localSheetId="0" name="solver_eng" vbProcedure="false">2</definedName>
    <definedName function="false" hidden="false" localSheetId="0" name="solver_eps" vbProcedure="false">3</definedName>
    <definedName function="false" hidden="false" localSheetId="0" name="solver_int" vbProcedure="false">1</definedName>
    <definedName function="false" hidden="false" localSheetId="0" name="solver_lo_eng" vbProcedure="false">"com.sun.star.comp.Calc.LpsolveSolver"</definedName>
    <definedName function="false" hidden="false" localSheetId="0" name="solver_mtpb" vbProcedure="false">0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opt" vbProcedure="false">'2M good1 denom shift'!L11</definedName>
    <definedName function="false" hidden="false" localSheetId="0" name="solver_smax" vbProcedure="false">0</definedName>
    <definedName function="false" hidden="false" localSheetId="0" name="solver_smin" vbProcedure="false">0</definedName>
    <definedName function="false" hidden="false" localSheetId="0" name="solver_soc" vbProcedure="false">0</definedName>
    <definedName function="false" hidden="false" localSheetId="0" name="solver_stol" vbProcedure="false">0</definedName>
    <definedName function="false" hidden="false" localSheetId="0" name="solver_tim" vbProcedure="false">100</definedName>
    <definedName function="false" hidden="false" localSheetId="0" name="solver_typ" vbProcedure="false">2</definedName>
    <definedName function="false" hidden="false" localSheetId="0" name="solver_vrt" vbProcedure="false">0</definedName>
    <definedName function="false" hidden="false" localSheetId="1" name="solver_adj" vbProcedure="false">'2M hans denom shift'!F9</definedName>
    <definedName function="false" hidden="false" localSheetId="1" name="solver_alg" vbProcedure="false">1</definedName>
    <definedName function="false" hidden="false" localSheetId="1" name="solver_asr" vbProcedure="false">0</definedName>
    <definedName function="false" hidden="false" localSheetId="1" name="solver_bbd" vbProcedure="false">1</definedName>
    <definedName function="false" hidden="false" localSheetId="1" name="solver_ccoeff" vbProcedure="false">0</definedName>
    <definedName function="false" hidden="false" localSheetId="1" name="solver_cog" vbProcedure="false">0</definedName>
    <definedName function="false" hidden="false" localSheetId="1" name="solver_crpb" vbProcedure="false">0</definedName>
    <definedName function="false" hidden="false" localSheetId="1" name="solver_eng" vbProcedure="false">1</definedName>
    <definedName function="false" hidden="false" localSheetId="1" name="solver_eps" vbProcedure="false">0</definedName>
    <definedName function="false" hidden="false" localSheetId="1" name="solver_int" vbProcedure="false">1</definedName>
    <definedName function="false" hidden="false" localSheetId="1" name="solver_lhs1" vbProcedure="false">'2M hans denom shift'!D11</definedName>
    <definedName function="false" hidden="false" localSheetId="1" name="solver_lo_eng" vbProcedure="false">"com.sun.star.comp.Calc.SwarmSolver"</definedName>
    <definedName function="false" hidden="false" localSheetId="1" name="solver_mtpb" vbProcedure="false">0</definedName>
    <definedName function="false" hidden="false" localSheetId="1" name="solver_neg" vbProcedure="false">1</definedName>
    <definedName function="false" hidden="false" localSheetId="1" name="solver_num" vbProcedure="false">1</definedName>
    <definedName function="false" hidden="false" localSheetId="1" name="solver_opt" vbProcedure="false">'2M hans denom shift'!L11</definedName>
    <definedName function="false" hidden="false" localSheetId="1" name="solver_rel1" vbProcedure="false">1</definedName>
    <definedName function="false" hidden="false" localSheetId="1" name="solver_rhs1" vbProcedure="false">'2M hans denom shift'!E11</definedName>
    <definedName function="false" hidden="false" localSheetId="1" name="solver_smax" vbProcedure="false">0</definedName>
    <definedName function="false" hidden="false" localSheetId="1" name="solver_smin" vbProcedure="false">0</definedName>
    <definedName function="false" hidden="false" localSheetId="1" name="solver_soc" vbProcedure="false">0</definedName>
    <definedName function="false" hidden="false" localSheetId="1" name="solver_stol" vbProcedure="false">0</definedName>
    <definedName function="false" hidden="false" localSheetId="1" name="solver_tim" vbProcedure="false">60000</definedName>
    <definedName function="false" hidden="false" localSheetId="1" name="solver_typ" vbProcedure="false">2</definedName>
    <definedName function="false" hidden="false" localSheetId="1" name="solver_vrt" vbProcedure="false">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<sst xmlns="http://schemas.openxmlformats.org/spreadsheetml/2006/main" count="451" uniqueCount="88">
  <si>
    <t xml:space="preserve">adjust for band/channel</t>
  </si>
  <si>
    <t xml:space="preserve">wspr shift spec</t>
  </si>
  <si>
    <t xml:space="preserve">shift from center?</t>
  </si>
  <si>
    <t xml:space="preserve">Target center-of-bin freq</t>
  </si>
  <si>
    <t xml:space="preserve">Target symbol freqs</t>
  </si>
  <si>
    <t xml:space="preserve">center of wspr passband</t>
  </si>
  <si>
    <t xml:space="preserve">Denom optimization cell</t>
  </si>
  <si>
    <t xml:space="preserve">tcxo freq</t>
  </si>
  <si>
    <t xml:space="preserve">Mult. Allow real for 2M?</t>
  </si>
  <si>
    <t xml:space="preserve">Num</t>
  </si>
  <si>
    <t xml:space="preserve">Den</t>
  </si>
  <si>
    <t xml:space="preserve">PLL frequency</t>
  </si>
  <si>
    <t xml:space="preserve">output freq</t>
  </si>
  <si>
    <t xml:space="preserve">Incremental shifts</t>
  </si>
  <si>
    <t xml:space="preserve">inc. shift error</t>
  </si>
  <si>
    <t xml:space="preserve">error*1e6</t>
  </si>
  <si>
    <t xml:space="preserve">absolute symbol error</t>
  </si>
  <si>
    <t xml:space="preserve">abs(error/freq) * 1e6</t>
  </si>
  <si>
    <t xml:space="preserve">`</t>
  </si>
  <si>
    <t xml:space="preserve">Hans: 59893 num is good</t>
  </si>
  <si>
    <t xml:space="preserve">With 505514 denom</t>
  </si>
  <si>
    <t xml:space="preserve">should optimize this for absolute error</t>
  </si>
  <si>
    <t xml:space="preserve">fixed numerator for 2M</t>
  </si>
  <si>
    <t xml:space="preserve">Shift with denom</t>
  </si>
  <si>
    <t xml:space="preserve">Mult is created from </t>
  </si>
  <si>
    <t xml:space="preserve">Num increment is 0</t>
  </si>
  <si>
    <t xml:space="preserve">working backwards from the output freq to pll freq</t>
  </si>
  <si>
    <t xml:space="preserve">outside approx. algo</t>
  </si>
  <si>
    <t xml:space="preserve">real multiplier:</t>
  </si>
  <si>
    <t xml:space="preserve">fractional part:</t>
  </si>
  <si>
    <t xml:space="preserve">0 &lt; Num &lt;= 1048575, required. Enforced now!</t>
  </si>
  <si>
    <t xml:space="preserve">Fractional pll freq:</t>
  </si>
  <si>
    <t xml:space="preserve">keep an eye on keeping yellow absolute error small</t>
  </si>
  <si>
    <t xml:space="preserve">hans had 505514, 505513, 505512, 505511 for ref</t>
  </si>
  <si>
    <t xml:space="preserve">red above is the target optiimization</t>
  </si>
  <si>
    <t xml:space="preserve">Blue on left is the variable to change</t>
  </si>
  <si>
    <t xml:space="preserve">the variable to change is unconstrained?</t>
  </si>
  <si>
    <t xml:space="preserve">can eyeball for legal (0 to 1048575)</t>
  </si>
  <si>
    <t xml:space="preserve">Derived from Hans G0UPL qrp-labs </t>
  </si>
  <si>
    <t xml:space="preserve">https://groups.io/g/picoballoon/topic/110236980</t>
  </si>
  <si>
    <t xml:space="preserve">goal seek to 0.04 and it should succeed.</t>
  </si>
  <si>
    <t xml:space="preserve">Denominator calculated just using the "goal seek" function in the attached crappy 2 minute thrown-together spreadsheet, targeting 375 / 256. Approx a 200,000 fold improvement in tone spacing accuracy. Ain't that sweet?</t>
  </si>
  <si>
    <t xml:space="preserve">click on Tools/Goal Seek, with cursor on I13 or L13 for target. Target value &lt; 0.04. Variable is $F9. If it doesn’t succeed, accept the best it got to update $F9. Int($F9) goes into the Den column, since the optimization creates a real.</t>
  </si>
  <si>
    <t xml:space="preserve">https://groups.io/g/picoballoon/topic/110236980#msg18933</t>
  </si>
  <si>
    <t xml:space="preserve">after hand experiments for 26Mhz tcxo</t>
  </si>
  <si>
    <t xml:space="preserve">denom for 10M</t>
  </si>
  <si>
    <t xml:space="preserve">denom for 12M</t>
  </si>
  <si>
    <t xml:space="preserve">libreoffice goal seek</t>
  </si>
  <si>
    <t xml:space="preserve">denom for 15M</t>
  </si>
  <si>
    <t xml:space="preserve">https://help.libreoffice.org/latest/en-US/text/scalc/guide/goalseek.html</t>
  </si>
  <si>
    <t xml:space="preserve">denom for 17M</t>
  </si>
  <si>
    <t xml:space="preserve">excel similar</t>
  </si>
  <si>
    <t xml:space="preserve">denom for 20M</t>
  </si>
  <si>
    <t xml:space="preserve">https://support.microsoft.com/en-us/office/use-goal-seek-to-find-the-result-you-want-by-adjusting-an-input-value-320cb99e-f4a4-417f-b1c3-4f369d6e66c7</t>
  </si>
  <si>
    <t xml:space="preserve">59893 num is good</t>
  </si>
  <si>
    <t xml:space="preserve">change the denom for shift</t>
  </si>
  <si>
    <t xml:space="preserve">num incrementer is 0</t>
  </si>
  <si>
    <r>
      <rPr>
        <sz val="10"/>
        <rFont val="Arial"/>
        <family val="2"/>
        <charset val="1"/>
      </rPr>
      <t xml:space="preserve">10M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</si>
  <si>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</si>
  <si>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</si>
  <si>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</si>
  <si>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</si>
  <si>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</si>
  <si>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note this is the 4th freq bin</t>
  </si>
  <si>
    <r>
      <rPr>
        <sz val="10"/>
        <rFont val="Arial"/>
        <family val="2"/>
        <charset val="1"/>
      </rPr>
      <t xml:space="preserve">20M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</si>
  <si>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20M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</si>
  <si>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</si>
  <si>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</si>
  <si>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trying to see, instead of 1</t>
    </r>
    <r>
      <rPr>
        <vertAlign val="superscript"/>
        <sz val="10"/>
        <rFont val="Arial"/>
        <family val="2"/>
        <charset val="1"/>
      </rPr>
      <t xml:space="preserve">st</t>
    </r>
  </si>
  <si>
    <t xml:space="preserve">556849 10M code suggest?</t>
  </si>
  <si>
    <t xml:space="preserve">554667 good for 10M with mul 34</t>
  </si>
  <si>
    <t xml:space="preserve">Div 64 for 20M</t>
  </si>
  <si>
    <t xml:space="preserve">277333 for 20M, mul 34, div 64</t>
  </si>
  <si>
    <t xml:space="preserve">Div 50 for 17M</t>
  </si>
  <si>
    <t xml:space="preserve">Be sure to fill first Num with reasonable</t>
  </si>
  <si>
    <t xml:space="preserve">Div 32 for 10M</t>
  </si>
  <si>
    <t xml:space="preserve">estimate from approximation algo</t>
  </si>
  <si>
    <t xml:space="preserve">Mult</t>
  </si>
  <si>
    <t xml:space="preserve">incremental shifts</t>
  </si>
  <si>
    <t xml:space="preserve">Num incrementer:1 on 20M, 10M, 3 on 17M, 2 on 12M, 2 on 15M</t>
  </si>
  <si>
    <t xml:space="preserve">start at 342139 for 4th freq bin on 10M</t>
  </si>
  <si>
    <t xml:space="preserve">Hans had 342028, 342029, 342030, 342031 as the Num when freq bin 1</t>
  </si>
  <si>
    <t xml:space="preserve">plugging the new pll_denom into my code, I got slightly different pll_nums</t>
  </si>
  <si>
    <t xml:space="preserve">342030, 342031, 342032, 342033 when freq bin 1 on 10M</t>
  </si>
  <si>
    <t xml:space="preserve">Div 36 for 12M</t>
  </si>
  <si>
    <t xml:space="preserve">start at 342138 for 4th freq bin on 10M</t>
  </si>
  <si>
    <t xml:space="preserve">845206 for 15M, mul 34, div 42</t>
  </si>
  <si>
    <t xml:space="preserve">Div 42 for 15M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</si>
</sst>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000"/>
    <numFmt numFmtId="167" formatCode="0"/>
    <numFmt numFmtId="168" formatCode="0.00000"/>
    <numFmt numFmtId="169" formatCode="0.00000000"/>
    <numFmt numFmtId="170" formatCode="#,##0.0000"/>
    <numFmt numFmtId="171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FFF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14" activeCellId="0" sqref="L14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1.54"/>
    <col collapsed="false" customWidth="true" hidden="false" outlineLevel="0" max="9" min="9" style="1" width="15.85"/>
    <col collapsed="false" customWidth="true" hidden="false" outlineLevel="0" max="10" min="10" style="1" width="10.29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144490500</v>
      </c>
      <c r="C3" s="4" t="n">
        <f aca="false">B3-E2</f>
        <v>144490497.802734</v>
      </c>
    </row>
    <row r="4" customFormat="false" ht="12.8" hidden="false" customHeight="false" outlineLevel="0" collapsed="false">
      <c r="B4" s="1" t="s">
        <v>5</v>
      </c>
      <c r="C4" s="4" t="n">
        <f aca="false">C3+$D$2</f>
        <v>144490499.267578</v>
      </c>
    </row>
    <row r="5" customFormat="false" ht="12.8" hidden="false" customHeight="false" outlineLevel="0" collapsed="false">
      <c r="C5" s="4" t="n">
        <f aca="false">C4+$D$2</f>
        <v>144490500.732422</v>
      </c>
    </row>
    <row r="6" customFormat="false" ht="12.8" hidden="false" customHeight="false" outlineLevel="0" collapsed="false">
      <c r="C6" s="4" t="n">
        <f aca="false">C5+$D$2</f>
        <v>144490502.197266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/>
    </row>
    <row r="9" customFormat="false" ht="12.8" hidden="false" customHeight="false" outlineLevel="0" collapsed="false">
      <c r="D9" s="5"/>
      <c r="E9" s="5"/>
      <c r="F9" s="7" t="n">
        <v>461883.614836117</v>
      </c>
      <c r="G9" s="8"/>
      <c r="H9" s="3" t="n">
        <v>4</v>
      </c>
    </row>
    <row r="10" customFormat="false" ht="12.8" hidden="false" customHeight="false" outlineLevel="0" collapsed="false">
      <c r="B10" s="1" t="s">
        <v>7</v>
      </c>
      <c r="C10" s="1" t="s">
        <v>8</v>
      </c>
      <c r="D10" s="1" t="s">
        <v>9</v>
      </c>
      <c r="E10" s="1" t="s">
        <v>10</v>
      </c>
      <c r="F10" s="2" t="s">
        <v>11</v>
      </c>
      <c r="G10" s="8" t="s">
        <v>12</v>
      </c>
      <c r="H10" s="1" t="s">
        <v>13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25000000</v>
      </c>
      <c r="C11" s="3" t="n">
        <v>23</v>
      </c>
      <c r="D11" s="3" t="n">
        <v>50000</v>
      </c>
      <c r="E11" s="9" t="n">
        <f aca="false">INT(F9)</f>
        <v>461883</v>
      </c>
      <c r="F11" s="10" t="n">
        <f aca="false">B11*(C11+D11/E11)</f>
        <v>577706313.070626</v>
      </c>
      <c r="G11" s="11" t="n">
        <f aca="false">F11/H9</f>
        <v>144426578.267657</v>
      </c>
      <c r="H11" s="1" t="s">
        <v>18</v>
      </c>
      <c r="J11" s="6"/>
      <c r="K11" s="12" t="n">
        <f aca="false">G11-C3</f>
        <v>-63919.5350778401</v>
      </c>
    </row>
    <row r="12" customFormat="false" ht="12.8" hidden="false" customHeight="false" outlineLevel="0" collapsed="false">
      <c r="D12" s="1" t="n">
        <f aca="false">$D11 + D17</f>
        <v>50000</v>
      </c>
      <c r="E12" s="13" t="n">
        <f aca="false">E11-1</f>
        <v>461882</v>
      </c>
      <c r="F12" s="10" t="n">
        <f aca="false">B11*(C11+D12/E12)</f>
        <v>577706318.929943</v>
      </c>
      <c r="G12" s="11" t="n">
        <f aca="false">F12/H9</f>
        <v>144426579.732486</v>
      </c>
      <c r="H12" s="14" t="n">
        <f aca="false">G12-G11</f>
        <v>1.464829236269</v>
      </c>
      <c r="I12" s="15" t="n">
        <f aca="false">H12-$D$2</f>
        <v>-1.45137310028076E-005</v>
      </c>
      <c r="J12" s="10" t="n">
        <f aca="false">I12*1000000</f>
        <v>-14.5137310028076</v>
      </c>
      <c r="K12" s="12" t="n">
        <f aca="false">G12-C4</f>
        <v>-63919.5350923538</v>
      </c>
      <c r="L12" s="16" t="n">
        <f aca="false">ABS(1000000*J12/G12)</f>
        <v>0.100492104913726</v>
      </c>
    </row>
    <row r="13" customFormat="false" ht="12.8" hidden="false" customHeight="false" outlineLevel="0" collapsed="false">
      <c r="C13" s="1" t="s">
        <v>19</v>
      </c>
      <c r="D13" s="1" t="n">
        <f aca="false">D12+D17</f>
        <v>50000</v>
      </c>
      <c r="E13" s="13" t="n">
        <f aca="false">E11-2</f>
        <v>461881</v>
      </c>
      <c r="F13" s="10" t="n">
        <f aca="false">B11*(C11+D13/E13)</f>
        <v>577706324.789286</v>
      </c>
      <c r="G13" s="11" t="n">
        <f aca="false">F13/H9</f>
        <v>144426581.197321</v>
      </c>
      <c r="H13" s="14" t="n">
        <f aca="false">G13-G12</f>
        <v>1.46483561396599</v>
      </c>
      <c r="I13" s="14" t="n">
        <f aca="false">H13-$D$2</f>
        <v>-8.13603401184082E-006</v>
      </c>
      <c r="J13" s="10" t="n">
        <f aca="false">I13*1000000</f>
        <v>-8.13603401184082</v>
      </c>
      <c r="K13" s="12" t="n">
        <f aca="false">G13-C5</f>
        <v>-63919.5351004899</v>
      </c>
    </row>
    <row r="14" customFormat="false" ht="12.8" hidden="false" customHeight="true" outlineLevel="0" collapsed="false">
      <c r="C14" s="1" t="s">
        <v>20</v>
      </c>
      <c r="D14" s="1" t="n">
        <f aca="false">D13+D17</f>
        <v>50000</v>
      </c>
      <c r="E14" s="13" t="n">
        <f aca="false">E11-3</f>
        <v>461880</v>
      </c>
      <c r="F14" s="10" t="n">
        <f aca="false">B11*(C11+D14/E14)</f>
        <v>577706330.648653</v>
      </c>
      <c r="G14" s="11" t="n">
        <f aca="false">F14/H9</f>
        <v>144426582.662163</v>
      </c>
      <c r="H14" s="14" t="n">
        <f aca="false">G14-G13</f>
        <v>1.46484193205833</v>
      </c>
      <c r="I14" s="14" t="n">
        <f aca="false">H14-$D$2</f>
        <v>-1.81794166564941E-006</v>
      </c>
      <c r="J14" s="10" t="n">
        <f aca="false">I14*1000000</f>
        <v>-1.81794166564941</v>
      </c>
      <c r="K14" s="12" t="n">
        <f aca="false">G14-C6</f>
        <v>-63919.5351023078</v>
      </c>
      <c r="L14" s="16" t="n">
        <f aca="false">ABS(1000000*J14/G14)</f>
        <v>0.0125873065203091</v>
      </c>
      <c r="M14" s="17" t="s">
        <v>21</v>
      </c>
      <c r="N14" s="17"/>
    </row>
    <row r="15" customFormat="false" ht="12.8" hidden="false" customHeight="false" outlineLevel="0" collapsed="false">
      <c r="D15" s="1" t="s">
        <v>22</v>
      </c>
      <c r="E15" s="1" t="s">
        <v>23</v>
      </c>
      <c r="M15" s="17"/>
      <c r="N15" s="17"/>
    </row>
    <row r="16" customFormat="false" ht="12.8" hidden="false" customHeight="false" outlineLevel="0" collapsed="false">
      <c r="C16" s="1" t="s">
        <v>24</v>
      </c>
      <c r="D16" s="5" t="s">
        <v>25</v>
      </c>
      <c r="E16" s="5"/>
      <c r="F16" s="1" t="n">
        <f aca="false">B3*H9</f>
        <v>577962000</v>
      </c>
      <c r="G16" s="1" t="n">
        <f aca="false">B3</f>
        <v>144490500</v>
      </c>
      <c r="H16" s="5" t="s">
        <v>26</v>
      </c>
      <c r="I16" s="5"/>
      <c r="J16" s="5"/>
    </row>
    <row r="17" customFormat="false" ht="12.8" hidden="false" customHeight="false" outlineLevel="0" collapsed="false">
      <c r="C17" s="1" t="s">
        <v>27</v>
      </c>
      <c r="D17" s="3" t="n">
        <v>0</v>
      </c>
      <c r="E17" s="8" t="s">
        <v>28</v>
      </c>
      <c r="F17" s="1" t="n">
        <f aca="false">F16/B11</f>
        <v>23.11848</v>
      </c>
    </row>
    <row r="18" customFormat="false" ht="12.8" hidden="false" customHeight="false" outlineLevel="0" collapsed="false">
      <c r="E18" s="8" t="s">
        <v>29</v>
      </c>
      <c r="F18" s="1" t="n">
        <f aca="false">F17-C11</f>
        <v>0.118480000000002</v>
      </c>
    </row>
    <row r="19" customFormat="false" ht="12.8" hidden="false" customHeight="false" outlineLevel="0" collapsed="false">
      <c r="C19" s="18" t="s">
        <v>30</v>
      </c>
      <c r="D19" s="18" t="n">
        <v>4</v>
      </c>
      <c r="E19" s="8" t="s">
        <v>31</v>
      </c>
      <c r="F19" s="1" t="n">
        <f aca="false">F18*E11</f>
        <v>54723.8978400008</v>
      </c>
      <c r="I19" s="5" t="s">
        <v>32</v>
      </c>
      <c r="J19" s="5"/>
      <c r="K19" s="5"/>
    </row>
    <row r="22" customFormat="false" ht="12.8" hidden="false" customHeight="false" outlineLevel="0" collapsed="false">
      <c r="G22" s="1" t="s">
        <v>33</v>
      </c>
      <c r="L22" s="5" t="s">
        <v>34</v>
      </c>
      <c r="M22" s="5"/>
      <c r="N22" s="5"/>
    </row>
    <row r="23" customFormat="false" ht="12.8" hidden="false" customHeight="false" outlineLevel="0" collapsed="false">
      <c r="L23" s="5" t="s">
        <v>35</v>
      </c>
      <c r="M23" s="5"/>
      <c r="N23" s="5"/>
    </row>
    <row r="24" customFormat="false" ht="12.8" hidden="false" customHeight="false" outlineLevel="0" collapsed="false">
      <c r="L24" s="5" t="s">
        <v>36</v>
      </c>
      <c r="M24" s="5"/>
      <c r="N24" s="5"/>
    </row>
    <row r="25" customFormat="false" ht="12.8" hidden="false" customHeight="false" outlineLevel="0" collapsed="false">
      <c r="L25" s="1" t="s">
        <v>37</v>
      </c>
    </row>
    <row r="26" customFormat="false" ht="12.8" hidden="false" customHeight="false" outlineLevel="0" collapsed="false">
      <c r="A26" s="19" t="s">
        <v>38</v>
      </c>
      <c r="B26" s="19"/>
      <c r="C26" s="19"/>
    </row>
    <row r="27" customFormat="false" ht="12.8" hidden="false" customHeight="false" outlineLevel="0" collapsed="false">
      <c r="A27" s="19" t="s">
        <v>39</v>
      </c>
      <c r="B27" s="19"/>
      <c r="C27" s="19"/>
      <c r="L27" s="5" t="s">
        <v>40</v>
      </c>
      <c r="M27" s="5"/>
      <c r="N27" s="5"/>
    </row>
    <row r="29" customFormat="false" ht="44.75" hidden="false" customHeight="true" outlineLevel="0" collapsed="false">
      <c r="B29" s="20" t="s">
        <v>41</v>
      </c>
      <c r="C29" s="20"/>
      <c r="D29" s="20"/>
      <c r="E29" s="20"/>
      <c r="F29" s="20"/>
      <c r="L29" s="21" t="s">
        <v>42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43</v>
      </c>
      <c r="C31" s="5"/>
      <c r="D31" s="5"/>
      <c r="I31" s="1" t="s">
        <v>44</v>
      </c>
    </row>
    <row r="32" customFormat="false" ht="12.8" hidden="false" customHeight="false" outlineLevel="0" collapsed="false">
      <c r="I32" s="1" t="s">
        <v>45</v>
      </c>
      <c r="J32" s="1" t="n">
        <v>554667</v>
      </c>
    </row>
    <row r="33" customFormat="false" ht="12.8" hidden="false" customHeight="false" outlineLevel="0" collapsed="false">
      <c r="I33" s="1" t="s">
        <v>46</v>
      </c>
    </row>
    <row r="34" customFormat="false" ht="12.8" hidden="false" customHeight="false" outlineLevel="0" collapsed="false">
      <c r="C34" s="1" t="s">
        <v>47</v>
      </c>
      <c r="I34" s="1" t="s">
        <v>48</v>
      </c>
    </row>
    <row r="35" customFormat="false" ht="12.8" hidden="false" customHeight="false" outlineLevel="0" collapsed="false">
      <c r="C35" s="22" t="s">
        <v>49</v>
      </c>
      <c r="D35" s="22"/>
      <c r="E35" s="22"/>
      <c r="F35" s="22"/>
      <c r="I35" s="1" t="s">
        <v>50</v>
      </c>
    </row>
    <row r="36" customFormat="false" ht="12.8" hidden="false" customHeight="false" outlineLevel="0" collapsed="false">
      <c r="C36" s="1" t="s">
        <v>51</v>
      </c>
      <c r="I36" s="1" t="s">
        <v>52</v>
      </c>
    </row>
    <row r="37" customFormat="false" ht="12.8" hidden="false" customHeight="false" outlineLevel="0" collapsed="false">
      <c r="C37" s="22" t="s">
        <v>53</v>
      </c>
      <c r="D37" s="22"/>
      <c r="E37" s="22"/>
      <c r="F37" s="22"/>
      <c r="G37" s="22"/>
      <c r="H37" s="22"/>
      <c r="I37" s="22"/>
    </row>
  </sheetData>
  <mergeCells count="16">
    <mergeCell ref="D8:E8"/>
    <mergeCell ref="D9:E9"/>
    <mergeCell ref="M14:N15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16" activeCellId="0" sqref="P1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20.31"/>
    <col collapsed="false" customWidth="true" hidden="false" outlineLevel="0" max="5" min="5" style="1" width="22.12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9.2"/>
    <col collapsed="false" customWidth="true" hidden="false" outlineLevel="0" max="9" min="9" style="1" width="20.45"/>
    <col collapsed="false" customWidth="true" hidden="false" outlineLevel="0" max="10" min="10" style="1" width="21"/>
    <col collapsed="false" customWidth="true" hidden="false" outlineLevel="0" max="11" min="11" style="1" width="18.49"/>
    <col collapsed="false" customWidth="true" hidden="false" outlineLevel="0" max="12" min="12" style="1" width="21.56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144490500</v>
      </c>
      <c r="C3" s="4" t="n">
        <f aca="false">B3-E2</f>
        <v>144490497.802734</v>
      </c>
    </row>
    <row r="4" customFormat="false" ht="12.8" hidden="false" customHeight="false" outlineLevel="0" collapsed="false">
      <c r="B4" s="1" t="s">
        <v>5</v>
      </c>
      <c r="C4" s="4" t="n">
        <f aca="false">C3+$D$2</f>
        <v>144490499.267578</v>
      </c>
    </row>
    <row r="5" customFormat="false" ht="12.8" hidden="false" customHeight="false" outlineLevel="0" collapsed="false">
      <c r="C5" s="4" t="n">
        <f aca="false">C4+$D$2</f>
        <v>144490500.732422</v>
      </c>
    </row>
    <row r="6" customFormat="false" ht="12.8" hidden="false" customHeight="false" outlineLevel="0" collapsed="false">
      <c r="C6" s="4" t="n">
        <f aca="false">C5+$D$2</f>
        <v>144490502.197266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/>
    </row>
    <row r="9" customFormat="false" ht="12.8" hidden="false" customHeight="false" outlineLevel="0" collapsed="false">
      <c r="D9" s="5"/>
      <c r="E9" s="5"/>
      <c r="F9" s="7" t="n">
        <v>505966.054320736</v>
      </c>
      <c r="G9" s="8"/>
      <c r="H9" s="3" t="n">
        <v>4</v>
      </c>
    </row>
    <row r="10" customFormat="false" ht="12.8" hidden="false" customHeight="false" outlineLevel="0" collapsed="false">
      <c r="B10" s="1" t="s">
        <v>7</v>
      </c>
      <c r="C10" s="1" t="s">
        <v>8</v>
      </c>
      <c r="D10" s="1" t="s">
        <v>9</v>
      </c>
      <c r="E10" s="1" t="s">
        <v>10</v>
      </c>
      <c r="F10" s="2" t="s">
        <v>11</v>
      </c>
      <c r="G10" s="8" t="s">
        <v>12</v>
      </c>
      <c r="H10" s="1" t="s">
        <v>13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25000000</v>
      </c>
      <c r="C11" s="3" t="n">
        <v>23</v>
      </c>
      <c r="D11" s="3" t="n">
        <v>60000</v>
      </c>
      <c r="E11" s="9" t="n">
        <f aca="false">INT(F9)</f>
        <v>505966</v>
      </c>
      <c r="F11" s="10" t="n">
        <f aca="false">B11*(C11+D11/E11)</f>
        <v>577964626.081595</v>
      </c>
      <c r="G11" s="11" t="n">
        <f aca="false">F11/H9</f>
        <v>144491156.520399</v>
      </c>
      <c r="H11" s="1" t="s">
        <v>18</v>
      </c>
      <c r="J11" s="6"/>
      <c r="K11" s="12" t="n">
        <f aca="false">G11-C3</f>
        <v>658.717664241791</v>
      </c>
    </row>
    <row r="12" customFormat="false" ht="12.8" hidden="false" customHeight="false" outlineLevel="0" collapsed="false">
      <c r="D12" s="1" t="n">
        <f aca="false">$D11 + D17</f>
        <v>60000</v>
      </c>
      <c r="E12" s="13" t="n">
        <f aca="false">E11-1</f>
        <v>505965</v>
      </c>
      <c r="F12" s="10" t="n">
        <f aca="false">B11*(C11+D12/E12)</f>
        <v>577964631.940945</v>
      </c>
      <c r="G12" s="11" t="n">
        <f aca="false">F12/H9</f>
        <v>144491157.985236</v>
      </c>
      <c r="H12" s="14" t="n">
        <f aca="false">G12-G11</f>
        <v>1.46483752131462</v>
      </c>
      <c r="I12" s="15" t="n">
        <f aca="false">H12-$D$2</f>
        <v>-6.22868537902832E-006</v>
      </c>
      <c r="J12" s="10" t="n">
        <f aca="false">I12*1000000</f>
        <v>-6.22868537902832</v>
      </c>
      <c r="K12" s="12" t="n">
        <f aca="false">G12-C4</f>
        <v>658.717658013105</v>
      </c>
      <c r="L12" s="16" t="n">
        <f aca="false">ABS(1000000*J12/G12)</f>
        <v>0.0431077269078621</v>
      </c>
    </row>
    <row r="13" customFormat="false" ht="12.8" hidden="false" customHeight="false" outlineLevel="0" collapsed="false">
      <c r="C13" s="1" t="s">
        <v>54</v>
      </c>
      <c r="D13" s="1" t="n">
        <f aca="false">D12+D17</f>
        <v>60000</v>
      </c>
      <c r="E13" s="13" t="n">
        <f aca="false">E11-2</f>
        <v>505964</v>
      </c>
      <c r="F13" s="10" t="n">
        <f aca="false">B11*(C11+D13/E13)</f>
        <v>577964637.800318</v>
      </c>
      <c r="G13" s="11" t="n">
        <f aca="false">F13/H9</f>
        <v>144491159.450079</v>
      </c>
      <c r="H13" s="14" t="n">
        <f aca="false">G13-G12</f>
        <v>1.46484330296516</v>
      </c>
      <c r="I13" s="14" t="n">
        <f aca="false">H13-$D$2</f>
        <v>-4.4703483581543E-007</v>
      </c>
      <c r="J13" s="10" t="n">
        <f aca="false">I13*1000000</f>
        <v>-0.44703483581543</v>
      </c>
      <c r="K13" s="12" t="n">
        <f aca="false">G13-C5</f>
        <v>658.717657566071</v>
      </c>
    </row>
    <row r="14" customFormat="false" ht="12.8" hidden="false" customHeight="true" outlineLevel="0" collapsed="false">
      <c r="C14" s="1" t="s">
        <v>20</v>
      </c>
      <c r="D14" s="1" t="n">
        <f aca="false">D13+D17</f>
        <v>60000</v>
      </c>
      <c r="E14" s="13" t="n">
        <f aca="false">E11-3</f>
        <v>505963</v>
      </c>
      <c r="F14" s="10" t="n">
        <f aca="false">B11*(C11+D14/E14)</f>
        <v>577964643.659714</v>
      </c>
      <c r="G14" s="11" t="n">
        <f aca="false">F14/H9</f>
        <v>144491160.914929</v>
      </c>
      <c r="H14" s="14" t="n">
        <f aca="false">G14-G13</f>
        <v>1.46484911441803</v>
      </c>
      <c r="I14" s="14" t="n">
        <f aca="false">H14-$D$2</f>
        <v>5.36441802978516E-006</v>
      </c>
      <c r="J14" s="10" t="n">
        <f aca="false">I14*1000000</f>
        <v>5.36441802978516</v>
      </c>
      <c r="K14" s="12" t="n">
        <f aca="false">G14-C6</f>
        <v>658.717662930489</v>
      </c>
      <c r="L14" s="16" t="n">
        <f aca="false">ABS(1000000*J14/G14)</f>
        <v>0.0371262712252934</v>
      </c>
      <c r="M14" s="17" t="s">
        <v>21</v>
      </c>
      <c r="N14" s="17"/>
    </row>
    <row r="15" customFormat="false" ht="12.8" hidden="false" customHeight="false" outlineLevel="0" collapsed="false">
      <c r="D15" s="1" t="s">
        <v>22</v>
      </c>
      <c r="E15" s="1" t="s">
        <v>55</v>
      </c>
      <c r="M15" s="17"/>
      <c r="N15" s="17"/>
    </row>
    <row r="16" customFormat="false" ht="12.8" hidden="false" customHeight="false" outlineLevel="0" collapsed="false">
      <c r="C16" s="1" t="s">
        <v>24</v>
      </c>
      <c r="D16" s="5" t="s">
        <v>56</v>
      </c>
      <c r="E16" s="5"/>
      <c r="F16" s="1" t="n">
        <f aca="false">B3*H9</f>
        <v>577962000</v>
      </c>
      <c r="G16" s="1" t="n">
        <f aca="false">B3</f>
        <v>144490500</v>
      </c>
      <c r="H16" s="5" t="s">
        <v>26</v>
      </c>
      <c r="I16" s="5"/>
      <c r="J16" s="5"/>
    </row>
    <row r="17" customFormat="false" ht="12.8" hidden="false" customHeight="false" outlineLevel="0" collapsed="false">
      <c r="C17" s="1" t="s">
        <v>27</v>
      </c>
      <c r="D17" s="3" t="n">
        <v>0</v>
      </c>
      <c r="E17" s="8" t="s">
        <v>28</v>
      </c>
      <c r="F17" s="1" t="n">
        <f aca="false">F16/B11</f>
        <v>23.11848</v>
      </c>
    </row>
    <row r="18" customFormat="false" ht="12.8" hidden="false" customHeight="false" outlineLevel="0" collapsed="false">
      <c r="E18" s="8" t="s">
        <v>29</v>
      </c>
      <c r="F18" s="1" t="n">
        <f aca="false">F17-C11</f>
        <v>0.118480000000002</v>
      </c>
    </row>
    <row r="19" customFormat="false" ht="12.8" hidden="false" customHeight="false" outlineLevel="0" collapsed="false">
      <c r="C19" s="18" t="s">
        <v>30</v>
      </c>
      <c r="D19" s="18" t="n">
        <v>4</v>
      </c>
      <c r="E19" s="8" t="s">
        <v>31</v>
      </c>
      <c r="F19" s="1" t="n">
        <f aca="false">F18*E11</f>
        <v>59946.8516800009</v>
      </c>
      <c r="I19" s="5" t="s">
        <v>32</v>
      </c>
      <c r="J19" s="5"/>
      <c r="K19" s="5"/>
    </row>
    <row r="22" customFormat="false" ht="12.8" hidden="false" customHeight="false" outlineLevel="0" collapsed="false">
      <c r="G22" s="1" t="s">
        <v>33</v>
      </c>
      <c r="L22" s="5" t="s">
        <v>34</v>
      </c>
      <c r="M22" s="5"/>
      <c r="N22" s="5"/>
    </row>
    <row r="23" customFormat="false" ht="12.8" hidden="false" customHeight="false" outlineLevel="0" collapsed="false">
      <c r="L23" s="5" t="s">
        <v>35</v>
      </c>
      <c r="M23" s="5"/>
      <c r="N23" s="5"/>
    </row>
    <row r="24" customFormat="false" ht="12.8" hidden="false" customHeight="false" outlineLevel="0" collapsed="false">
      <c r="L24" s="5" t="s">
        <v>36</v>
      </c>
      <c r="M24" s="5"/>
      <c r="N24" s="5"/>
    </row>
    <row r="25" customFormat="false" ht="12.8" hidden="false" customHeight="false" outlineLevel="0" collapsed="false">
      <c r="L25" s="1" t="s">
        <v>37</v>
      </c>
    </row>
    <row r="26" customFormat="false" ht="12.8" hidden="false" customHeight="false" outlineLevel="0" collapsed="false">
      <c r="A26" s="19" t="s">
        <v>38</v>
      </c>
      <c r="B26" s="19"/>
      <c r="C26" s="19"/>
    </row>
    <row r="27" customFormat="false" ht="12.8" hidden="false" customHeight="false" outlineLevel="0" collapsed="false">
      <c r="A27" s="19" t="s">
        <v>39</v>
      </c>
      <c r="B27" s="19"/>
      <c r="C27" s="19"/>
      <c r="L27" s="5" t="s">
        <v>40</v>
      </c>
      <c r="M27" s="5"/>
      <c r="N27" s="5"/>
    </row>
    <row r="29" customFormat="false" ht="44.75" hidden="false" customHeight="true" outlineLevel="0" collapsed="false">
      <c r="B29" s="20" t="s">
        <v>41</v>
      </c>
      <c r="C29" s="20"/>
      <c r="D29" s="20"/>
      <c r="E29" s="20"/>
      <c r="F29" s="20"/>
      <c r="L29" s="21" t="s">
        <v>42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43</v>
      </c>
      <c r="C31" s="5"/>
      <c r="D31" s="5"/>
      <c r="I31" s="1" t="s">
        <v>44</v>
      </c>
    </row>
    <row r="32" customFormat="false" ht="12.8" hidden="false" customHeight="false" outlineLevel="0" collapsed="false">
      <c r="I32" s="1" t="s">
        <v>45</v>
      </c>
      <c r="J32" s="1" t="n">
        <v>554667</v>
      </c>
    </row>
    <row r="33" customFormat="false" ht="12.8" hidden="false" customHeight="false" outlineLevel="0" collapsed="false">
      <c r="I33" s="1" t="s">
        <v>46</v>
      </c>
    </row>
    <row r="34" customFormat="false" ht="12.8" hidden="false" customHeight="false" outlineLevel="0" collapsed="false">
      <c r="C34" s="1" t="s">
        <v>47</v>
      </c>
      <c r="I34" s="1" t="s">
        <v>48</v>
      </c>
    </row>
    <row r="35" customFormat="false" ht="12.8" hidden="false" customHeight="false" outlineLevel="0" collapsed="false">
      <c r="C35" s="22" t="s">
        <v>49</v>
      </c>
      <c r="D35" s="22"/>
      <c r="E35" s="22"/>
      <c r="F35" s="22"/>
      <c r="I35" s="1" t="s">
        <v>50</v>
      </c>
    </row>
    <row r="36" customFormat="false" ht="12.8" hidden="false" customHeight="false" outlineLevel="0" collapsed="false">
      <c r="C36" s="1" t="s">
        <v>51</v>
      </c>
      <c r="I36" s="1" t="s">
        <v>52</v>
      </c>
    </row>
    <row r="37" customFormat="false" ht="12.8" hidden="false" customHeight="false" outlineLevel="0" collapsed="false">
      <c r="C37" s="22" t="s">
        <v>53</v>
      </c>
      <c r="D37" s="22"/>
      <c r="E37" s="22"/>
      <c r="F37" s="22"/>
      <c r="G37" s="22"/>
      <c r="H37" s="22"/>
      <c r="I37" s="22"/>
    </row>
  </sheetData>
  <mergeCells count="16">
    <mergeCell ref="D8:E8"/>
    <mergeCell ref="D9:E9"/>
    <mergeCell ref="M14:N15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63</v>
      </c>
      <c r="C4" s="4" t="n">
        <f aca="false">C3+$D$2</f>
        <v>28126179.2675781</v>
      </c>
      <c r="G4" s="1" t="s">
        <v>64</v>
      </c>
      <c r="H4" s="1" t="s">
        <v>65</v>
      </c>
      <c r="K4" s="1" t="s">
        <v>66</v>
      </c>
      <c r="L4" s="1" t="s">
        <v>67</v>
      </c>
    </row>
    <row r="5" customFormat="false" ht="12.8" hidden="false" customHeight="false" outlineLevel="0" collapsed="false">
      <c r="B5" s="1" t="s">
        <v>68</v>
      </c>
      <c r="C5" s="4" t="n">
        <f aca="false">C4+$D$2</f>
        <v>28126180.7324219</v>
      </c>
      <c r="E5" s="1" t="s">
        <v>69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28126182.1972656</v>
      </c>
      <c r="E6" s="1" t="s">
        <v>70</v>
      </c>
      <c r="H6" s="1" t="s">
        <v>71</v>
      </c>
    </row>
    <row r="7" customFormat="false" ht="12.8" hidden="false" customHeight="false" outlineLevel="0" collapsed="false">
      <c r="E7" s="1" t="s">
        <v>72</v>
      </c>
      <c r="H7" s="1" t="s">
        <v>73</v>
      </c>
    </row>
    <row r="8" customFormat="false" ht="12.8" hidden="false" customHeight="false" outlineLevel="0" collapsed="false">
      <c r="D8" s="5" t="s">
        <v>74</v>
      </c>
      <c r="E8" s="5"/>
      <c r="F8" s="1" t="s">
        <v>6</v>
      </c>
      <c r="G8" s="6"/>
      <c r="H8" s="6" t="s">
        <v>75</v>
      </c>
    </row>
    <row r="9" customFormat="false" ht="12.8" hidden="false" customHeight="false" outlineLevel="0" collapsed="false">
      <c r="D9" s="5" t="s">
        <v>76</v>
      </c>
      <c r="E9" s="5"/>
      <c r="F9" s="7" t="n">
        <v>554667</v>
      </c>
      <c r="G9" s="8"/>
      <c r="H9" s="3" t="n">
        <v>32</v>
      </c>
    </row>
    <row r="10" customFormat="false" ht="12.8" hidden="false" customHeight="false" outlineLevel="0" collapsed="false">
      <c r="B10" s="1" t="s">
        <v>7</v>
      </c>
      <c r="C10" s="1" t="s">
        <v>77</v>
      </c>
      <c r="D10" s="1" t="s">
        <v>9</v>
      </c>
      <c r="E10" s="1" t="s">
        <v>10</v>
      </c>
      <c r="F10" s="2" t="s">
        <v>11</v>
      </c>
      <c r="G10" s="8"/>
      <c r="H10" s="2" t="s">
        <v>78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342139</v>
      </c>
      <c r="E11" s="9" t="n">
        <f aca="false">IF(F9&lt;1048575, INT(F9), 1048575)</f>
        <v>554667</v>
      </c>
      <c r="F11" s="10" t="n">
        <f aca="false">B11*(C11+D11/E11)</f>
        <v>900037755.986925</v>
      </c>
      <c r="G11" s="11" t="n">
        <f aca="false">F11/H9</f>
        <v>28126179.8745914</v>
      </c>
      <c r="J11" s="6"/>
      <c r="K11" s="12" t="n">
        <f aca="false">G11-C3</f>
        <v>2.07185704261065</v>
      </c>
    </row>
    <row r="12" customFormat="false" ht="12.8" hidden="false" customHeight="false" outlineLevel="0" collapsed="false">
      <c r="D12" s="1" t="n">
        <f aca="false">D11+D17</f>
        <v>342140</v>
      </c>
      <c r="E12" s="13"/>
      <c r="F12" s="10" t="n">
        <f aca="false">B11*(C11+D12/E11)</f>
        <v>900037802.861897</v>
      </c>
      <c r="G12" s="11" t="n">
        <f aca="false">F12/H9</f>
        <v>28126181.3394343</v>
      </c>
      <c r="H12" s="14" t="n">
        <f aca="false">G12-G11</f>
        <v>1.46484287455678</v>
      </c>
      <c r="I12" s="15" t="n">
        <f aca="false">H12-$D$2</f>
        <v>-8.7544322013855E-007</v>
      </c>
      <c r="J12" s="10" t="n">
        <f aca="false">I12*1000000</f>
        <v>-0.87544322013855</v>
      </c>
      <c r="K12" s="12" t="n">
        <f aca="false">G12-C4</f>
        <v>2.07185616716743</v>
      </c>
      <c r="L12" s="16" t="n">
        <f aca="false">ABS(1000000*J12/G12)</f>
        <v>0.0311255626767625</v>
      </c>
    </row>
    <row r="13" customFormat="false" ht="12.8" hidden="false" customHeight="false" outlineLevel="0" collapsed="false">
      <c r="D13" s="1" t="n">
        <f aca="false">D12+D17</f>
        <v>342141</v>
      </c>
      <c r="E13" s="13"/>
      <c r="F13" s="10" t="n">
        <f aca="false">B11*(C11+D13/E11)</f>
        <v>900037849.736869</v>
      </c>
      <c r="G13" s="11" t="n">
        <f aca="false">F13/H9</f>
        <v>28126182.8042772</v>
      </c>
      <c r="H13" s="14" t="n">
        <f aca="false">G13-G12</f>
        <v>1.46484287083149</v>
      </c>
      <c r="I13" s="14" t="n">
        <f aca="false">H13-$D$2</f>
        <v>-8.79168510437012E-007</v>
      </c>
      <c r="J13" s="10" t="n">
        <f aca="false">I13*1000000</f>
        <v>-0.879168510437012</v>
      </c>
      <c r="K13" s="12" t="n">
        <f aca="false">G13-C5</f>
        <v>2.07185528799891</v>
      </c>
    </row>
    <row r="14" customFormat="false" ht="12.8" hidden="false" customHeight="false" outlineLevel="0" collapsed="false">
      <c r="D14" s="1" t="n">
        <f aca="false">D13+D17</f>
        <v>342142</v>
      </c>
      <c r="E14" s="13"/>
      <c r="F14" s="10" t="n">
        <f aca="false">B11*(C11+D14/E11)</f>
        <v>900037896.611841</v>
      </c>
      <c r="G14" s="11" t="n">
        <f aca="false">F14/H9</f>
        <v>28126184.26912</v>
      </c>
      <c r="H14" s="14" t="n">
        <f aca="false">G14-G13</f>
        <v>1.46484287083149</v>
      </c>
      <c r="I14" s="14" t="n">
        <f aca="false">H14-$D$2</f>
        <v>-8.79168510437012E-007</v>
      </c>
      <c r="J14" s="10" t="n">
        <f aca="false">I14*1000000</f>
        <v>-0.879168510437012</v>
      </c>
      <c r="K14" s="12" t="n">
        <f aca="false">G14-C6</f>
        <v>2.0718544088304</v>
      </c>
    </row>
    <row r="16" customFormat="false" ht="12.8" hidden="false" customHeight="false" outlineLevel="0" collapsed="false">
      <c r="C16" s="1" t="s">
        <v>24</v>
      </c>
      <c r="D16" s="5" t="s">
        <v>79</v>
      </c>
      <c r="E16" s="5"/>
      <c r="F16" s="1" t="n">
        <f aca="false">B3*H9</f>
        <v>900037760</v>
      </c>
      <c r="G16" s="1" t="n">
        <f aca="false">B3</f>
        <v>28126180</v>
      </c>
      <c r="H16" s="5" t="s">
        <v>26</v>
      </c>
      <c r="I16" s="5"/>
      <c r="J16" s="5"/>
    </row>
    <row r="17" customFormat="false" ht="12.8" hidden="false" customHeight="false" outlineLevel="0" collapsed="false">
      <c r="C17" s="1" t="s">
        <v>27</v>
      </c>
      <c r="D17" s="3" t="n">
        <v>1</v>
      </c>
      <c r="E17" s="8" t="s">
        <v>28</v>
      </c>
      <c r="F17" s="1" t="n">
        <f aca="false">F16/B11</f>
        <v>34.6168369230769</v>
      </c>
    </row>
    <row r="18" customFormat="false" ht="12.8" hidden="false" customHeight="false" outlineLevel="0" collapsed="false">
      <c r="E18" s="8" t="s">
        <v>29</v>
      </c>
      <c r="F18" s="1" t="n">
        <f aca="false">F17-C11</f>
        <v>0.616836923076924</v>
      </c>
    </row>
    <row r="19" customFormat="false" ht="12.8" hidden="false" customHeight="false" outlineLevel="0" collapsed="false">
      <c r="C19" s="18" t="s">
        <v>30</v>
      </c>
      <c r="D19" s="18" t="n">
        <v>4</v>
      </c>
      <c r="E19" s="8" t="s">
        <v>31</v>
      </c>
      <c r="F19" s="1" t="n">
        <f aca="false">F18*E11</f>
        <v>342139.085612308</v>
      </c>
      <c r="I19" s="5" t="s">
        <v>32</v>
      </c>
      <c r="J19" s="5"/>
      <c r="K19" s="5"/>
    </row>
    <row r="21" customFormat="false" ht="12.8" hidden="false" customHeight="false" outlineLevel="0" collapsed="false">
      <c r="D21" s="1" t="s">
        <v>80</v>
      </c>
    </row>
    <row r="22" customFormat="false" ht="12.8" hidden="false" customHeight="false" outlineLevel="0" collapsed="false">
      <c r="D22" s="1" t="s">
        <v>81</v>
      </c>
      <c r="L22" s="5" t="s">
        <v>34</v>
      </c>
      <c r="M22" s="5"/>
      <c r="N22" s="5"/>
    </row>
    <row r="23" customFormat="false" ht="12.8" hidden="false" customHeight="false" outlineLevel="0" collapsed="false">
      <c r="L23" s="5" t="s">
        <v>35</v>
      </c>
      <c r="M23" s="5"/>
      <c r="N23" s="5"/>
    </row>
    <row r="24" customFormat="false" ht="12.8" hidden="false" customHeight="false" outlineLevel="0" collapsed="false">
      <c r="D24" s="1" t="s">
        <v>82</v>
      </c>
      <c r="L24" s="5" t="s">
        <v>36</v>
      </c>
      <c r="M24" s="5"/>
      <c r="N24" s="5"/>
    </row>
    <row r="25" customFormat="false" ht="12.8" hidden="false" customHeight="false" outlineLevel="0" collapsed="false">
      <c r="D25" s="1" t="s">
        <v>83</v>
      </c>
      <c r="L25" s="1" t="s">
        <v>37</v>
      </c>
    </row>
    <row r="26" customFormat="false" ht="12.8" hidden="false" customHeight="false" outlineLevel="0" collapsed="false">
      <c r="A26" s="19" t="s">
        <v>38</v>
      </c>
      <c r="B26" s="19"/>
      <c r="C26" s="19"/>
    </row>
    <row r="27" customFormat="false" ht="12.8" hidden="false" customHeight="false" outlineLevel="0" collapsed="false">
      <c r="A27" s="19" t="s">
        <v>39</v>
      </c>
      <c r="B27" s="19"/>
      <c r="C27" s="19"/>
      <c r="L27" s="5" t="s">
        <v>40</v>
      </c>
      <c r="M27" s="5"/>
      <c r="N27" s="5"/>
    </row>
    <row r="29" customFormat="false" ht="44.75" hidden="false" customHeight="true" outlineLevel="0" collapsed="false">
      <c r="B29" s="20" t="s">
        <v>41</v>
      </c>
      <c r="C29" s="20"/>
      <c r="D29" s="20"/>
      <c r="E29" s="20"/>
      <c r="F29" s="20"/>
      <c r="L29" s="21" t="s">
        <v>42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43</v>
      </c>
      <c r="C31" s="5"/>
      <c r="D31" s="5"/>
      <c r="I31" s="1" t="s">
        <v>44</v>
      </c>
    </row>
    <row r="32" customFormat="false" ht="12.8" hidden="false" customHeight="false" outlineLevel="0" collapsed="false">
      <c r="I32" s="1" t="s">
        <v>45</v>
      </c>
      <c r="J32" s="1" t="n">
        <v>554667</v>
      </c>
    </row>
    <row r="33" customFormat="false" ht="12.8" hidden="false" customHeight="false" outlineLevel="0" collapsed="false">
      <c r="I33" s="1" t="s">
        <v>46</v>
      </c>
    </row>
    <row r="34" customFormat="false" ht="12.8" hidden="false" customHeight="false" outlineLevel="0" collapsed="false">
      <c r="C34" s="1" t="s">
        <v>47</v>
      </c>
      <c r="I34" s="1" t="s">
        <v>48</v>
      </c>
    </row>
    <row r="35" customFormat="false" ht="12.8" hidden="false" customHeight="false" outlineLevel="0" collapsed="false">
      <c r="C35" s="22" t="s">
        <v>49</v>
      </c>
      <c r="D35" s="22"/>
      <c r="E35" s="22"/>
      <c r="F35" s="22"/>
      <c r="I35" s="1" t="s">
        <v>50</v>
      </c>
    </row>
    <row r="36" customFormat="false" ht="12.8" hidden="false" customHeight="false" outlineLevel="0" collapsed="false">
      <c r="C36" s="1" t="s">
        <v>51</v>
      </c>
      <c r="I36" s="1" t="s">
        <v>52</v>
      </c>
    </row>
    <row r="37" customFormat="false" ht="12.8" hidden="false" customHeight="false" outlineLevel="0" collapsed="false">
      <c r="C37" s="22" t="s">
        <v>53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24926180</v>
      </c>
      <c r="C3" s="4" t="n">
        <f aca="false">B3-E2</f>
        <v>24926177.8027344</v>
      </c>
    </row>
    <row r="4" customFormat="false" ht="12.8" hidden="false" customHeight="false" outlineLevel="0" collapsed="false">
      <c r="B4" s="1" t="s">
        <v>63</v>
      </c>
      <c r="C4" s="4" t="n">
        <f aca="false">C3+$D$2</f>
        <v>24926179.2675781</v>
      </c>
      <c r="G4" s="1" t="s">
        <v>64</v>
      </c>
      <c r="H4" s="1" t="s">
        <v>65</v>
      </c>
      <c r="K4" s="1" t="s">
        <v>66</v>
      </c>
      <c r="L4" s="1" t="s">
        <v>67</v>
      </c>
    </row>
    <row r="5" customFormat="false" ht="12.8" hidden="false" customHeight="false" outlineLevel="0" collapsed="false">
      <c r="B5" s="1" t="s">
        <v>68</v>
      </c>
      <c r="C5" s="4" t="n">
        <f aca="false">C4+$D$2</f>
        <v>24926180.7324219</v>
      </c>
      <c r="E5" s="1" t="s">
        <v>69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24926182.1972656</v>
      </c>
      <c r="E6" s="1" t="s">
        <v>70</v>
      </c>
      <c r="H6" s="1" t="s">
        <v>71</v>
      </c>
    </row>
    <row r="7" customFormat="false" ht="12.8" hidden="false" customHeight="false" outlineLevel="0" collapsed="false">
      <c r="E7" s="1" t="s">
        <v>72</v>
      </c>
      <c r="H7" s="1" t="s">
        <v>73</v>
      </c>
    </row>
    <row r="8" customFormat="false" ht="12.8" hidden="false" customHeight="false" outlineLevel="0" collapsed="false">
      <c r="D8" s="5" t="s">
        <v>74</v>
      </c>
      <c r="E8" s="5"/>
      <c r="F8" s="1" t="s">
        <v>6</v>
      </c>
      <c r="G8" s="6"/>
      <c r="H8" s="6" t="s">
        <v>75</v>
      </c>
      <c r="I8" s="1" t="s">
        <v>84</v>
      </c>
    </row>
    <row r="9" customFormat="false" ht="12.8" hidden="false" customHeight="false" outlineLevel="0" collapsed="false">
      <c r="D9" s="5" t="s">
        <v>76</v>
      </c>
      <c r="E9" s="5"/>
      <c r="F9" s="7" t="n">
        <v>986074</v>
      </c>
      <c r="G9" s="8"/>
      <c r="H9" s="3" t="n">
        <v>36</v>
      </c>
    </row>
    <row r="10" customFormat="false" ht="12.8" hidden="false" customHeight="false" outlineLevel="0" collapsed="false">
      <c r="B10" s="1" t="s">
        <v>7</v>
      </c>
      <c r="C10" s="1" t="s">
        <v>77</v>
      </c>
      <c r="D10" s="1" t="s">
        <v>9</v>
      </c>
      <c r="E10" s="1" t="s">
        <v>10</v>
      </c>
      <c r="F10" s="2" t="s">
        <v>11</v>
      </c>
      <c r="G10" s="8"/>
      <c r="H10" s="2" t="s">
        <v>78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506026</v>
      </c>
      <c r="E11" s="9" t="n">
        <f aca="false">IF(F9&lt;1048575, INT(F9), 1048575)</f>
        <v>986074</v>
      </c>
      <c r="F11" s="10" t="n">
        <f aca="false">B11*(C11+D11/E11)</f>
        <v>897342483.424165</v>
      </c>
      <c r="G11" s="11" t="n">
        <f aca="false">F11/H9</f>
        <v>24926180.0951157</v>
      </c>
      <c r="J11" s="6"/>
      <c r="K11" s="12" t="n">
        <f aca="false">G11-C3</f>
        <v>2.29238131642342</v>
      </c>
    </row>
    <row r="12" customFormat="false" ht="12.8" hidden="false" customHeight="false" outlineLevel="0" collapsed="false">
      <c r="D12" s="1" t="n">
        <f aca="false">D11+D17</f>
        <v>506028</v>
      </c>
      <c r="E12" s="13"/>
      <c r="F12" s="10" t="n">
        <f aca="false">B11*(C11+D12/E11)</f>
        <v>897342536.158544</v>
      </c>
      <c r="G12" s="11" t="n">
        <f aca="false">F12/H9</f>
        <v>24926181.5599596</v>
      </c>
      <c r="H12" s="14" t="n">
        <f aca="false">G12-G11</f>
        <v>1.46484386175871</v>
      </c>
      <c r="I12" s="15" t="n">
        <f aca="false">H12-$D$2</f>
        <v>1.11758708953857E-007</v>
      </c>
      <c r="J12" s="10" t="n">
        <f aca="false">I12*1000000</f>
        <v>0.111758708953857</v>
      </c>
      <c r="K12" s="12" t="n">
        <f aca="false">G12-C4</f>
        <v>2.29238142818213</v>
      </c>
      <c r="L12" s="16" t="n">
        <f aca="false">ABS(1000000*J12/G12)</f>
        <v>0.00448358721471331</v>
      </c>
    </row>
    <row r="13" customFormat="false" ht="12.8" hidden="false" customHeight="false" outlineLevel="0" collapsed="false">
      <c r="D13" s="1" t="n">
        <f aca="false">D12+D17</f>
        <v>506030</v>
      </c>
      <c r="E13" s="13"/>
      <c r="F13" s="10" t="n">
        <f aca="false">B11*(C11+D13/E11)</f>
        <v>897342588.892923</v>
      </c>
      <c r="G13" s="11" t="n">
        <f aca="false">F13/H9</f>
        <v>24926183.0248034</v>
      </c>
      <c r="H13" s="14" t="n">
        <f aca="false">G13-G12</f>
        <v>1.46484385803342</v>
      </c>
      <c r="I13" s="14" t="n">
        <f aca="false">H13-$D$2</f>
        <v>1.08033418655396E-007</v>
      </c>
      <c r="J13" s="10" t="n">
        <f aca="false">I13*1000000</f>
        <v>0.108033418655396</v>
      </c>
      <c r="K13" s="12" t="n">
        <f aca="false">G13-C5</f>
        <v>2.29238153621554</v>
      </c>
    </row>
    <row r="14" customFormat="false" ht="12.8" hidden="false" customHeight="false" outlineLevel="0" collapsed="false">
      <c r="D14" s="1" t="n">
        <f aca="false">D13+D17</f>
        <v>506032</v>
      </c>
      <c r="E14" s="13"/>
      <c r="F14" s="10" t="n">
        <f aca="false">B11*(C11+D14/E11)</f>
        <v>897342641.627302</v>
      </c>
      <c r="G14" s="11" t="n">
        <f aca="false">F14/H9</f>
        <v>24926184.4896473</v>
      </c>
      <c r="H14" s="14" t="n">
        <f aca="false">G14-G13</f>
        <v>1.46484386175871</v>
      </c>
      <c r="I14" s="14" t="n">
        <f aca="false">H14-$D$2</f>
        <v>1.11758708953857E-007</v>
      </c>
      <c r="J14" s="10" t="n">
        <f aca="false">I14*1000000</f>
        <v>0.111758708953857</v>
      </c>
      <c r="K14" s="12" t="n">
        <f aca="false">G14-C6</f>
        <v>2.29238164797425</v>
      </c>
    </row>
    <row r="16" customFormat="false" ht="12.8" hidden="false" customHeight="false" outlineLevel="0" collapsed="false">
      <c r="C16" s="1" t="s">
        <v>24</v>
      </c>
      <c r="D16" s="5" t="s">
        <v>79</v>
      </c>
      <c r="E16" s="5"/>
      <c r="F16" s="1" t="n">
        <f aca="false">B3*H9</f>
        <v>897342480</v>
      </c>
      <c r="G16" s="1" t="n">
        <f aca="false">B3</f>
        <v>24926180</v>
      </c>
      <c r="H16" s="5" t="s">
        <v>26</v>
      </c>
      <c r="I16" s="5"/>
      <c r="J16" s="5"/>
    </row>
    <row r="17" customFormat="false" ht="12.8" hidden="false" customHeight="false" outlineLevel="0" collapsed="false">
      <c r="C17" s="1" t="s">
        <v>27</v>
      </c>
      <c r="D17" s="3" t="n">
        <v>2</v>
      </c>
      <c r="E17" s="8" t="s">
        <v>28</v>
      </c>
      <c r="F17" s="1" t="n">
        <f aca="false">F16/B11</f>
        <v>34.5131723076923</v>
      </c>
    </row>
    <row r="18" customFormat="false" ht="12.8" hidden="false" customHeight="false" outlineLevel="0" collapsed="false">
      <c r="E18" s="8" t="s">
        <v>29</v>
      </c>
      <c r="F18" s="1" t="n">
        <f aca="false">F17-C11</f>
        <v>0.513172307692308</v>
      </c>
    </row>
    <row r="19" customFormat="false" ht="12.8" hidden="false" customHeight="false" outlineLevel="0" collapsed="false">
      <c r="C19" s="18" t="s">
        <v>30</v>
      </c>
      <c r="D19" s="18" t="n">
        <v>4</v>
      </c>
      <c r="E19" s="8" t="s">
        <v>31</v>
      </c>
      <c r="F19" s="1" t="n">
        <f aca="false">F18*E11</f>
        <v>506025.870135385</v>
      </c>
      <c r="I19" s="5" t="s">
        <v>32</v>
      </c>
      <c r="J19" s="5"/>
      <c r="K19" s="5"/>
    </row>
    <row r="21" customFormat="false" ht="12.8" hidden="false" customHeight="false" outlineLevel="0" collapsed="false">
      <c r="D21" s="1" t="s">
        <v>85</v>
      </c>
    </row>
    <row r="22" customFormat="false" ht="12.8" hidden="false" customHeight="false" outlineLevel="0" collapsed="false">
      <c r="D22" s="1" t="s">
        <v>81</v>
      </c>
      <c r="L22" s="5" t="s">
        <v>34</v>
      </c>
      <c r="M22" s="5"/>
      <c r="N22" s="5"/>
    </row>
    <row r="23" customFormat="false" ht="12.8" hidden="false" customHeight="false" outlineLevel="0" collapsed="false">
      <c r="L23" s="5" t="s">
        <v>35</v>
      </c>
      <c r="M23" s="5"/>
      <c r="N23" s="5"/>
    </row>
    <row r="24" customFormat="false" ht="12.8" hidden="false" customHeight="false" outlineLevel="0" collapsed="false">
      <c r="D24" s="1" t="s">
        <v>82</v>
      </c>
      <c r="L24" s="5" t="s">
        <v>36</v>
      </c>
      <c r="M24" s="5"/>
      <c r="N24" s="5"/>
    </row>
    <row r="25" customFormat="false" ht="12.8" hidden="false" customHeight="false" outlineLevel="0" collapsed="false">
      <c r="D25" s="1" t="s">
        <v>83</v>
      </c>
      <c r="L25" s="1" t="s">
        <v>37</v>
      </c>
    </row>
    <row r="26" customFormat="false" ht="12.8" hidden="false" customHeight="false" outlineLevel="0" collapsed="false">
      <c r="A26" s="19" t="s">
        <v>38</v>
      </c>
      <c r="B26" s="19"/>
      <c r="C26" s="19"/>
    </row>
    <row r="27" customFormat="false" ht="12.8" hidden="false" customHeight="false" outlineLevel="0" collapsed="false">
      <c r="A27" s="19" t="s">
        <v>39</v>
      </c>
      <c r="B27" s="19"/>
      <c r="C27" s="19"/>
      <c r="L27" s="5" t="s">
        <v>40</v>
      </c>
      <c r="M27" s="5"/>
      <c r="N27" s="5"/>
    </row>
    <row r="29" customFormat="false" ht="44.75" hidden="false" customHeight="true" outlineLevel="0" collapsed="false">
      <c r="B29" s="20" t="s">
        <v>41</v>
      </c>
      <c r="C29" s="20"/>
      <c r="D29" s="20"/>
      <c r="E29" s="20"/>
      <c r="F29" s="20"/>
      <c r="L29" s="21" t="s">
        <v>42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43</v>
      </c>
      <c r="C31" s="5"/>
      <c r="D31" s="5"/>
      <c r="I31" s="1" t="s">
        <v>44</v>
      </c>
    </row>
    <row r="32" customFormat="false" ht="12.8" hidden="false" customHeight="false" outlineLevel="0" collapsed="false">
      <c r="I32" s="1" t="s">
        <v>45</v>
      </c>
      <c r="J32" s="1" t="n">
        <v>554667</v>
      </c>
    </row>
    <row r="33" customFormat="false" ht="12.8" hidden="false" customHeight="false" outlineLevel="0" collapsed="false">
      <c r="I33" s="1" t="s">
        <v>46</v>
      </c>
    </row>
    <row r="34" customFormat="false" ht="12.8" hidden="false" customHeight="false" outlineLevel="0" collapsed="false">
      <c r="C34" s="1" t="s">
        <v>47</v>
      </c>
      <c r="I34" s="1" t="s">
        <v>48</v>
      </c>
    </row>
    <row r="35" customFormat="false" ht="12.8" hidden="false" customHeight="false" outlineLevel="0" collapsed="false">
      <c r="C35" s="22" t="s">
        <v>49</v>
      </c>
      <c r="D35" s="22"/>
      <c r="E35" s="22"/>
      <c r="F35" s="22"/>
      <c r="I35" s="1" t="s">
        <v>50</v>
      </c>
    </row>
    <row r="36" customFormat="false" ht="12.8" hidden="false" customHeight="false" outlineLevel="0" collapsed="false">
      <c r="C36" s="1" t="s">
        <v>51</v>
      </c>
      <c r="I36" s="1" t="s">
        <v>52</v>
      </c>
    </row>
    <row r="37" customFormat="false" ht="12.8" hidden="false" customHeight="false" outlineLevel="0" collapsed="false">
      <c r="C37" s="22" t="s">
        <v>53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21096180</v>
      </c>
      <c r="C3" s="4" t="n">
        <f aca="false">B3-E2</f>
        <v>21096177.8027344</v>
      </c>
    </row>
    <row r="4" customFormat="false" ht="12.8" hidden="false" customHeight="false" outlineLevel="0" collapsed="false">
      <c r="B4" s="1" t="s">
        <v>63</v>
      </c>
      <c r="C4" s="4" t="n">
        <f aca="false">C3+$D$2</f>
        <v>21096179.2675781</v>
      </c>
      <c r="G4" s="1" t="s">
        <v>64</v>
      </c>
      <c r="H4" s="1" t="s">
        <v>65</v>
      </c>
      <c r="K4" s="1" t="s">
        <v>66</v>
      </c>
      <c r="L4" s="1" t="s">
        <v>67</v>
      </c>
    </row>
    <row r="5" customFormat="false" ht="12.8" hidden="false" customHeight="false" outlineLevel="0" collapsed="false">
      <c r="B5" s="1" t="s">
        <v>68</v>
      </c>
      <c r="C5" s="4" t="n">
        <f aca="false">C4+$D$2</f>
        <v>21096180.7324219</v>
      </c>
      <c r="E5" s="1" t="s">
        <v>86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21096182.1972656</v>
      </c>
      <c r="E6" s="1" t="s">
        <v>70</v>
      </c>
      <c r="H6" s="1" t="s">
        <v>71</v>
      </c>
    </row>
    <row r="7" customFormat="false" ht="12.8" hidden="false" customHeight="false" outlineLevel="0" collapsed="false">
      <c r="E7" s="1" t="s">
        <v>72</v>
      </c>
      <c r="H7" s="1" t="s">
        <v>73</v>
      </c>
      <c r="I7" s="1" t="s">
        <v>87</v>
      </c>
    </row>
    <row r="8" customFormat="false" ht="12.8" hidden="false" customHeight="false" outlineLevel="0" collapsed="false">
      <c r="D8" s="5" t="s">
        <v>74</v>
      </c>
      <c r="E8" s="5"/>
      <c r="F8" s="1" t="s">
        <v>6</v>
      </c>
      <c r="G8" s="6"/>
      <c r="H8" s="6" t="s">
        <v>75</v>
      </c>
      <c r="I8" s="1" t="s">
        <v>84</v>
      </c>
    </row>
    <row r="9" customFormat="false" ht="12.8" hidden="false" customHeight="false" outlineLevel="0" collapsed="false">
      <c r="D9" s="5" t="s">
        <v>76</v>
      </c>
      <c r="E9" s="5"/>
      <c r="F9" s="7" t="n">
        <v>845206</v>
      </c>
      <c r="G9" s="8"/>
      <c r="H9" s="3" t="n">
        <v>42</v>
      </c>
    </row>
    <row r="10" customFormat="false" ht="12.8" hidden="false" customHeight="false" outlineLevel="0" collapsed="false">
      <c r="B10" s="1" t="s">
        <v>7</v>
      </c>
      <c r="C10" s="1" t="s">
        <v>77</v>
      </c>
      <c r="D10" s="1" t="s">
        <v>9</v>
      </c>
      <c r="E10" s="1" t="s">
        <v>10</v>
      </c>
      <c r="F10" s="2" t="s">
        <v>11</v>
      </c>
      <c r="G10" s="8"/>
      <c r="H10" s="2" t="s">
        <v>78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66302</v>
      </c>
      <c r="E11" s="9" t="n">
        <f aca="false">IF(F9&lt;1048575, INT(F9), 1048575)</f>
        <v>845206</v>
      </c>
      <c r="F11" s="10" t="n">
        <f aca="false">B11*(C11+D11/E11)</f>
        <v>886039564.319231</v>
      </c>
      <c r="G11" s="11" t="n">
        <f aca="false">F11/H9</f>
        <v>21096180.1028388</v>
      </c>
      <c r="J11" s="6"/>
      <c r="K11" s="12" t="n">
        <f aca="false">G11-C3</f>
        <v>2.30010445788503</v>
      </c>
    </row>
    <row r="12" customFormat="false" ht="12.8" hidden="false" customHeight="false" outlineLevel="0" collapsed="false">
      <c r="D12" s="1" t="n">
        <f aca="false">D11+D17</f>
        <v>66304</v>
      </c>
      <c r="E12" s="13"/>
      <c r="F12" s="10" t="n">
        <f aca="false">B11*(C11+D12/E11)</f>
        <v>886039625.842694</v>
      </c>
      <c r="G12" s="11" t="n">
        <f aca="false">F12/H9</f>
        <v>21096181.5676832</v>
      </c>
      <c r="H12" s="14" t="n">
        <f aca="false">G12-G11</f>
        <v>1.46484435722232</v>
      </c>
      <c r="I12" s="15" t="n">
        <f aca="false">H12-$D$2</f>
        <v>6.07222318649292E-007</v>
      </c>
      <c r="J12" s="10" t="n">
        <f aca="false">I12*1000000</f>
        <v>0.607222318649292</v>
      </c>
      <c r="K12" s="12" t="n">
        <f aca="false">G12-C4</f>
        <v>2.30010506510735</v>
      </c>
      <c r="L12" s="16" t="n">
        <f aca="false">ABS(1000000*J12/G12)</f>
        <v>0.0287835178466365</v>
      </c>
    </row>
    <row r="13" customFormat="false" ht="12.8" hidden="false" customHeight="false" outlineLevel="0" collapsed="false">
      <c r="D13" s="1" t="n">
        <f aca="false">D12+D17</f>
        <v>66306</v>
      </c>
      <c r="E13" s="13"/>
      <c r="F13" s="10" t="n">
        <f aca="false">B11*(C11+D13/E11)</f>
        <v>886039687.366157</v>
      </c>
      <c r="G13" s="11" t="n">
        <f aca="false">F13/H9</f>
        <v>21096183.0325275</v>
      </c>
      <c r="H13" s="14" t="n">
        <f aca="false">G13-G12</f>
        <v>1.46484435349703</v>
      </c>
      <c r="I13" s="14" t="n">
        <f aca="false">H13-$D$2</f>
        <v>6.0349702835083E-007</v>
      </c>
      <c r="J13" s="10" t="n">
        <f aca="false">I13*1000000</f>
        <v>0.60349702835083</v>
      </c>
      <c r="K13" s="12" t="n">
        <f aca="false">G13-C5</f>
        <v>2.30010566860437</v>
      </c>
    </row>
    <row r="14" customFormat="false" ht="12.8" hidden="false" customHeight="false" outlineLevel="0" collapsed="false">
      <c r="D14" s="1" t="n">
        <f aca="false">D13+D17</f>
        <v>66308</v>
      </c>
      <c r="E14" s="13"/>
      <c r="F14" s="10" t="n">
        <f aca="false">B11*(C11+D14/E11)</f>
        <v>886039748.88962</v>
      </c>
      <c r="G14" s="11" t="n">
        <f aca="false">F14/H9</f>
        <v>21096184.4973719</v>
      </c>
      <c r="H14" s="14" t="n">
        <f aca="false">G14-G13</f>
        <v>1.46484435349703</v>
      </c>
      <c r="I14" s="14" t="n">
        <f aca="false">H14-$D$2</f>
        <v>6.0349702835083E-007</v>
      </c>
      <c r="J14" s="10" t="n">
        <f aca="false">I14*1000000</f>
        <v>0.60349702835083</v>
      </c>
      <c r="K14" s="12" t="n">
        <f aca="false">G14-C6</f>
        <v>2.3001062721014</v>
      </c>
    </row>
    <row r="16" customFormat="false" ht="12.8" hidden="false" customHeight="false" outlineLevel="0" collapsed="false">
      <c r="C16" s="1" t="s">
        <v>24</v>
      </c>
      <c r="D16" s="5" t="s">
        <v>79</v>
      </c>
      <c r="E16" s="5"/>
      <c r="F16" s="1" t="n">
        <f aca="false">B3*H9</f>
        <v>886039560</v>
      </c>
      <c r="G16" s="1" t="n">
        <f aca="false">B3</f>
        <v>21096180</v>
      </c>
      <c r="H16" s="5" t="s">
        <v>26</v>
      </c>
      <c r="I16" s="5"/>
      <c r="J16" s="5"/>
    </row>
    <row r="17" customFormat="false" ht="12.8" hidden="false" customHeight="false" outlineLevel="0" collapsed="false">
      <c r="C17" s="1" t="s">
        <v>27</v>
      </c>
      <c r="D17" s="3" t="n">
        <v>2</v>
      </c>
      <c r="E17" s="8" t="s">
        <v>28</v>
      </c>
      <c r="F17" s="1" t="n">
        <f aca="false">F16/B11</f>
        <v>34.0784446153846</v>
      </c>
    </row>
    <row r="18" customFormat="false" ht="12.8" hidden="false" customHeight="false" outlineLevel="0" collapsed="false">
      <c r="E18" s="8" t="s">
        <v>29</v>
      </c>
      <c r="F18" s="1" t="n">
        <f aca="false">F17-C11</f>
        <v>0.0784446153846119</v>
      </c>
    </row>
    <row r="19" customFormat="false" ht="12.8" hidden="false" customHeight="false" outlineLevel="0" collapsed="false">
      <c r="C19" s="18" t="s">
        <v>30</v>
      </c>
      <c r="D19" s="18" t="n">
        <v>4</v>
      </c>
      <c r="E19" s="8" t="s">
        <v>31</v>
      </c>
      <c r="F19" s="1" t="n">
        <f aca="false">F18*E11</f>
        <v>66301.8595907663</v>
      </c>
      <c r="I19" s="5" t="s">
        <v>32</v>
      </c>
      <c r="J19" s="5"/>
      <c r="K19" s="5"/>
    </row>
    <row r="21" customFormat="false" ht="12.8" hidden="false" customHeight="false" outlineLevel="0" collapsed="false">
      <c r="D21" s="1" t="s">
        <v>85</v>
      </c>
    </row>
    <row r="22" customFormat="false" ht="12.8" hidden="false" customHeight="false" outlineLevel="0" collapsed="false">
      <c r="D22" s="1" t="s">
        <v>81</v>
      </c>
      <c r="L22" s="5" t="s">
        <v>34</v>
      </c>
      <c r="M22" s="5"/>
      <c r="N22" s="5"/>
    </row>
    <row r="23" customFormat="false" ht="12.8" hidden="false" customHeight="false" outlineLevel="0" collapsed="false">
      <c r="L23" s="5" t="s">
        <v>35</v>
      </c>
      <c r="M23" s="5"/>
      <c r="N23" s="5"/>
    </row>
    <row r="24" customFormat="false" ht="12.8" hidden="false" customHeight="false" outlineLevel="0" collapsed="false">
      <c r="D24" s="1" t="s">
        <v>82</v>
      </c>
      <c r="L24" s="5" t="s">
        <v>36</v>
      </c>
      <c r="M24" s="5"/>
      <c r="N24" s="5"/>
    </row>
    <row r="25" customFormat="false" ht="12.8" hidden="false" customHeight="false" outlineLevel="0" collapsed="false">
      <c r="D25" s="1" t="s">
        <v>83</v>
      </c>
      <c r="L25" s="1" t="s">
        <v>37</v>
      </c>
    </row>
    <row r="26" customFormat="false" ht="12.8" hidden="false" customHeight="false" outlineLevel="0" collapsed="false">
      <c r="A26" s="19" t="s">
        <v>38</v>
      </c>
      <c r="B26" s="19"/>
      <c r="C26" s="19"/>
    </row>
    <row r="27" customFormat="false" ht="12.8" hidden="false" customHeight="false" outlineLevel="0" collapsed="false">
      <c r="A27" s="19" t="s">
        <v>39</v>
      </c>
      <c r="B27" s="19"/>
      <c r="C27" s="19"/>
      <c r="L27" s="5" t="s">
        <v>40</v>
      </c>
      <c r="M27" s="5"/>
      <c r="N27" s="5"/>
    </row>
    <row r="29" customFormat="false" ht="44.75" hidden="false" customHeight="true" outlineLevel="0" collapsed="false">
      <c r="B29" s="20" t="s">
        <v>41</v>
      </c>
      <c r="C29" s="20"/>
      <c r="D29" s="20"/>
      <c r="E29" s="20"/>
      <c r="F29" s="20"/>
      <c r="L29" s="21" t="s">
        <v>42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43</v>
      </c>
      <c r="C31" s="5"/>
      <c r="D31" s="5"/>
      <c r="I31" s="1" t="s">
        <v>44</v>
      </c>
    </row>
    <row r="32" customFormat="false" ht="12.8" hidden="false" customHeight="false" outlineLevel="0" collapsed="false">
      <c r="I32" s="1" t="s">
        <v>45</v>
      </c>
      <c r="J32" s="1" t="n">
        <v>554667</v>
      </c>
    </row>
    <row r="33" customFormat="false" ht="12.8" hidden="false" customHeight="false" outlineLevel="0" collapsed="false">
      <c r="I33" s="1" t="s">
        <v>46</v>
      </c>
    </row>
    <row r="34" customFormat="false" ht="12.8" hidden="false" customHeight="false" outlineLevel="0" collapsed="false">
      <c r="C34" s="1" t="s">
        <v>47</v>
      </c>
      <c r="I34" s="1" t="s">
        <v>48</v>
      </c>
    </row>
    <row r="35" customFormat="false" ht="12.8" hidden="false" customHeight="false" outlineLevel="0" collapsed="false">
      <c r="C35" s="22" t="s">
        <v>49</v>
      </c>
      <c r="D35" s="22"/>
      <c r="E35" s="22"/>
      <c r="F35" s="22"/>
      <c r="I35" s="1" t="s">
        <v>50</v>
      </c>
    </row>
    <row r="36" customFormat="false" ht="12.8" hidden="false" customHeight="false" outlineLevel="0" collapsed="false">
      <c r="C36" s="1" t="s">
        <v>51</v>
      </c>
      <c r="I36" s="1" t="s">
        <v>52</v>
      </c>
    </row>
    <row r="37" customFormat="false" ht="12.8" hidden="false" customHeight="false" outlineLevel="0" collapsed="false">
      <c r="C37" s="22" t="s">
        <v>53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18106020</v>
      </c>
      <c r="C3" s="4" t="n">
        <f aca="false">B3-E2</f>
        <v>18106017.8027344</v>
      </c>
    </row>
    <row r="4" customFormat="false" ht="12.8" hidden="false" customHeight="false" outlineLevel="0" collapsed="false">
      <c r="C4" s="4" t="n">
        <f aca="false">C3+$D$2</f>
        <v>18106019.2675781</v>
      </c>
      <c r="G4" s="1" t="s">
        <v>64</v>
      </c>
      <c r="H4" s="1" t="s">
        <v>65</v>
      </c>
      <c r="K4" s="1" t="s">
        <v>66</v>
      </c>
      <c r="L4" s="1" t="s">
        <v>67</v>
      </c>
    </row>
    <row r="5" customFormat="false" ht="12.8" hidden="false" customHeight="false" outlineLevel="0" collapsed="false">
      <c r="C5" s="4" t="n">
        <f aca="false">C4+$D$2</f>
        <v>18106020.7324219</v>
      </c>
      <c r="E5" s="1" t="s">
        <v>69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18106022.1972656</v>
      </c>
      <c r="E6" s="1" t="s">
        <v>70</v>
      </c>
      <c r="H6" s="1" t="s">
        <v>71</v>
      </c>
    </row>
    <row r="7" customFormat="false" ht="12.8" hidden="false" customHeight="false" outlineLevel="0" collapsed="false">
      <c r="H7" s="1" t="s">
        <v>73</v>
      </c>
    </row>
    <row r="8" customFormat="false" ht="12.8" hidden="false" customHeight="false" outlineLevel="0" collapsed="false">
      <c r="D8" s="5" t="s">
        <v>74</v>
      </c>
      <c r="E8" s="5"/>
      <c r="F8" s="1" t="s">
        <v>6</v>
      </c>
      <c r="G8" s="6"/>
      <c r="H8" s="6" t="s">
        <v>75</v>
      </c>
    </row>
    <row r="9" customFormat="false" ht="12.8" hidden="false" customHeight="false" outlineLevel="0" collapsed="false">
      <c r="D9" s="5" t="s">
        <v>76</v>
      </c>
      <c r="E9" s="5"/>
      <c r="F9" s="7" t="n">
        <v>1064960.885</v>
      </c>
      <c r="G9" s="8"/>
      <c r="H9" s="3" t="n">
        <v>50</v>
      </c>
    </row>
    <row r="10" customFormat="false" ht="12.8" hidden="false" customHeight="false" outlineLevel="0" collapsed="false">
      <c r="B10" s="1" t="s">
        <v>7</v>
      </c>
      <c r="C10" s="1" t="s">
        <v>77</v>
      </c>
      <c r="D10" s="1" t="s">
        <v>9</v>
      </c>
      <c r="E10" s="1" t="s">
        <v>10</v>
      </c>
      <c r="F10" s="2" t="s">
        <v>11</v>
      </c>
      <c r="G10" s="8"/>
      <c r="H10" s="2" t="s">
        <v>78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859065</v>
      </c>
      <c r="E11" s="9" t="n">
        <f aca="false">IF(F9&lt;1048575, INT(F9), 1048575)</f>
        <v>1048575</v>
      </c>
      <c r="F11" s="10" t="n">
        <f aca="false">B11*(C11+D11/E11)</f>
        <v>905300994.206423</v>
      </c>
      <c r="G11" s="11" t="n">
        <f aca="false">F11/H9</f>
        <v>18106019.8841285</v>
      </c>
      <c r="J11" s="6"/>
      <c r="K11" s="12" t="n">
        <f aca="false">G11-C3</f>
        <v>2.08139408752322</v>
      </c>
    </row>
    <row r="12" customFormat="false" ht="12.8" hidden="false" customHeight="false" outlineLevel="0" collapsed="false">
      <c r="D12" s="1" t="n">
        <f aca="false">D11+D17</f>
        <v>859068</v>
      </c>
      <c r="E12" s="13"/>
      <c r="F12" s="10" t="n">
        <f aca="false">B11*(C11+D12/E11)</f>
        <v>905301068.593091</v>
      </c>
      <c r="G12" s="11" t="n">
        <f aca="false">F12/H9</f>
        <v>18106021.3718618</v>
      </c>
      <c r="H12" s="14" t="n">
        <f aca="false">G12-G11</f>
        <v>1.48773334920406</v>
      </c>
      <c r="I12" s="15" t="n">
        <f aca="false">H12-$D$2</f>
        <v>0.0228895992040634</v>
      </c>
      <c r="J12" s="10" t="n">
        <f aca="false">I12*1000000</f>
        <v>22889.5992040634</v>
      </c>
      <c r="K12" s="12" t="n">
        <f aca="false">G12-C4</f>
        <v>2.10428368672729</v>
      </c>
      <c r="L12" s="16" t="n">
        <f aca="false">ABS(1000000*J12/G12)</f>
        <v>1264.19817661519</v>
      </c>
    </row>
    <row r="13" customFormat="false" ht="12.8" hidden="false" customHeight="false" outlineLevel="0" collapsed="false">
      <c r="D13" s="1" t="n">
        <f aca="false">D12+D17</f>
        <v>859071</v>
      </c>
      <c r="E13" s="13"/>
      <c r="F13" s="10" t="n">
        <f aca="false">B11*(C11+D13/E11)</f>
        <v>905301142.979758</v>
      </c>
      <c r="G13" s="11" t="n">
        <f aca="false">F13/H9</f>
        <v>18106022.8595952</v>
      </c>
      <c r="H13" s="14" t="n">
        <f aca="false">G13-G12</f>
        <v>1.48773335292935</v>
      </c>
      <c r="I13" s="14" t="n">
        <f aca="false">H13-$D$2</f>
        <v>0.0228896029293537</v>
      </c>
      <c r="J13" s="10" t="n">
        <f aca="false">I13*1000000</f>
        <v>22889.6029293537</v>
      </c>
      <c r="K13" s="12" t="n">
        <f aca="false">G13-C5</f>
        <v>2.12717328965664</v>
      </c>
    </row>
    <row r="14" customFormat="false" ht="12.8" hidden="false" customHeight="false" outlineLevel="0" collapsed="false">
      <c r="D14" s="1" t="n">
        <f aca="false">D13+D17</f>
        <v>859074</v>
      </c>
      <c r="E14" s="13"/>
      <c r="F14" s="10" t="n">
        <f aca="false">B11*(C11+D14/E11)</f>
        <v>905301217.366426</v>
      </c>
      <c r="G14" s="11" t="n">
        <f aca="false">F14/H9</f>
        <v>18106024.3473285</v>
      </c>
      <c r="H14" s="14" t="n">
        <f aca="false">G14-G13</f>
        <v>1.48773335292935</v>
      </c>
      <c r="I14" s="14" t="n">
        <f aca="false">H14-$D$2</f>
        <v>0.0228896029293537</v>
      </c>
      <c r="J14" s="10" t="n">
        <f aca="false">I14*1000000</f>
        <v>22889.6029293537</v>
      </c>
      <c r="K14" s="12" t="n">
        <f aca="false">G14-C6</f>
        <v>2.15006289258599</v>
      </c>
    </row>
    <row r="16" customFormat="false" ht="12.8" hidden="false" customHeight="false" outlineLevel="0" collapsed="false">
      <c r="C16" s="1" t="s">
        <v>24</v>
      </c>
      <c r="D16" s="5" t="s">
        <v>79</v>
      </c>
      <c r="E16" s="5"/>
      <c r="F16" s="1" t="n">
        <f aca="false">B3*H9</f>
        <v>905301000</v>
      </c>
      <c r="G16" s="1" t="n">
        <f aca="false">B3</f>
        <v>18106020</v>
      </c>
      <c r="H16" s="5" t="s">
        <v>26</v>
      </c>
      <c r="I16" s="5"/>
      <c r="J16" s="5"/>
    </row>
    <row r="17" customFormat="false" ht="12.8" hidden="false" customHeight="false" outlineLevel="0" collapsed="false">
      <c r="C17" s="1" t="s">
        <v>27</v>
      </c>
      <c r="D17" s="3" t="n">
        <v>3</v>
      </c>
      <c r="E17" s="8" t="s">
        <v>28</v>
      </c>
      <c r="F17" s="1" t="n">
        <f aca="false">F16/B11</f>
        <v>34.8192692307692</v>
      </c>
    </row>
    <row r="18" customFormat="false" ht="12.8" hidden="false" customHeight="false" outlineLevel="0" collapsed="false">
      <c r="E18" s="8" t="s">
        <v>29</v>
      </c>
      <c r="F18" s="1" t="n">
        <f aca="false">F17-C11</f>
        <v>0.81926923076923</v>
      </c>
    </row>
    <row r="19" customFormat="false" ht="12.8" hidden="false" customHeight="false" outlineLevel="0" collapsed="false">
      <c r="C19" s="18" t="s">
        <v>30</v>
      </c>
      <c r="D19" s="18" t="n">
        <v>4</v>
      </c>
      <c r="E19" s="8" t="s">
        <v>31</v>
      </c>
      <c r="F19" s="1" t="n">
        <f aca="false">F18*E11</f>
        <v>859065.233653845</v>
      </c>
      <c r="I19" s="5" t="s">
        <v>32</v>
      </c>
      <c r="J19" s="5"/>
      <c r="K19" s="5"/>
    </row>
    <row r="21" customFormat="false" ht="12.8" hidden="false" customHeight="false" outlineLevel="0" collapsed="false">
      <c r="D21" s="1" t="s">
        <v>85</v>
      </c>
    </row>
    <row r="22" customFormat="false" ht="12.8" hidden="false" customHeight="false" outlineLevel="0" collapsed="false">
      <c r="D22" s="1" t="s">
        <v>81</v>
      </c>
      <c r="L22" s="5" t="s">
        <v>34</v>
      </c>
      <c r="M22" s="5"/>
      <c r="N22" s="5"/>
    </row>
    <row r="23" customFormat="false" ht="12.8" hidden="false" customHeight="false" outlineLevel="0" collapsed="false">
      <c r="L23" s="5" t="s">
        <v>35</v>
      </c>
      <c r="M23" s="5"/>
      <c r="N23" s="5"/>
    </row>
    <row r="24" customFormat="false" ht="12.8" hidden="false" customHeight="false" outlineLevel="0" collapsed="false">
      <c r="D24" s="1" t="s">
        <v>82</v>
      </c>
      <c r="L24" s="5" t="s">
        <v>36</v>
      </c>
      <c r="M24" s="5"/>
      <c r="N24" s="5"/>
    </row>
    <row r="25" customFormat="false" ht="12.8" hidden="false" customHeight="false" outlineLevel="0" collapsed="false">
      <c r="D25" s="1" t="s">
        <v>83</v>
      </c>
      <c r="L25" s="1" t="s">
        <v>37</v>
      </c>
    </row>
    <row r="26" customFormat="false" ht="12.8" hidden="false" customHeight="false" outlineLevel="0" collapsed="false">
      <c r="A26" s="19" t="s">
        <v>38</v>
      </c>
      <c r="B26" s="19"/>
      <c r="C26" s="19"/>
    </row>
    <row r="27" customFormat="false" ht="12.8" hidden="false" customHeight="false" outlineLevel="0" collapsed="false">
      <c r="A27" s="19" t="s">
        <v>39</v>
      </c>
      <c r="B27" s="19"/>
      <c r="C27" s="19"/>
      <c r="L27" s="5" t="s">
        <v>40</v>
      </c>
      <c r="M27" s="5"/>
      <c r="N27" s="5"/>
    </row>
    <row r="29" customFormat="false" ht="44.75" hidden="false" customHeight="true" outlineLevel="0" collapsed="false">
      <c r="B29" s="20" t="s">
        <v>41</v>
      </c>
      <c r="C29" s="20"/>
      <c r="D29" s="20"/>
      <c r="E29" s="20"/>
      <c r="F29" s="20"/>
      <c r="L29" s="21" t="s">
        <v>42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43</v>
      </c>
      <c r="C31" s="5"/>
      <c r="D31" s="5"/>
      <c r="I31" s="1" t="s">
        <v>44</v>
      </c>
    </row>
    <row r="32" customFormat="false" ht="12.8" hidden="false" customHeight="false" outlineLevel="0" collapsed="false">
      <c r="I32" s="1" t="s">
        <v>45</v>
      </c>
      <c r="J32" s="1" t="n">
        <v>554667</v>
      </c>
    </row>
    <row r="33" customFormat="false" ht="12.8" hidden="false" customHeight="false" outlineLevel="0" collapsed="false">
      <c r="I33" s="1" t="s">
        <v>46</v>
      </c>
    </row>
    <row r="34" customFormat="false" ht="12.8" hidden="false" customHeight="false" outlineLevel="0" collapsed="false">
      <c r="C34" s="1" t="s">
        <v>47</v>
      </c>
      <c r="I34" s="1" t="s">
        <v>48</v>
      </c>
    </row>
    <row r="35" customFormat="false" ht="12.8" hidden="false" customHeight="false" outlineLevel="0" collapsed="false">
      <c r="C35" s="22" t="s">
        <v>49</v>
      </c>
      <c r="D35" s="22"/>
      <c r="E35" s="22"/>
      <c r="F35" s="22"/>
      <c r="I35" s="1" t="s">
        <v>50</v>
      </c>
    </row>
    <row r="36" customFormat="false" ht="12.8" hidden="false" customHeight="false" outlineLevel="0" collapsed="false">
      <c r="C36" s="1" t="s">
        <v>51</v>
      </c>
      <c r="I36" s="1" t="s">
        <v>52</v>
      </c>
    </row>
    <row r="37" customFormat="false" ht="12.8" hidden="false" customHeight="false" outlineLevel="0" collapsed="false">
      <c r="C37" s="22" t="s">
        <v>53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14097180</v>
      </c>
      <c r="C3" s="4" t="n">
        <f aca="false">B3-E2</f>
        <v>14097177.8027344</v>
      </c>
    </row>
    <row r="4" customFormat="false" ht="12.8" hidden="false" customHeight="false" outlineLevel="0" collapsed="false">
      <c r="C4" s="4" t="n">
        <f aca="false">C3+$D$2</f>
        <v>14097179.2675781</v>
      </c>
      <c r="G4" s="1" t="s">
        <v>64</v>
      </c>
      <c r="H4" s="1" t="s">
        <v>65</v>
      </c>
      <c r="K4" s="1" t="s">
        <v>66</v>
      </c>
      <c r="L4" s="1" t="s">
        <v>67</v>
      </c>
    </row>
    <row r="5" customFormat="false" ht="12.8" hidden="false" customHeight="false" outlineLevel="0" collapsed="false">
      <c r="C5" s="4" t="n">
        <f aca="false">C4+$D$2</f>
        <v>14097180.7324219</v>
      </c>
      <c r="E5" s="1" t="s">
        <v>69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14097182.1972656</v>
      </c>
      <c r="E6" s="1" t="s">
        <v>70</v>
      </c>
      <c r="H6" s="1" t="s">
        <v>71</v>
      </c>
    </row>
    <row r="7" customFormat="false" ht="12.8" hidden="false" customHeight="false" outlineLevel="0" collapsed="false">
      <c r="E7" s="1" t="s">
        <v>72</v>
      </c>
      <c r="H7" s="1" t="s">
        <v>73</v>
      </c>
    </row>
    <row r="8" customFormat="false" ht="12.8" hidden="false" customHeight="false" outlineLevel="0" collapsed="false">
      <c r="D8" s="5" t="s">
        <v>74</v>
      </c>
      <c r="E8" s="5"/>
      <c r="F8" s="1" t="s">
        <v>6</v>
      </c>
      <c r="G8" s="6"/>
      <c r="H8" s="6" t="s">
        <v>75</v>
      </c>
    </row>
    <row r="9" customFormat="false" ht="12.8" hidden="false" customHeight="false" outlineLevel="0" collapsed="false">
      <c r="D9" s="5" t="s">
        <v>76</v>
      </c>
      <c r="E9" s="5"/>
      <c r="F9" s="7" t="n">
        <v>277333</v>
      </c>
      <c r="G9" s="8"/>
      <c r="H9" s="3" t="n">
        <v>64</v>
      </c>
    </row>
    <row r="10" customFormat="false" ht="12.8" hidden="false" customHeight="false" outlineLevel="0" collapsed="false">
      <c r="B10" s="1" t="s">
        <v>7</v>
      </c>
      <c r="C10" s="1" t="s">
        <v>77</v>
      </c>
      <c r="D10" s="1" t="s">
        <v>9</v>
      </c>
      <c r="E10" s="1" t="s">
        <v>10</v>
      </c>
      <c r="F10" s="2" t="s">
        <v>11</v>
      </c>
      <c r="G10" s="8"/>
      <c r="H10" s="2" t="s">
        <v>78</v>
      </c>
      <c r="I10" s="2" t="s">
        <v>14</v>
      </c>
      <c r="J10" s="2" t="s">
        <v>15</v>
      </c>
      <c r="K10" s="1" t="s">
        <v>16</v>
      </c>
      <c r="L10" s="1" t="s">
        <v>17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194341</v>
      </c>
      <c r="E11" s="9" t="n">
        <f aca="false">IF(F9&lt;1048575, INT(F9), 1048575)</f>
        <v>277333</v>
      </c>
      <c r="F11" s="10" t="n">
        <f aca="false">B11*(C11+D11/E11)</f>
        <v>902219490.648426</v>
      </c>
      <c r="G11" s="11" t="n">
        <f aca="false">F11/H9</f>
        <v>14097179.5413817</v>
      </c>
      <c r="J11" s="6"/>
      <c r="K11" s="12" t="n">
        <f aca="false">G11-C3</f>
        <v>1.73864728398621</v>
      </c>
    </row>
    <row r="12" customFormat="false" ht="12.8" hidden="false" customHeight="false" outlineLevel="0" collapsed="false">
      <c r="D12" s="1" t="n">
        <f aca="false">D11+D17</f>
        <v>194342</v>
      </c>
      <c r="E12" s="13"/>
      <c r="F12" s="10" t="n">
        <f aca="false">B11*(C11+D12/E11)</f>
        <v>902219584.398539</v>
      </c>
      <c r="G12" s="11" t="n">
        <f aca="false">F12/H9</f>
        <v>14097181.0062272</v>
      </c>
      <c r="H12" s="14" t="n">
        <f aca="false">G12-G11</f>
        <v>1.46484551392496</v>
      </c>
      <c r="I12" s="15" t="n">
        <f aca="false">H12-$D$2</f>
        <v>1.76392495632172E-006</v>
      </c>
      <c r="J12" s="10" t="n">
        <f aca="false">I12*1000000</f>
        <v>1.76392495632172</v>
      </c>
      <c r="K12" s="12" t="n">
        <f aca="false">G12-C4</f>
        <v>1.73864904791117</v>
      </c>
      <c r="L12" s="16" t="n">
        <f aca="false">ABS(1000000*J12/G12)</f>
        <v>0.125126077017989</v>
      </c>
    </row>
    <row r="13" customFormat="false" ht="12.8" hidden="false" customHeight="false" outlineLevel="0" collapsed="false">
      <c r="D13" s="1" t="n">
        <f aca="false">D12+D17</f>
        <v>194343</v>
      </c>
      <c r="E13" s="13"/>
      <c r="F13" s="10" t="n">
        <f aca="false">B11*(C11+D13/E11)</f>
        <v>902219678.148652</v>
      </c>
      <c r="G13" s="11" t="n">
        <f aca="false">F13/H9</f>
        <v>14097182.4710727</v>
      </c>
      <c r="H13" s="14" t="n">
        <f aca="false">G13-G12</f>
        <v>1.46484551019967</v>
      </c>
      <c r="I13" s="14" t="n">
        <f aca="false">H13-$D$2</f>
        <v>1.76019966602325E-006</v>
      </c>
      <c r="J13" s="10" t="n">
        <f aca="false">I13*1000000</f>
        <v>1.76019966602325</v>
      </c>
      <c r="K13" s="12" t="n">
        <f aca="false">G13-C5</f>
        <v>1.73865080811083</v>
      </c>
    </row>
    <row r="14" customFormat="false" ht="12.8" hidden="false" customHeight="false" outlineLevel="0" collapsed="false">
      <c r="D14" s="1" t="n">
        <f aca="false">D13+D17</f>
        <v>194344</v>
      </c>
      <c r="E14" s="13"/>
      <c r="F14" s="10" t="n">
        <f aca="false">B11*(C11+D14/E11)</f>
        <v>902219771.898764</v>
      </c>
      <c r="G14" s="11" t="n">
        <f aca="false">F14/H9</f>
        <v>14097183.9359182</v>
      </c>
      <c r="H14" s="14" t="n">
        <f aca="false">G14-G13</f>
        <v>1.46484551019967</v>
      </c>
      <c r="I14" s="14" t="n">
        <f aca="false">H14-$D$2</f>
        <v>1.76019966602325E-006</v>
      </c>
      <c r="J14" s="10" t="n">
        <f aca="false">I14*1000000</f>
        <v>1.76019966602325</v>
      </c>
      <c r="K14" s="12" t="n">
        <f aca="false">G14-C6</f>
        <v>1.7386525683105</v>
      </c>
    </row>
    <row r="16" customFormat="false" ht="12.8" hidden="false" customHeight="false" outlineLevel="0" collapsed="false">
      <c r="C16" s="1" t="s">
        <v>24</v>
      </c>
      <c r="D16" s="5" t="s">
        <v>79</v>
      </c>
      <c r="E16" s="5"/>
      <c r="F16" s="1" t="n">
        <f aca="false">B3*H9</f>
        <v>902219520</v>
      </c>
      <c r="G16" s="1" t="n">
        <f aca="false">B3</f>
        <v>14097180</v>
      </c>
      <c r="H16" s="5" t="s">
        <v>26</v>
      </c>
      <c r="I16" s="5"/>
      <c r="J16" s="5"/>
    </row>
    <row r="17" customFormat="false" ht="12.8" hidden="false" customHeight="false" outlineLevel="0" collapsed="false">
      <c r="C17" s="1" t="s">
        <v>27</v>
      </c>
      <c r="D17" s="3" t="n">
        <v>1</v>
      </c>
      <c r="E17" s="8" t="s">
        <v>28</v>
      </c>
      <c r="F17" s="1" t="n">
        <f aca="false">F16/B11</f>
        <v>34.7007507692308</v>
      </c>
    </row>
    <row r="18" customFormat="false" ht="12.8" hidden="false" customHeight="false" outlineLevel="0" collapsed="false">
      <c r="E18" s="8" t="s">
        <v>29</v>
      </c>
      <c r="F18" s="1" t="n">
        <f aca="false">F17-C11</f>
        <v>0.700750769230773</v>
      </c>
    </row>
    <row r="19" customFormat="false" ht="12.8" hidden="false" customHeight="false" outlineLevel="0" collapsed="false">
      <c r="C19" s="18" t="s">
        <v>30</v>
      </c>
      <c r="D19" s="18" t="n">
        <v>4</v>
      </c>
      <c r="E19" s="8" t="s">
        <v>31</v>
      </c>
      <c r="F19" s="1" t="n">
        <f aca="false">F18*E11</f>
        <v>194341.313083078</v>
      </c>
      <c r="I19" s="5" t="s">
        <v>32</v>
      </c>
      <c r="J19" s="5"/>
      <c r="K19" s="5"/>
    </row>
    <row r="21" customFormat="false" ht="12.8" hidden="false" customHeight="false" outlineLevel="0" collapsed="false">
      <c r="D21" s="1" t="s">
        <v>85</v>
      </c>
    </row>
    <row r="22" customFormat="false" ht="12.8" hidden="false" customHeight="false" outlineLevel="0" collapsed="false">
      <c r="D22" s="1" t="s">
        <v>81</v>
      </c>
      <c r="L22" s="5" t="s">
        <v>34</v>
      </c>
      <c r="M22" s="5"/>
      <c r="N22" s="5"/>
    </row>
    <row r="23" customFormat="false" ht="12.8" hidden="false" customHeight="false" outlineLevel="0" collapsed="false">
      <c r="L23" s="5" t="s">
        <v>35</v>
      </c>
      <c r="M23" s="5"/>
      <c r="N23" s="5"/>
    </row>
    <row r="24" customFormat="false" ht="12.8" hidden="false" customHeight="false" outlineLevel="0" collapsed="false">
      <c r="D24" s="1" t="s">
        <v>82</v>
      </c>
      <c r="L24" s="5" t="s">
        <v>36</v>
      </c>
      <c r="M24" s="5"/>
      <c r="N24" s="5"/>
    </row>
    <row r="25" customFormat="false" ht="12.8" hidden="false" customHeight="false" outlineLevel="0" collapsed="false">
      <c r="D25" s="1" t="s">
        <v>83</v>
      </c>
      <c r="L25" s="1" t="s">
        <v>37</v>
      </c>
    </row>
    <row r="26" customFormat="false" ht="12.8" hidden="false" customHeight="false" outlineLevel="0" collapsed="false">
      <c r="A26" s="19" t="s">
        <v>38</v>
      </c>
      <c r="B26" s="19"/>
      <c r="C26" s="19"/>
    </row>
    <row r="27" customFormat="false" ht="12.8" hidden="false" customHeight="false" outlineLevel="0" collapsed="false">
      <c r="A27" s="19" t="s">
        <v>39</v>
      </c>
      <c r="B27" s="19"/>
      <c r="C27" s="19"/>
      <c r="L27" s="5" t="s">
        <v>40</v>
      </c>
      <c r="M27" s="5"/>
      <c r="N27" s="5"/>
    </row>
    <row r="29" customFormat="false" ht="44.75" hidden="false" customHeight="true" outlineLevel="0" collapsed="false">
      <c r="B29" s="20" t="s">
        <v>41</v>
      </c>
      <c r="C29" s="20"/>
      <c r="D29" s="20"/>
      <c r="E29" s="20"/>
      <c r="F29" s="20"/>
      <c r="L29" s="21" t="s">
        <v>42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43</v>
      </c>
      <c r="C31" s="5"/>
      <c r="D31" s="5"/>
      <c r="I31" s="1" t="s">
        <v>44</v>
      </c>
    </row>
    <row r="32" customFormat="false" ht="12.8" hidden="false" customHeight="false" outlineLevel="0" collapsed="false">
      <c r="I32" s="1" t="s">
        <v>45</v>
      </c>
      <c r="J32" s="1" t="n">
        <v>554667</v>
      </c>
    </row>
    <row r="33" customFormat="false" ht="12.8" hidden="false" customHeight="false" outlineLevel="0" collapsed="false">
      <c r="I33" s="1" t="s">
        <v>46</v>
      </c>
    </row>
    <row r="34" customFormat="false" ht="12.8" hidden="false" customHeight="false" outlineLevel="0" collapsed="false">
      <c r="C34" s="1" t="s">
        <v>47</v>
      </c>
      <c r="I34" s="1" t="s">
        <v>48</v>
      </c>
    </row>
    <row r="35" customFormat="false" ht="12.8" hidden="false" customHeight="false" outlineLevel="0" collapsed="false">
      <c r="C35" s="22" t="s">
        <v>49</v>
      </c>
      <c r="D35" s="22"/>
      <c r="E35" s="22"/>
      <c r="F35" s="22"/>
      <c r="I35" s="1" t="s">
        <v>50</v>
      </c>
    </row>
    <row r="36" customFormat="false" ht="12.8" hidden="false" customHeight="false" outlineLevel="0" collapsed="false">
      <c r="C36" s="1" t="s">
        <v>51</v>
      </c>
      <c r="I36" s="1" t="s">
        <v>52</v>
      </c>
    </row>
    <row r="37" customFormat="false" ht="12.8" hidden="false" customHeight="false" outlineLevel="0" collapsed="false">
      <c r="C37" s="22" t="s">
        <v>53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2024-12-24T08:19:00Z</dcterms:created>
  <dc:creator/>
  <dc:description/>
  <dc:language>en-GB</dc:language>
  <cp:lastModifiedBy/>
  <dcterms:modified xsi:type="dcterms:W3CDTF">2024-12-28T12:58:32Z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