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l 475" sheetId="1" state="visible" r:id="rId3"/>
    <sheet name="pll 500" sheetId="2" state="visible" r:id="rId4"/>
    <sheet name="pll 416" sheetId="3" state="visible" r:id="rId5"/>
    <sheet name="pll 390" sheetId="4" state="visible" r:id="rId6"/>
    <sheet name="pll 600" sheetId="5" state="visible" r:id="rId7"/>
    <sheet name="pll 700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<sst xmlns="http://schemas.openxmlformats.org/spreadsheetml/2006/main" count="342" uniqueCount="46">
  <si>
    <t xml:space="preserve">Note how it’s independent of the u4b frequency bin within the band.</t>
  </si>
  <si>
    <t xml:space="preserve">10M </t>
  </si>
  <si>
    <t xml:space="preserve">12M</t>
  </si>
  <si>
    <t xml:space="preserve">15M </t>
  </si>
  <si>
    <t xml:space="preserve">17M </t>
  </si>
  <si>
    <t xml:space="preserve">20M </t>
  </si>
  <si>
    <t xml:space="preserve">will work for 25 and 27 also</t>
  </si>
  <si>
    <t xml:space="preserve">tcxo freq</t>
  </si>
  <si>
    <t xml:space="preserve">wspr shift</t>
  </si>
  <si>
    <t xml:space="preserve">denom max</t>
  </si>
  <si>
    <t xml:space="preserve">mult and divider are choices</t>
  </si>
  <si>
    <t xml:space="preserve">10M divider</t>
  </si>
  <si>
    <t xml:space="preserve">12M divider</t>
  </si>
  <si>
    <t xml:space="preserve">15M divider</t>
  </si>
  <si>
    <t xml:space="preserve">17M divider</t>
  </si>
  <si>
    <t xml:space="preserve">20M divider</t>
  </si>
  <si>
    <t xml:space="preserve">That imply pll min/max</t>
  </si>
  <si>
    <t xml:space="preserve">10M mult</t>
  </si>
  <si>
    <t xml:space="preserve">12M mult</t>
  </si>
  <si>
    <t xml:space="preserve">15M mult</t>
  </si>
  <si>
    <t xml:space="preserve">17M mult</t>
  </si>
  <si>
    <t xml:space="preserve">20M mult</t>
  </si>
  <si>
    <t xml:space="preserve">pll freq max</t>
  </si>
  <si>
    <t xml:space="preserve">pll freq min</t>
  </si>
  <si>
    <t xml:space="preserve">out freq max</t>
  </si>
  <si>
    <t xml:space="preserve">denom for num step</t>
  </si>
  <si>
    <t xml:space="preserve">Rule: take the largest denom choice where numerator doesn’t cause denom max to be taken (green)</t>
  </si>
  <si>
    <t xml:space="preserve">red were old choices that are superseded by the green choices, in this direct calc method</t>
  </si>
  <si>
    <t xml:space="preserve">compare numerator shift vs denominator shift</t>
  </si>
  <si>
    <t xml:space="preserve">for numerator at ½ the denominator</t>
  </si>
  <si>
    <t xml:space="preserve">ad6z addition: with the added choice (above) of 1, 2 or 3 numerator steps to get the desired single wspr transition. U</t>
  </si>
  <si>
    <t xml:space="preserve">se largest # of numerator steps per wspr shift, but don’t cause denom max</t>
  </si>
  <si>
    <t xml:space="preserve">shown by:</t>
  </si>
  <si>
    <t xml:space="preserve">  https://groups.io/g/QRPLabs/topic/si5351a_issues_with_frequency/96467329</t>
  </si>
  <si>
    <t xml:space="preserve">groups.io</t>
  </si>
  <si>
    <t xml:space="preserve">g</t>
  </si>
  <si>
    <t xml:space="preserve">QRPLabs</t>
  </si>
  <si>
    <t xml:space="preserve">topic</t>
  </si>
  <si>
    <t xml:space="preserve">si5351a_issues_with_frequency</t>
  </si>
  <si>
    <t xml:space="preserve"> </t>
  </si>
  <si>
    <t xml:space="preserve"> divide the XTAL frequency by my output divider and then divide again by my desired step, </t>
  </si>
  <si>
    <t xml:space="preserve"> wpsr: 1.4648 and use that number for my value for c  </t>
  </si>
  <si>
    <t xml:space="preserve"> in the a + b/c equation</t>
  </si>
  <si>
    <t xml:space="preserve"> What this does is make each increment of b  in the equation result in </t>
  </si>
  <si>
    <t xml:space="preserve"> the output frequency changing by the desired step, </t>
  </si>
  <si>
    <t xml:space="preserve"> and then I have manipulated b directly to send the WSPR signals.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</si>
</sst>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18</v>
      </c>
      <c r="E7" s="1" t="s">
        <v>12</v>
      </c>
      <c r="F7" s="4"/>
      <c r="G7" s="1" t="s">
        <v>13</v>
      </c>
      <c r="H7" s="4"/>
      <c r="I7" s="1" t="s">
        <v>14</v>
      </c>
      <c r="J7" s="4"/>
      <c r="K7" s="1" t="s">
        <v>15</v>
      </c>
      <c r="L7" s="4"/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19</v>
      </c>
      <c r="E8" s="1" t="s">
        <v>18</v>
      </c>
      <c r="F8" s="4"/>
      <c r="G8" s="1" t="s">
        <v>19</v>
      </c>
      <c r="H8" s="4"/>
      <c r="I8" s="1" t="s">
        <v>20</v>
      </c>
      <c r="J8" s="4"/>
      <c r="K8" s="1" t="s">
        <v>21</v>
      </c>
      <c r="L8" s="4"/>
    </row>
    <row r="9" customFormat="false" ht="12.8" hidden="false" customHeight="false" outlineLevel="0" collapsed="false">
      <c r="C9" s="1" t="s">
        <v>22</v>
      </c>
      <c r="D9" s="4" t="n">
        <f aca="false">(D8+1) * D4</f>
        <v>520000000</v>
      </c>
      <c r="E9" s="1" t="s">
        <v>22</v>
      </c>
      <c r="F9" s="4" t="n">
        <f aca="false">(F8+1) * D4</f>
        <v>26000000</v>
      </c>
      <c r="G9" s="1" t="s">
        <v>22</v>
      </c>
      <c r="H9" s="4" t="n">
        <f aca="false">(H8+1) * D4</f>
        <v>26000000</v>
      </c>
      <c r="I9" s="1" t="s">
        <v>22</v>
      </c>
      <c r="J9" s="4" t="n">
        <f aca="false">(J8+1) * D4</f>
        <v>26000000</v>
      </c>
      <c r="K9" s="1" t="s">
        <v>22</v>
      </c>
      <c r="L9" s="4" t="n">
        <f aca="false">(L8+1) * D4</f>
        <v>26000000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494000000</v>
      </c>
      <c r="E10" s="1" t="s">
        <v>23</v>
      </c>
      <c r="F10" s="4" t="n">
        <f aca="false">F8*D4</f>
        <v>0</v>
      </c>
      <c r="G10" s="1" t="s">
        <v>22</v>
      </c>
      <c r="H10" s="4" t="n">
        <f aca="false">H8 * D4</f>
        <v>0</v>
      </c>
      <c r="I10" s="1" t="s">
        <v>23</v>
      </c>
      <c r="J10" s="4" t="n">
        <f aca="false">J8*D4</f>
        <v>0</v>
      </c>
      <c r="K10" s="1" t="s">
        <v>23</v>
      </c>
      <c r="L10" s="4" t="n">
        <f aca="false">L8*D4</f>
        <v>0</v>
      </c>
    </row>
    <row r="11" customFormat="false" ht="12.8" hidden="false" customHeight="false" outlineLevel="0" collapsed="false">
      <c r="C11" s="1" t="s">
        <v>24</v>
      </c>
      <c r="D11" s="5" t="n">
        <f aca="false">D9/D7</f>
        <v>28888888.8888889</v>
      </c>
      <c r="E11" s="1" t="s">
        <v>24</v>
      </c>
      <c r="F11" s="5" t="e">
        <f aca="false">F9/F7</f>
        <v>#DIV/0!</v>
      </c>
      <c r="G11" s="1" t="s">
        <v>24</v>
      </c>
      <c r="H11" s="5" t="e">
        <f aca="false">H9/H7</f>
        <v>#DIV/0!</v>
      </c>
      <c r="I11" s="1" t="s">
        <v>24</v>
      </c>
      <c r="J11" s="5" t="e">
        <f aca="false">J9/J7</f>
        <v>#DIV/0!</v>
      </c>
      <c r="K11" s="1" t="s">
        <v>24</v>
      </c>
      <c r="L11" s="5" t="e">
        <f aca="false">L9/L7</f>
        <v>#DIV/0!</v>
      </c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7" t="n">
        <f aca="false">MIN(1*(D4/D7)/D5, D6)</f>
        <v>986074.074074074</v>
      </c>
      <c r="E13" s="1" t="n">
        <v>1</v>
      </c>
      <c r="F13" s="7" t="e">
        <f aca="false">MIN(1*(D4/F7)/D5, D6)</f>
        <v>#DIV/0!</v>
      </c>
      <c r="G13" s="1" t="n">
        <v>1</v>
      </c>
      <c r="H13" s="7" t="e">
        <f aca="false">MIN((D4/H7)/D5, D6)</f>
        <v>#DIV/0!</v>
      </c>
      <c r="I13" s="1" t="n">
        <v>1</v>
      </c>
      <c r="J13" s="7" t="e">
        <f aca="false">MIN(1*(D4/J7)/D5, D6)</f>
        <v>#DIV/0!</v>
      </c>
      <c r="K13" s="1" t="n">
        <v>1</v>
      </c>
      <c r="L13" s="8" t="e">
        <f aca="false">MIN(1*(D4/L7)/D5, D6)</f>
        <v>#DIV/0!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e">
        <f aca="false">MIN(2*(D4/F7)/D5, D6)</f>
        <v>#DIV/0!</v>
      </c>
      <c r="G14" s="1" t="n">
        <v>2</v>
      </c>
      <c r="H14" s="9" t="e">
        <f aca="false">MIN(2*(D4/H7)/D5, D6)</f>
        <v>#DIV/0!</v>
      </c>
      <c r="I14" s="1" t="n">
        <v>2</v>
      </c>
      <c r="J14" s="9" t="e">
        <f aca="false">MIN(2*(D4/J7)/D5,D6)</f>
        <v>#DIV/0!</v>
      </c>
      <c r="K14" s="1" t="n">
        <v>2</v>
      </c>
      <c r="L14" s="7" t="e">
        <f aca="false">MIN(2*(D4/L7)/D5, D6)</f>
        <v>#DIV/0!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8" t="e">
        <f aca="false">MIN(3*(D6/F7)/D5, D6)</f>
        <v>#DIV/0!</v>
      </c>
      <c r="G15" s="1" t="n">
        <v>3</v>
      </c>
      <c r="H15" s="9" t="e">
        <f aca="false">MIN(3*(D4/H7)/D5, D6)</f>
        <v>#DIV/0!</v>
      </c>
      <c r="I15" s="1" t="n">
        <v>3</v>
      </c>
      <c r="J15" s="9" t="e">
        <f aca="false">MIN(3*(D4/J7)/D5, D6)</f>
        <v>#DIV/0!</v>
      </c>
      <c r="K15" s="1" t="n">
        <v>3</v>
      </c>
      <c r="L15" s="9" t="e">
        <f aca="false">MIN(3*(D4/L7)/D5,D6)</f>
        <v>#DIV/0!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3" customFormat="false" ht="12.8" hidden="false" customHeight="false" outlineLevel="0" collapsed="false">
      <c r="A23" s="0" t="s">
        <v>28</v>
      </c>
      <c r="D23" s="9" t="n">
        <f aca="false">(D13/2)</f>
        <v>493037.037037037</v>
      </c>
    </row>
    <row r="24" customFormat="false" ht="12.8" hidden="false" customHeight="false" outlineLevel="0" collapsed="false">
      <c r="A24" s="0" t="s">
        <v>29</v>
      </c>
      <c r="D24" s="11" t="n">
        <f aca="false">((D23/(D13+1) - (D23/D13)))</f>
        <v>-5.07060783860869E-007</v>
      </c>
    </row>
    <row r="25" customFormat="false" ht="12.8" hidden="false" customHeight="false" outlineLevel="0" collapsed="false">
      <c r="D25" s="1" t="n">
        <f aca="false">D24*D4</f>
        <v>-13.1835803803826</v>
      </c>
    </row>
    <row r="29" customFormat="false" ht="12.8" hidden="false" customHeight="false" outlineLevel="0" collapsed="false">
      <c r="E29" s="1" t="s">
        <v>30</v>
      </c>
    </row>
    <row r="30" customFormat="false" ht="12.8" hidden="false" customHeight="false" outlineLevel="0" collapsed="false">
      <c r="E30" s="1" t="s">
        <v>31</v>
      </c>
    </row>
    <row r="32" customFormat="false" ht="12.8" hidden="false" customHeight="false" outlineLevel="0" collapsed="false">
      <c r="D32" s="1" t="s">
        <v>32</v>
      </c>
      <c r="E32" s="12" t="s">
        <v>33</v>
      </c>
      <c r="F32" s="12"/>
      <c r="G32" s="12" t="s">
        <v>34</v>
      </c>
      <c r="H32" s="12" t="s">
        <v>35</v>
      </c>
      <c r="I32" s="12" t="s">
        <v>36</v>
      </c>
      <c r="J32" s="12" t="s">
        <v>37</v>
      </c>
      <c r="K32" s="12" t="s">
        <v>38</v>
      </c>
      <c r="L32" s="12" t="n">
        <v>96467329</v>
      </c>
    </row>
    <row r="33" customFormat="false" ht="12.8" hidden="false" customHeight="false" outlineLevel="0" collapsed="false">
      <c r="E33" s="1" t="s">
        <v>39</v>
      </c>
    </row>
    <row r="34" customFormat="false" ht="12.8" hidden="false" customHeight="false" outlineLevel="0" collapsed="false">
      <c r="E34" s="1" t="s">
        <v>40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E36" s="1" t="s">
        <v>42</v>
      </c>
    </row>
    <row r="37" customFormat="false" ht="12.8" hidden="false" customHeight="false" outlineLevel="0" collapsed="false">
      <c r="E37" s="1" t="s">
        <v>43</v>
      </c>
    </row>
    <row r="38" customFormat="false" ht="12.8" hidden="false" customHeight="false" outlineLevel="0" collapsed="false">
      <c r="E38" s="1" t="s">
        <v>44</v>
      </c>
    </row>
    <row r="39" customFormat="false" ht="12.8" hidden="false" customHeight="false" outlineLevel="0" collapsed="false">
      <c r="E39" s="1" t="s">
        <v>45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18</v>
      </c>
      <c r="E7" s="1" t="s">
        <v>12</v>
      </c>
      <c r="F7" s="4" t="n">
        <v>20</v>
      </c>
      <c r="G7" s="1" t="s">
        <v>13</v>
      </c>
      <c r="H7" s="4" t="n">
        <v>24</v>
      </c>
      <c r="I7" s="1" t="s">
        <v>14</v>
      </c>
      <c r="J7" s="4" t="n">
        <v>28</v>
      </c>
      <c r="K7" s="1" t="s">
        <v>15</v>
      </c>
      <c r="L7" s="4" t="n">
        <v>36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19</v>
      </c>
      <c r="E8" s="1" t="s">
        <v>18</v>
      </c>
      <c r="F8" s="4" t="n">
        <v>19</v>
      </c>
      <c r="G8" s="1" t="s">
        <v>19</v>
      </c>
      <c r="H8" s="4" t="n">
        <v>19</v>
      </c>
      <c r="I8" s="1" t="s">
        <v>20</v>
      </c>
      <c r="J8" s="4" t="n">
        <v>19</v>
      </c>
      <c r="K8" s="1" t="s">
        <v>21</v>
      </c>
      <c r="L8" s="4" t="n">
        <v>19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520000000</v>
      </c>
      <c r="E9" s="1" t="s">
        <v>22</v>
      </c>
      <c r="F9" s="4" t="n">
        <f aca="false">(F8+1) * D4</f>
        <v>520000000</v>
      </c>
      <c r="G9" s="1" t="s">
        <v>22</v>
      </c>
      <c r="H9" s="4" t="n">
        <f aca="false">(H8+1) * D4</f>
        <v>520000000</v>
      </c>
      <c r="I9" s="1" t="s">
        <v>22</v>
      </c>
      <c r="J9" s="4" t="n">
        <f aca="false">(J8+1) * D4</f>
        <v>520000000</v>
      </c>
      <c r="K9" s="1" t="s">
        <v>22</v>
      </c>
      <c r="L9" s="4" t="n">
        <f aca="false">(L8+1) * D4</f>
        <v>520000000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494000000</v>
      </c>
      <c r="E10" s="1" t="s">
        <v>23</v>
      </c>
      <c r="F10" s="4" t="n">
        <f aca="false">F8*D4</f>
        <v>494000000</v>
      </c>
      <c r="G10" s="1" t="s">
        <v>22</v>
      </c>
      <c r="H10" s="4" t="n">
        <f aca="false">H8 * D4</f>
        <v>494000000</v>
      </c>
      <c r="I10" s="1" t="s">
        <v>23</v>
      </c>
      <c r="J10" s="4" t="n">
        <f aca="false">J8*D4</f>
        <v>494000000</v>
      </c>
      <c r="K10" s="1" t="s">
        <v>23</v>
      </c>
      <c r="L10" s="4" t="n">
        <f aca="false">L8*D4</f>
        <v>494000000</v>
      </c>
    </row>
    <row r="11" customFormat="false" ht="12.8" hidden="false" customHeight="false" outlineLevel="0" collapsed="false">
      <c r="C11" s="1" t="s">
        <v>24</v>
      </c>
      <c r="D11" s="5" t="n">
        <f aca="false">D9/D7</f>
        <v>28888888.8888889</v>
      </c>
      <c r="E11" s="1" t="s">
        <v>24</v>
      </c>
      <c r="F11" s="5" t="n">
        <f aca="false">F9/F7</f>
        <v>26000000</v>
      </c>
      <c r="G11" s="1" t="s">
        <v>24</v>
      </c>
      <c r="H11" s="5" t="n">
        <f aca="false">H9/H7</f>
        <v>21666666.6666667</v>
      </c>
      <c r="I11" s="1" t="s">
        <v>24</v>
      </c>
      <c r="J11" s="5" t="n">
        <f aca="false">J9/J7</f>
        <v>18571428.5714286</v>
      </c>
      <c r="K11" s="1" t="s">
        <v>24</v>
      </c>
      <c r="L11" s="5" t="n">
        <f aca="false">L9/L7</f>
        <v>14444444.4444444</v>
      </c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7" t="n">
        <f aca="false">MIN(1*(D4/D7)/D5, D6)</f>
        <v>986074.074074074</v>
      </c>
      <c r="E13" s="1" t="n">
        <v>1</v>
      </c>
      <c r="F13" s="7" t="n">
        <f aca="false">MIN(1*(D4/F7)/D5, D6)</f>
        <v>887466.666666667</v>
      </c>
      <c r="G13" s="1" t="n">
        <v>1</v>
      </c>
      <c r="H13" s="7" t="n">
        <f aca="false">MIN((D4/H7)/D5, D6)</f>
        <v>739555.555555556</v>
      </c>
      <c r="I13" s="1" t="n">
        <v>1</v>
      </c>
      <c r="J13" s="7" t="n">
        <f aca="false">MIN(1*(D4/J7)/D5, D6)</f>
        <v>633904.761904762</v>
      </c>
      <c r="K13" s="1" t="n">
        <v>1</v>
      </c>
      <c r="L13" s="8" t="n">
        <f aca="false">MIN(1*(D4/L7)/D5, D6)</f>
        <v>493037.037037037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1048575</v>
      </c>
      <c r="K14" s="1" t="n">
        <v>2</v>
      </c>
      <c r="L14" s="7" t="n">
        <f aca="false">MIN(2*(D4/L7)/D5, D6)</f>
        <v>986074.074074074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8" t="n">
        <f aca="false">MIN(3*(D6/F7)/D5, D6)</f>
        <v>107374.08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30</v>
      </c>
    </row>
    <row r="30" customFormat="false" ht="12.8" hidden="false" customHeight="false" outlineLevel="0" collapsed="false">
      <c r="E30" s="1" t="s">
        <v>31</v>
      </c>
    </row>
    <row r="32" customFormat="false" ht="12.8" hidden="false" customHeight="false" outlineLevel="0" collapsed="false">
      <c r="D32" s="1" t="s">
        <v>32</v>
      </c>
      <c r="E32" s="12" t="s">
        <v>33</v>
      </c>
      <c r="F32" s="12"/>
      <c r="G32" s="12" t="s">
        <v>34</v>
      </c>
      <c r="H32" s="12" t="s">
        <v>35</v>
      </c>
      <c r="I32" s="12" t="s">
        <v>36</v>
      </c>
      <c r="J32" s="12" t="s">
        <v>37</v>
      </c>
      <c r="K32" s="12" t="s">
        <v>38</v>
      </c>
      <c r="L32" s="12" t="n">
        <v>96467329</v>
      </c>
    </row>
    <row r="33" customFormat="false" ht="12.8" hidden="false" customHeight="false" outlineLevel="0" collapsed="false">
      <c r="E33" s="1" t="s">
        <v>39</v>
      </c>
    </row>
    <row r="34" customFormat="false" ht="12.8" hidden="false" customHeight="false" outlineLevel="0" collapsed="false">
      <c r="E34" s="1" t="s">
        <v>40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E36" s="1" t="s">
        <v>42</v>
      </c>
    </row>
    <row r="37" customFormat="false" ht="12.8" hidden="false" customHeight="false" outlineLevel="0" collapsed="false">
      <c r="E37" s="1" t="s">
        <v>43</v>
      </c>
    </row>
    <row r="38" customFormat="false" ht="12.8" hidden="false" customHeight="false" outlineLevel="0" collapsed="false">
      <c r="E38" s="1" t="s">
        <v>44</v>
      </c>
    </row>
    <row r="39" customFormat="false" ht="12.8" hidden="false" customHeight="false" outlineLevel="0" collapsed="false">
      <c r="E39" s="1" t="s">
        <v>45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14</v>
      </c>
      <c r="E7" s="1" t="s">
        <v>12</v>
      </c>
      <c r="F7" s="4" t="n">
        <v>16</v>
      </c>
      <c r="G7" s="1" t="s">
        <v>13</v>
      </c>
      <c r="H7" s="4" t="n">
        <v>20</v>
      </c>
      <c r="I7" s="1" t="s">
        <v>14</v>
      </c>
      <c r="J7" s="4" t="n">
        <v>22</v>
      </c>
      <c r="K7" s="1" t="s">
        <v>15</v>
      </c>
      <c r="L7" s="4" t="n">
        <v>30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15</v>
      </c>
      <c r="E8" s="1" t="s">
        <v>18</v>
      </c>
      <c r="F8" s="4" t="n">
        <v>15</v>
      </c>
      <c r="G8" s="1" t="s">
        <v>19</v>
      </c>
      <c r="H8" s="4" t="n">
        <v>16</v>
      </c>
      <c r="I8" s="1" t="s">
        <v>20</v>
      </c>
      <c r="J8" s="4" t="n">
        <v>15</v>
      </c>
      <c r="K8" s="1" t="s">
        <v>21</v>
      </c>
      <c r="L8" s="4" t="n">
        <v>16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416000000</v>
      </c>
      <c r="E9" s="1" t="s">
        <v>22</v>
      </c>
      <c r="F9" s="4" t="n">
        <f aca="false">(F8+1) * D4</f>
        <v>416000000</v>
      </c>
      <c r="G9" s="1" t="s">
        <v>22</v>
      </c>
      <c r="H9" s="4" t="n">
        <f aca="false">(H8+1) * D4</f>
        <v>442000000</v>
      </c>
      <c r="I9" s="1" t="s">
        <v>22</v>
      </c>
      <c r="J9" s="4" t="n">
        <f aca="false">(J8+1) * D4</f>
        <v>416000000</v>
      </c>
      <c r="K9" s="1" t="s">
        <v>22</v>
      </c>
      <c r="L9" s="4" t="n">
        <f aca="false">(L8+1) * D4</f>
        <v>442000000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390000000</v>
      </c>
      <c r="E10" s="1" t="s">
        <v>23</v>
      </c>
      <c r="F10" s="4" t="n">
        <f aca="false">F8*D4</f>
        <v>390000000</v>
      </c>
      <c r="G10" s="1" t="s">
        <v>22</v>
      </c>
      <c r="H10" s="4" t="n">
        <f aca="false">H8 * D4</f>
        <v>416000000</v>
      </c>
      <c r="I10" s="1" t="s">
        <v>23</v>
      </c>
      <c r="J10" s="4" t="n">
        <f aca="false">J8*D4</f>
        <v>390000000</v>
      </c>
      <c r="K10" s="1" t="s">
        <v>23</v>
      </c>
      <c r="L10" s="4" t="n">
        <f aca="false">L8*D4</f>
        <v>416000000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8" t="n">
        <f aca="false">MIN(1*(D4/D7)/D5, D6)</f>
        <v>1048575</v>
      </c>
      <c r="E13" s="1" t="n">
        <v>1</v>
      </c>
      <c r="F13" s="8" t="n">
        <f aca="false">MIN(1*(D4/F7)/D5, D6)</f>
        <v>1048575</v>
      </c>
      <c r="G13" s="1" t="n">
        <v>1</v>
      </c>
      <c r="H13" s="7" t="n">
        <f aca="false">MIN((D4/H7)/D5, D6)</f>
        <v>887466.666666667</v>
      </c>
      <c r="I13" s="1" t="n">
        <v>1</v>
      </c>
      <c r="J13" s="7" t="n">
        <f aca="false">MIN(1*(D4/J7)/D5, D6)</f>
        <v>806787.878787879</v>
      </c>
      <c r="K13" s="1" t="n">
        <v>1</v>
      </c>
      <c r="L13" s="7" t="n">
        <f aca="false">MIN(1*(D4/L7)/D5, D6)</f>
        <v>591644.444444444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1048575</v>
      </c>
      <c r="K14" s="1" t="n">
        <v>2</v>
      </c>
      <c r="L14" s="8" t="n">
        <f aca="false">MIN(2*(D4/L7)/D5, D6)</f>
        <v>1048575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7" t="n">
        <f aca="false">MIN(3*(D6/F7)/D5, D6)</f>
        <v>134217.6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30</v>
      </c>
    </row>
    <row r="30" customFormat="false" ht="12.8" hidden="false" customHeight="false" outlineLevel="0" collapsed="false">
      <c r="E30" s="1" t="s">
        <v>31</v>
      </c>
    </row>
    <row r="32" customFormat="false" ht="12.8" hidden="false" customHeight="false" outlineLevel="0" collapsed="false">
      <c r="D32" s="1" t="s">
        <v>32</v>
      </c>
      <c r="E32" s="12" t="s">
        <v>33</v>
      </c>
      <c r="F32" s="12"/>
      <c r="G32" s="12" t="s">
        <v>34</v>
      </c>
      <c r="H32" s="12" t="s">
        <v>35</v>
      </c>
      <c r="I32" s="12" t="s">
        <v>36</v>
      </c>
      <c r="J32" s="12" t="s">
        <v>37</v>
      </c>
      <c r="K32" s="12" t="s">
        <v>38</v>
      </c>
      <c r="L32" s="12" t="n">
        <v>96467329</v>
      </c>
    </row>
    <row r="33" customFormat="false" ht="12.8" hidden="false" customHeight="false" outlineLevel="0" collapsed="false">
      <c r="E33" s="1" t="s">
        <v>39</v>
      </c>
    </row>
    <row r="34" customFormat="false" ht="12.8" hidden="false" customHeight="false" outlineLevel="0" collapsed="false">
      <c r="E34" s="1" t="s">
        <v>40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E36" s="1" t="s">
        <v>42</v>
      </c>
    </row>
    <row r="37" customFormat="false" ht="12.8" hidden="false" customHeight="false" outlineLevel="0" collapsed="false">
      <c r="E37" s="1" t="s">
        <v>43</v>
      </c>
    </row>
    <row r="38" customFormat="false" ht="12.8" hidden="false" customHeight="false" outlineLevel="0" collapsed="false">
      <c r="E38" s="1" t="s">
        <v>44</v>
      </c>
    </row>
    <row r="39" customFormat="false" ht="12.8" hidden="false" customHeight="false" outlineLevel="0" collapsed="false">
      <c r="E39" s="1" t="s">
        <v>45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15</v>
      </c>
      <c r="E7" s="1" t="s">
        <v>12</v>
      </c>
      <c r="F7" s="4" t="n">
        <v>16</v>
      </c>
      <c r="G7" s="1" t="s">
        <v>13</v>
      </c>
      <c r="H7" s="4" t="n">
        <v>18</v>
      </c>
      <c r="I7" s="1" t="s">
        <v>14</v>
      </c>
      <c r="J7" s="4" t="n">
        <v>22</v>
      </c>
      <c r="K7" s="1" t="s">
        <v>15</v>
      </c>
      <c r="L7" s="4" t="n">
        <v>28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14</v>
      </c>
      <c r="E8" s="1" t="s">
        <v>18</v>
      </c>
      <c r="F8" s="4" t="n">
        <v>15</v>
      </c>
      <c r="G8" s="1" t="s">
        <v>19</v>
      </c>
      <c r="H8" s="4" t="n">
        <v>15</v>
      </c>
      <c r="I8" s="1" t="s">
        <v>20</v>
      </c>
      <c r="J8" s="4" t="n">
        <v>15</v>
      </c>
      <c r="K8" s="1" t="s">
        <v>21</v>
      </c>
      <c r="L8" s="4" t="n">
        <v>15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390000000</v>
      </c>
      <c r="E9" s="1" t="s">
        <v>22</v>
      </c>
      <c r="F9" s="4" t="n">
        <f aca="false">(F8+1) * D4</f>
        <v>416000000</v>
      </c>
      <c r="G9" s="1" t="s">
        <v>22</v>
      </c>
      <c r="H9" s="4" t="n">
        <f aca="false">(H8+1) * D4</f>
        <v>416000000</v>
      </c>
      <c r="I9" s="1" t="s">
        <v>22</v>
      </c>
      <c r="J9" s="4" t="n">
        <f aca="false">(J8+1) * D4</f>
        <v>416000000</v>
      </c>
      <c r="K9" s="1" t="s">
        <v>22</v>
      </c>
      <c r="L9" s="4" t="n">
        <f aca="false">(L8+1) * D4</f>
        <v>416000000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364000000</v>
      </c>
      <c r="E10" s="1" t="s">
        <v>23</v>
      </c>
      <c r="F10" s="4" t="n">
        <f aca="false">F8*D4</f>
        <v>390000000</v>
      </c>
      <c r="G10" s="1" t="s">
        <v>22</v>
      </c>
      <c r="H10" s="4" t="n">
        <f aca="false">H8 * D4</f>
        <v>390000000</v>
      </c>
      <c r="I10" s="1" t="s">
        <v>23</v>
      </c>
      <c r="J10" s="4" t="n">
        <f aca="false">J8*D4</f>
        <v>390000000</v>
      </c>
      <c r="K10" s="1" t="s">
        <v>23</v>
      </c>
      <c r="L10" s="4" t="n">
        <f aca="false">L8*D4</f>
        <v>390000000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8" t="n">
        <f aca="false">MIN(1*(D4/D7)/D5, D6)</f>
        <v>1048575</v>
      </c>
      <c r="E13" s="1" t="n">
        <v>1</v>
      </c>
      <c r="F13" s="8" t="n">
        <f aca="false">MIN(1*(D4/F7)/D5, D6)</f>
        <v>1048575</v>
      </c>
      <c r="G13" s="1" t="n">
        <v>1</v>
      </c>
      <c r="H13" s="7" t="n">
        <f aca="false">MIN((D4/H7)/D5, D6)</f>
        <v>986074.074074074</v>
      </c>
      <c r="I13" s="1" t="n">
        <v>1</v>
      </c>
      <c r="J13" s="7" t="n">
        <f aca="false">MIN(1*(D4/J7)/D5, D6)</f>
        <v>806787.878787879</v>
      </c>
      <c r="K13" s="1" t="n">
        <v>1</v>
      </c>
      <c r="L13" s="7" t="n">
        <f aca="false">MIN(1*(D4/L7)/D5, D6)</f>
        <v>633904.761904762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1048575</v>
      </c>
      <c r="K14" s="1" t="n">
        <v>2</v>
      </c>
      <c r="L14" s="8" t="n">
        <f aca="false">MIN(2*(D4/L7)/D5, D6)</f>
        <v>1048575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7" t="n">
        <f aca="false">MIN(3*(D6/F7)/D5, D6)</f>
        <v>134217.6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30</v>
      </c>
    </row>
    <row r="30" customFormat="false" ht="12.8" hidden="false" customHeight="false" outlineLevel="0" collapsed="false">
      <c r="E30" s="1" t="s">
        <v>31</v>
      </c>
    </row>
    <row r="32" customFormat="false" ht="12.8" hidden="false" customHeight="false" outlineLevel="0" collapsed="false">
      <c r="D32" s="1" t="s">
        <v>32</v>
      </c>
      <c r="E32" s="12" t="s">
        <v>33</v>
      </c>
      <c r="F32" s="12"/>
      <c r="G32" s="12" t="s">
        <v>34</v>
      </c>
      <c r="H32" s="12" t="s">
        <v>35</v>
      </c>
      <c r="I32" s="12" t="s">
        <v>36</v>
      </c>
      <c r="J32" s="12" t="s">
        <v>37</v>
      </c>
      <c r="K32" s="12" t="s">
        <v>38</v>
      </c>
      <c r="L32" s="12" t="n">
        <v>96467329</v>
      </c>
    </row>
    <row r="33" customFormat="false" ht="12.8" hidden="false" customHeight="false" outlineLevel="0" collapsed="false">
      <c r="E33" s="1" t="s">
        <v>39</v>
      </c>
    </row>
    <row r="34" customFormat="false" ht="12.8" hidden="false" customHeight="false" outlineLevel="0" collapsed="false">
      <c r="E34" s="1" t="s">
        <v>40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E36" s="1" t="s">
        <v>42</v>
      </c>
    </row>
    <row r="37" customFormat="false" ht="12.8" hidden="false" customHeight="false" outlineLevel="0" collapsed="false">
      <c r="E37" s="1" t="s">
        <v>43</v>
      </c>
    </row>
    <row r="38" customFormat="false" ht="12.8" hidden="false" customHeight="false" outlineLevel="0" collapsed="false">
      <c r="E38" s="1" t="s">
        <v>44</v>
      </c>
    </row>
    <row r="39" customFormat="false" ht="12.8" hidden="false" customHeight="false" outlineLevel="0" collapsed="false">
      <c r="E39" s="1" t="s">
        <v>45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22</v>
      </c>
      <c r="E7" s="1" t="s">
        <v>12</v>
      </c>
      <c r="F7" s="4" t="n">
        <v>24</v>
      </c>
      <c r="G7" s="1" t="s">
        <v>13</v>
      </c>
      <c r="H7" s="4" t="n">
        <v>28</v>
      </c>
      <c r="I7" s="1" t="s">
        <v>14</v>
      </c>
      <c r="J7" s="4" t="n">
        <v>34</v>
      </c>
      <c r="K7" s="1" t="s">
        <v>15</v>
      </c>
      <c r="L7" s="4" t="n">
        <v>42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23</v>
      </c>
      <c r="E8" s="1" t="s">
        <v>18</v>
      </c>
      <c r="F8" s="4" t="n">
        <v>23</v>
      </c>
      <c r="G8" s="1" t="s">
        <v>19</v>
      </c>
      <c r="H8" s="4" t="n">
        <v>22</v>
      </c>
      <c r="I8" s="1" t="s">
        <v>20</v>
      </c>
      <c r="J8" s="4" t="n">
        <v>23</v>
      </c>
      <c r="K8" s="1" t="s">
        <v>21</v>
      </c>
      <c r="L8" s="4" t="n">
        <v>22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624000000</v>
      </c>
      <c r="E9" s="1" t="s">
        <v>22</v>
      </c>
      <c r="F9" s="4" t="n">
        <f aca="false">(F8+1) * D4</f>
        <v>624000000</v>
      </c>
      <c r="G9" s="1" t="s">
        <v>22</v>
      </c>
      <c r="H9" s="4" t="n">
        <f aca="false">(H8+1) * D4</f>
        <v>598000000</v>
      </c>
      <c r="I9" s="1" t="s">
        <v>22</v>
      </c>
      <c r="J9" s="4" t="n">
        <f aca="false">(J8+1) * D4</f>
        <v>624000000</v>
      </c>
      <c r="K9" s="1" t="s">
        <v>22</v>
      </c>
      <c r="L9" s="4" t="n">
        <f aca="false">(L8+1) * D4</f>
        <v>598000000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598000000</v>
      </c>
      <c r="E10" s="1" t="s">
        <v>23</v>
      </c>
      <c r="F10" s="4" t="n">
        <f aca="false">F8*D4</f>
        <v>598000000</v>
      </c>
      <c r="G10" s="1" t="s">
        <v>22</v>
      </c>
      <c r="H10" s="4" t="n">
        <f aca="false">H8 * D4</f>
        <v>572000000</v>
      </c>
      <c r="I10" s="1" t="s">
        <v>23</v>
      </c>
      <c r="J10" s="4" t="n">
        <f aca="false">J8*D4</f>
        <v>598000000</v>
      </c>
      <c r="K10" s="1" t="s">
        <v>23</v>
      </c>
      <c r="L10" s="4" t="n">
        <f aca="false">L8*D4</f>
        <v>572000000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7" t="n">
        <f aca="false">MIN(1*(D4/D7)/D5, D6)</f>
        <v>806787.878787879</v>
      </c>
      <c r="E13" s="1" t="n">
        <v>1</v>
      </c>
      <c r="F13" s="7" t="n">
        <f aca="false">MIN(1*(D4/F7)/D5, D6)</f>
        <v>739555.555555556</v>
      </c>
      <c r="G13" s="1" t="n">
        <v>1</v>
      </c>
      <c r="H13" s="7" t="n">
        <f aca="false">MIN((D4/H7)/D5, D6)</f>
        <v>633904.761904762</v>
      </c>
      <c r="I13" s="1" t="n">
        <v>1</v>
      </c>
      <c r="J13" s="7" t="n">
        <f aca="false">MIN(1*(D4/J7)/D5, D6)</f>
        <v>522039.215686275</v>
      </c>
      <c r="K13" s="1" t="n">
        <v>1</v>
      </c>
      <c r="L13" s="9" t="n">
        <f aca="false">MIN(1*(D4/L7)/D5, D6)</f>
        <v>422603.174603175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1044078.43137255</v>
      </c>
      <c r="K14" s="1" t="n">
        <v>2</v>
      </c>
      <c r="L14" s="7" t="n">
        <f aca="false">MIN(2*(D4/L7)/D5, D6)</f>
        <v>845206.349206349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9" t="n">
        <f aca="false">MIN(3*(D6/F7)/D5, D6)</f>
        <v>89478.4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30</v>
      </c>
    </row>
    <row r="30" customFormat="false" ht="12.8" hidden="false" customHeight="false" outlineLevel="0" collapsed="false">
      <c r="E30" s="1" t="s">
        <v>31</v>
      </c>
    </row>
    <row r="32" customFormat="false" ht="12.8" hidden="false" customHeight="false" outlineLevel="0" collapsed="false">
      <c r="D32" s="1" t="s">
        <v>32</v>
      </c>
      <c r="E32" s="12" t="s">
        <v>33</v>
      </c>
      <c r="F32" s="12"/>
      <c r="G32" s="12" t="s">
        <v>34</v>
      </c>
      <c r="H32" s="12" t="s">
        <v>35</v>
      </c>
      <c r="I32" s="12" t="s">
        <v>36</v>
      </c>
      <c r="J32" s="12" t="s">
        <v>37</v>
      </c>
      <c r="K32" s="12" t="s">
        <v>38</v>
      </c>
      <c r="L32" s="12" t="n">
        <v>96467329</v>
      </c>
    </row>
    <row r="33" customFormat="false" ht="12.8" hidden="false" customHeight="false" outlineLevel="0" collapsed="false">
      <c r="E33" s="1" t="s">
        <v>39</v>
      </c>
    </row>
    <row r="34" customFormat="false" ht="12.8" hidden="false" customHeight="false" outlineLevel="0" collapsed="false">
      <c r="E34" s="1" t="s">
        <v>40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E36" s="1" t="s">
        <v>42</v>
      </c>
    </row>
    <row r="37" customFormat="false" ht="12.8" hidden="false" customHeight="false" outlineLevel="0" collapsed="false">
      <c r="E37" s="1" t="s">
        <v>43</v>
      </c>
    </row>
    <row r="38" customFormat="false" ht="12.8" hidden="false" customHeight="false" outlineLevel="0" collapsed="false">
      <c r="E38" s="1" t="s">
        <v>44</v>
      </c>
    </row>
    <row r="39" customFormat="false" ht="12.8" hidden="false" customHeight="false" outlineLevel="0" collapsed="false">
      <c r="E39" s="1" t="s">
        <v>45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24</v>
      </c>
      <c r="E7" s="1" t="s">
        <v>12</v>
      </c>
      <c r="F7" s="4" t="n">
        <v>28</v>
      </c>
      <c r="G7" s="1" t="s">
        <v>13</v>
      </c>
      <c r="H7" s="4" t="n">
        <v>34</v>
      </c>
      <c r="I7" s="1" t="s">
        <v>14</v>
      </c>
      <c r="J7" s="4" t="n">
        <v>38</v>
      </c>
      <c r="K7" s="1" t="s">
        <v>15</v>
      </c>
      <c r="L7" s="4" t="n">
        <v>50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25</v>
      </c>
      <c r="E8" s="1" t="s">
        <v>18</v>
      </c>
      <c r="F8" s="4" t="n">
        <v>26</v>
      </c>
      <c r="G8" s="1" t="s">
        <v>19</v>
      </c>
      <c r="H8" s="4" t="n">
        <v>27</v>
      </c>
      <c r="I8" s="1" t="s">
        <v>20</v>
      </c>
      <c r="J8" s="4" t="n">
        <v>26</v>
      </c>
      <c r="K8" s="1" t="s">
        <v>21</v>
      </c>
      <c r="L8" s="4" t="n">
        <v>27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676000000</v>
      </c>
      <c r="E9" s="1" t="s">
        <v>22</v>
      </c>
      <c r="F9" s="4" t="n">
        <f aca="false">(F8+1) * D4</f>
        <v>702000000</v>
      </c>
      <c r="G9" s="1" t="s">
        <v>22</v>
      </c>
      <c r="H9" s="4" t="n">
        <f aca="false">(H8+1) * D4</f>
        <v>728000000</v>
      </c>
      <c r="I9" s="1" t="s">
        <v>22</v>
      </c>
      <c r="J9" s="4" t="n">
        <f aca="false">(J8+1) * D4</f>
        <v>702000000</v>
      </c>
      <c r="K9" s="1" t="s">
        <v>22</v>
      </c>
      <c r="L9" s="4" t="n">
        <f aca="false">(L8+1) * D4</f>
        <v>728000000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650000000</v>
      </c>
      <c r="E10" s="1" t="s">
        <v>23</v>
      </c>
      <c r="F10" s="4" t="n">
        <f aca="false">F8*D4</f>
        <v>676000000</v>
      </c>
      <c r="G10" s="1" t="s">
        <v>22</v>
      </c>
      <c r="H10" s="4" t="n">
        <f aca="false">H8 * D4</f>
        <v>702000000</v>
      </c>
      <c r="I10" s="1" t="s">
        <v>23</v>
      </c>
      <c r="J10" s="4" t="n">
        <f aca="false">J8*D4</f>
        <v>676000000</v>
      </c>
      <c r="K10" s="1" t="s">
        <v>23</v>
      </c>
      <c r="L10" s="4" t="n">
        <f aca="false">L8*D4</f>
        <v>702000000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7" t="n">
        <f aca="false">MIN(1*(D4/D7)/D5, D6)</f>
        <v>739555.555555556</v>
      </c>
      <c r="E13" s="1" t="n">
        <v>1</v>
      </c>
      <c r="F13" s="7" t="n">
        <f aca="false">MIN(1*(D4/F7)/D5, D6)</f>
        <v>633904.761904762</v>
      </c>
      <c r="G13" s="1" t="n">
        <v>1</v>
      </c>
      <c r="H13" s="9" t="n">
        <f aca="false">MIN((D4/H7)/D5, D6)</f>
        <v>522039.215686275</v>
      </c>
      <c r="I13" s="1" t="n">
        <v>1</v>
      </c>
      <c r="J13" s="9" t="n">
        <f aca="false">MIN(1*(D4/J7)/D5, D6)</f>
        <v>467087.719298246</v>
      </c>
      <c r="K13" s="1" t="n">
        <v>1</v>
      </c>
      <c r="L13" s="9" t="n">
        <f aca="false">MIN(1*(D4/L7)/D5, D6)</f>
        <v>354986.666666667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7" t="n">
        <f aca="false">MIN(2*(D4/H7)/D5, D6)</f>
        <v>1044078.43137255</v>
      </c>
      <c r="I14" s="1" t="n">
        <v>2</v>
      </c>
      <c r="J14" s="7" t="n">
        <f aca="false">MIN(2*(D4/J7)/D5,D6)</f>
        <v>934175.438596491</v>
      </c>
      <c r="K14" s="1" t="n">
        <v>2</v>
      </c>
      <c r="L14" s="7" t="n">
        <f aca="false">MIN(2*(D4/L7)/D5, D6)</f>
        <v>709973.333333333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9" t="n">
        <f aca="false">MIN(3*(D6/F7)/D5, D6)</f>
        <v>76695.7714285714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30</v>
      </c>
    </row>
    <row r="30" customFormat="false" ht="12.8" hidden="false" customHeight="false" outlineLevel="0" collapsed="false">
      <c r="E30" s="1" t="s">
        <v>31</v>
      </c>
    </row>
    <row r="32" customFormat="false" ht="12.8" hidden="false" customHeight="false" outlineLevel="0" collapsed="false">
      <c r="D32" s="1" t="s">
        <v>32</v>
      </c>
      <c r="E32" s="12" t="s">
        <v>33</v>
      </c>
      <c r="F32" s="12"/>
      <c r="G32" s="12" t="s">
        <v>34</v>
      </c>
      <c r="H32" s="12" t="s">
        <v>35</v>
      </c>
      <c r="I32" s="12" t="s">
        <v>36</v>
      </c>
      <c r="J32" s="12" t="s">
        <v>37</v>
      </c>
      <c r="K32" s="12" t="s">
        <v>38</v>
      </c>
      <c r="L32" s="12" t="n">
        <v>96467329</v>
      </c>
    </row>
    <row r="33" customFormat="false" ht="12.8" hidden="false" customHeight="false" outlineLevel="0" collapsed="false">
      <c r="E33" s="1" t="s">
        <v>39</v>
      </c>
    </row>
    <row r="34" customFormat="false" ht="12.8" hidden="false" customHeight="false" outlineLevel="0" collapsed="false">
      <c r="E34" s="1" t="s">
        <v>40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E36" s="1" t="s">
        <v>42</v>
      </c>
    </row>
    <row r="37" customFormat="false" ht="12.8" hidden="false" customHeight="false" outlineLevel="0" collapsed="false">
      <c r="E37" s="1" t="s">
        <v>43</v>
      </c>
    </row>
    <row r="38" customFormat="false" ht="12.8" hidden="false" customHeight="false" outlineLevel="0" collapsed="false">
      <c r="E38" s="1" t="s">
        <v>44</v>
      </c>
    </row>
    <row r="39" customFormat="false" ht="12.8" hidden="false" customHeight="false" outlineLevel="0" collapsed="false">
      <c r="E39" s="1" t="s">
        <v>45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2024-12-25T19:11:29Z</dcterms:created>
  <dc:creator/>
  <dc:description/>
  <dc:language>en-US</dc:language>
  <cp:lastModifiedBy/>
  <dcterms:modified xsi:type="dcterms:W3CDTF">2024-12-28T11:47:29Z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