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<sst xmlns="http://schemas.openxmlformats.org/spreadsheetml/2006/main" count="63" uniqueCount="63">
  <si>
    <t xml:space="preserve">adjust for band/channel</t>
  </si>
  <si>
    <t xml:space="preserve">wspr shift spec</t>
  </si>
  <si>
    <t xml:space="preserve">shift from center?</t>
  </si>
  <si>
    <r>
      <rPr>
        <sz val="10"/>
        <rFont val="Arial"/>
        <family val="2"/>
        <charset val="1"/>
      </rPr>
      <t xml:space="preserve">10M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</si>
  <si>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</si>
  <si>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</si>
  <si>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</si>
  <si>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</si>
  <si>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</si>
  <si>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Target center-of-bin freq</t>
  </si>
  <si>
    <t xml:space="preserve">Target symbol freqs</t>
  </si>
  <si>
    <r>
      <rPr>
        <sz val="10"/>
        <rFont val="Arial"/>
        <family val="2"/>
        <charset val="1"/>
      </rPr>
      <t xml:space="preserve">20M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</si>
  <si>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20M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</si>
  <si>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</si>
  <si>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</si>
  <si>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556849 10M code suggest?</t>
  </si>
  <si>
    <t xml:space="preserve">554667 good for 10M with mul 34</t>
  </si>
  <si>
    <t xml:space="preserve">Div 50 for 17M</t>
  </si>
  <si>
    <t xml:space="preserve">Be sure to fill first Num with reasonable</t>
  </si>
  <si>
    <t xml:space="preserve">Denom optimization cell</t>
  </si>
  <si>
    <t xml:space="preserve">Div 32 for 10M</t>
  </si>
  <si>
    <t xml:space="preserve">estimate from approximation algo</t>
  </si>
  <si>
    <t xml:space="preserve">tcxo freq</t>
  </si>
  <si>
    <t xml:space="preserve">Mult</t>
  </si>
  <si>
    <t xml:space="preserve">Num</t>
  </si>
  <si>
    <t xml:space="preserve">Den</t>
  </si>
  <si>
    <t xml:space="preserve">PLL frequency</t>
  </si>
  <si>
    <t xml:space="preserve">incremental shifts</t>
  </si>
  <si>
    <t xml:space="preserve">inc. shift error</t>
  </si>
  <si>
    <t xml:space="preserve">error*1e6</t>
  </si>
  <si>
    <t xml:space="preserve">absolute symbol error</t>
  </si>
  <si>
    <t xml:space="preserve">abs(error/freq) * 1e6</t>
  </si>
  <si>
    <t xml:space="preserve">Mult is created from </t>
  </si>
  <si>
    <t xml:space="preserve">Incrementer:1 normally, 3 on 17M</t>
  </si>
  <si>
    <t xml:space="preserve">working backwards from the output freq to pll freq</t>
  </si>
  <si>
    <t xml:space="preserve">outside approx. algo</t>
  </si>
  <si>
    <t xml:space="preserve">real multiplier:</t>
  </si>
  <si>
    <t xml:space="preserve">fractional part:</t>
  </si>
  <si>
    <t xml:space="preserve">0 &lt; Num &lt;= 1048575, required. Enforced now!</t>
  </si>
  <si>
    <t xml:space="preserve">Fractional pll freq:</t>
  </si>
  <si>
    <t xml:space="preserve">keep an eye on keeping yellow absolute error small</t>
  </si>
  <si>
    <t xml:space="preserve">start at 342138 for 4th freq bin on 10M</t>
  </si>
  <si>
    <t xml:space="preserve">Hans had 342028, 342029, 342030, 342031 as the Num when freq bin 1</t>
  </si>
  <si>
    <t xml:space="preserve">red above is the target optiimization</t>
  </si>
  <si>
    <t xml:space="preserve">Blue on left is the variable to change</t>
  </si>
  <si>
    <t xml:space="preserve">plugging the new pll_denom into my code, I got slightly different pll_nums</t>
  </si>
  <si>
    <t xml:space="preserve">the variable to change is unconstrained?</t>
  </si>
  <si>
    <t xml:space="preserve">342030, 342031, 342032, 342033 when freq bin 1 on 10M</t>
  </si>
  <si>
    <t xml:space="preserve">can eyeball for legal (0 to 1048575)</t>
  </si>
  <si>
    <t xml:space="preserve">goal seek to 0.04 and it should succeed.</t>
  </si>
  <si>
    <t xml:space="preserve">Denominator calculated just using the "goal seek" function in the attached crappy 2 minute thrown-together spreadsheet, targeting 375 / 256. Approx a 200,000 fold improvement in tone spacing accuracy. Ain't that sweet?</t>
  </si>
  <si>
    <t xml:space="preserve">click on Tools/Goal Seek, with cursor on I13 or L13 for target. Target value &lt; 0.04. Variable is $F9. If it doesn’t succeed, accept the best it got to update $F9. Int($F9) goes into the Den column, since the optimization creates a real.</t>
  </si>
  <si>
    <t xml:space="preserve">https://groups.io/g/picoballoon/topic/110236980#msg18933</t>
  </si>
  <si>
    <t xml:space="preserve">after hand experiments for 26Mhz tcxo</t>
  </si>
  <si>
    <t xml:space="preserve">denom for 10M</t>
  </si>
  <si>
    <t xml:space="preserve">denom for 12M</t>
  </si>
  <si>
    <t xml:space="preserve">libreoffice goal seek</t>
  </si>
  <si>
    <t xml:space="preserve">denom for 15M</t>
  </si>
  <si>
    <t xml:space="preserve">https://help.libreoffice.org/latest/en-US/text/scalc/guide/goalseek.html</t>
  </si>
  <si>
    <t xml:space="preserve">denom for 17M</t>
  </si>
  <si>
    <t xml:space="preserve">excel similar</t>
  </si>
  <si>
    <t xml:space="preserve">denom for 20M</t>
  </si>
  <si>
    <t xml:space="preserve">https://support.microsoft.com/en-us/office/use-goal-seek-to-find-the-result-you-want-by-adjusting-an-input-value-320cb99e-f4a4-417f-b1c3-4f369d6e66c7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</si>
</sst>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"/>
    <numFmt numFmtId="166" formatCode="0.0000"/>
    <numFmt numFmtId="167" formatCode="0"/>
    <numFmt numFmtId="168" formatCode="0.00000"/>
    <numFmt numFmtId="169" formatCode="0.00000000"/>
    <numFmt numFmtId="170" formatCode="#,##0.0000"/>
    <numFmt numFmtId="171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FFFFCC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0.46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customFormat="false" ht="12.8" hidden="false" customHeight="false" outlineLevel="0" collapsed="false">
      <c r="B2" s="1" t="s">
        <v>9</v>
      </c>
      <c r="C2" s="1" t="s">
        <v>10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18106020</v>
      </c>
      <c r="C3" s="4" t="n">
        <f aca="false">B3-E2</f>
        <v>18106017.8027344</v>
      </c>
    </row>
    <row r="4" customFormat="false" ht="12.8" hidden="false" customHeight="false" outlineLevel="0" collapsed="false">
      <c r="C4" s="4" t="n">
        <f aca="false">C3+$D$2</f>
        <v>18106019.2675781</v>
      </c>
      <c r="G4" s="1" t="s">
        <v>11</v>
      </c>
      <c r="H4" s="1" t="s">
        <v>12</v>
      </c>
      <c r="K4" s="1" t="s">
        <v>13</v>
      </c>
      <c r="L4" s="1" t="s">
        <v>14</v>
      </c>
    </row>
    <row r="5" customFormat="false" ht="12.8" hidden="false" customHeight="false" outlineLevel="0" collapsed="false">
      <c r="C5" s="4" t="n">
        <f aca="false">C4+$D$2</f>
        <v>18106020.7324219</v>
      </c>
      <c r="E5" s="1" t="s">
        <v>15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18106022.1972656</v>
      </c>
      <c r="E6" s="1" t="s">
        <v>16</v>
      </c>
    </row>
    <row r="7" customFormat="false" ht="12.8" hidden="false" customHeight="false" outlineLevel="0" collapsed="false">
      <c r="H7" s="1" t="s">
        <v>17</v>
      </c>
    </row>
    <row r="8" customFormat="false" ht="12.8" hidden="false" customHeight="false" outlineLevel="0" collapsed="false">
      <c r="D8" s="5" t="s">
        <v>18</v>
      </c>
      <c r="E8" s="5"/>
      <c r="F8" s="1" t="s">
        <v>19</v>
      </c>
      <c r="G8" s="6"/>
      <c r="H8" s="6" t="s">
        <v>20</v>
      </c>
    </row>
    <row r="9" customFormat="false" ht="12.8" hidden="false" customHeight="false" outlineLevel="0" collapsed="false">
      <c r="D9" s="5" t="s">
        <v>21</v>
      </c>
      <c r="E9" s="5"/>
      <c r="F9" s="7" t="n">
        <v>1064960.885</v>
      </c>
      <c r="G9" s="8"/>
      <c r="H9" s="3" t="n">
        <v>50</v>
      </c>
    </row>
    <row r="10" customFormat="false" ht="12.8" hidden="false" customHeight="false" outlineLevel="0" collapsed="false">
      <c r="B10" s="1" t="s">
        <v>22</v>
      </c>
      <c r="C10" s="1" t="s">
        <v>23</v>
      </c>
      <c r="D10" s="1" t="s">
        <v>24</v>
      </c>
      <c r="E10" s="1" t="s">
        <v>25</v>
      </c>
      <c r="F10" s="2" t="s">
        <v>26</v>
      </c>
      <c r="G10" s="8" t="n">
        <v>51</v>
      </c>
      <c r="H10" s="2" t="s">
        <v>27</v>
      </c>
      <c r="I10" s="2" t="s">
        <v>28</v>
      </c>
      <c r="J10" s="2" t="s">
        <v>29</v>
      </c>
      <c r="K10" s="1" t="s">
        <v>30</v>
      </c>
      <c r="L10" s="1" t="s">
        <v>31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859065</v>
      </c>
      <c r="E11" s="9" t="n">
        <f aca="false">IF(F9&lt;1048575, INT(F9), 1048575)</f>
        <v>1048575</v>
      </c>
      <c r="F11" s="10" t="n">
        <f aca="false">B11*(C11+D11/E11)</f>
        <v>905300994.206423</v>
      </c>
      <c r="G11" s="11" t="n">
        <f aca="false">F11/H9</f>
        <v>18106019.8841285</v>
      </c>
      <c r="J11" s="12"/>
      <c r="K11" s="13" t="n">
        <f aca="false">G11-C3</f>
        <v>2.08139408752322</v>
      </c>
    </row>
    <row r="12" customFormat="false" ht="12.8" hidden="false" customHeight="false" outlineLevel="0" collapsed="false">
      <c r="D12" s="1" t="n">
        <f aca="false">D11+D17</f>
        <v>859068</v>
      </c>
      <c r="E12" s="14"/>
      <c r="F12" s="10" t="n">
        <f aca="false">B11*(C11+D12/E11)</f>
        <v>905301068.593091</v>
      </c>
      <c r="G12" s="11" t="n">
        <f aca="false">F12/H9</f>
        <v>18106021.3718618</v>
      </c>
      <c r="H12" s="15" t="n">
        <f aca="false">G12-G11</f>
        <v>1.48773334920406</v>
      </c>
      <c r="I12" s="16" t="n">
        <f aca="false">H12-$D$2</f>
        <v>0.0228895992040634</v>
      </c>
      <c r="J12" s="10" t="n">
        <f aca="false">I12*1000000</f>
        <v>22889.5992040634</v>
      </c>
      <c r="K12" s="13" t="n">
        <f aca="false">G12-C4</f>
        <v>2.10428368672729</v>
      </c>
      <c r="L12" s="17" t="n">
        <f aca="false">ABS(1000000*J12/G12)</f>
        <v>1264.19817661519</v>
      </c>
    </row>
    <row r="13" customFormat="false" ht="12.8" hidden="false" customHeight="false" outlineLevel="0" collapsed="false">
      <c r="D13" s="1" t="n">
        <f aca="false">D12+D17</f>
        <v>859071</v>
      </c>
      <c r="E13" s="14"/>
      <c r="F13" s="10" t="n">
        <f aca="false">B11*(C11+D13/E11)</f>
        <v>905301142.979758</v>
      </c>
      <c r="G13" s="11" t="n">
        <f aca="false">F13/H9</f>
        <v>18106022.8595952</v>
      </c>
      <c r="H13" s="15" t="n">
        <f aca="false">G13-G12</f>
        <v>1.48773335292935</v>
      </c>
      <c r="I13" s="15" t="n">
        <f aca="false">H13-$D$2</f>
        <v>0.0228896029293537</v>
      </c>
      <c r="J13" s="10" t="n">
        <f aca="false">I13*1000000</f>
        <v>22889.6029293537</v>
      </c>
      <c r="K13" s="13" t="n">
        <f aca="false">G13-C5</f>
        <v>2.12717328965664</v>
      </c>
    </row>
    <row r="14" customFormat="false" ht="12.8" hidden="false" customHeight="false" outlineLevel="0" collapsed="false">
      <c r="D14" s="1" t="n">
        <f aca="false">D13+D17</f>
        <v>859074</v>
      </c>
      <c r="E14" s="18"/>
      <c r="F14" s="10" t="n">
        <f aca="false">B11*(C11+D14/E11)</f>
        <v>905301217.366426</v>
      </c>
      <c r="G14" s="11" t="n">
        <f aca="false">F14/H9</f>
        <v>18106024.3473285</v>
      </c>
      <c r="H14" s="15" t="n">
        <f aca="false">G14-G13</f>
        <v>1.48773335292935</v>
      </c>
      <c r="I14" s="15" t="n">
        <f aca="false">H14-$D$2</f>
        <v>0.0228896029293537</v>
      </c>
      <c r="J14" s="10" t="n">
        <f aca="false">I14*1000000</f>
        <v>22889.6029293537</v>
      </c>
      <c r="K14" s="13" t="n">
        <f aca="false">G14-C6</f>
        <v>2.15006289258599</v>
      </c>
    </row>
    <row r="16" customFormat="false" ht="12.8" hidden="false" customHeight="false" outlineLevel="0" collapsed="false">
      <c r="B16" s="1" t="n">
        <f aca="false">B11</f>
        <v>26000000</v>
      </c>
      <c r="C16" s="1" t="s">
        <v>32</v>
      </c>
      <c r="D16" s="12" t="s">
        <v>33</v>
      </c>
      <c r="E16" s="12"/>
      <c r="F16" s="1" t="n">
        <f aca="false">B3*H9</f>
        <v>905301000</v>
      </c>
      <c r="G16" s="1" t="n">
        <f aca="false">B3</f>
        <v>18106020</v>
      </c>
      <c r="H16" s="12" t="s">
        <v>34</v>
      </c>
      <c r="I16" s="12"/>
      <c r="J16" s="12"/>
    </row>
    <row r="17" customFormat="false" ht="12.8" hidden="false" customHeight="false" outlineLevel="0" collapsed="false">
      <c r="C17" s="1" t="s">
        <v>35</v>
      </c>
      <c r="D17" s="3" t="n">
        <v>3</v>
      </c>
      <c r="E17" s="8" t="s">
        <v>36</v>
      </c>
      <c r="F17" s="1" t="n">
        <f aca="false">F16/B16</f>
        <v>34.8192692307692</v>
      </c>
    </row>
    <row r="18" customFormat="false" ht="12.8" hidden="false" customHeight="false" outlineLevel="0" collapsed="false">
      <c r="D18" s="3" t="n">
        <v>3</v>
      </c>
      <c r="E18" s="8" t="s">
        <v>37</v>
      </c>
      <c r="F18" s="1" t="n">
        <f aca="false">F17-C11</f>
        <v>0.81926923076923</v>
      </c>
    </row>
    <row r="19" customFormat="false" ht="12.8" hidden="false" customHeight="false" outlineLevel="0" collapsed="false">
      <c r="C19" s="19" t="s">
        <v>38</v>
      </c>
      <c r="D19" s="19" t="n">
        <v>4</v>
      </c>
      <c r="E19" s="8" t="s">
        <v>39</v>
      </c>
      <c r="F19" s="1" t="n">
        <f aca="false">F18*E11</f>
        <v>859065.233653845</v>
      </c>
      <c r="I19" s="5" t="s">
        <v>40</v>
      </c>
      <c r="J19" s="5"/>
      <c r="K19" s="5"/>
    </row>
    <row r="21" customFormat="false" ht="12.8" hidden="false" customHeight="false" outlineLevel="0" collapsed="false">
      <c r="D21" s="1" t="s">
        <v>41</v>
      </c>
    </row>
    <row r="22" customFormat="false" ht="12.8" hidden="false" customHeight="false" outlineLevel="0" collapsed="false">
      <c r="D22" s="1" t="s">
        <v>42</v>
      </c>
      <c r="L22" s="5" t="s">
        <v>43</v>
      </c>
      <c r="M22" s="5"/>
      <c r="N22" s="5"/>
    </row>
    <row r="23" customFormat="false" ht="12.8" hidden="false" customHeight="false" outlineLevel="0" collapsed="false">
      <c r="L23" s="5" t="s">
        <v>44</v>
      </c>
      <c r="M23" s="5"/>
      <c r="N23" s="5"/>
    </row>
    <row r="24" customFormat="false" ht="12.8" hidden="false" customHeight="false" outlineLevel="0" collapsed="false">
      <c r="D24" s="1" t="s">
        <v>45</v>
      </c>
      <c r="L24" s="5" t="s">
        <v>46</v>
      </c>
      <c r="M24" s="5"/>
      <c r="N24" s="5"/>
    </row>
    <row r="25" customFormat="false" ht="12.8" hidden="false" customHeight="false" outlineLevel="0" collapsed="false">
      <c r="D25" s="1" t="s">
        <v>47</v>
      </c>
      <c r="L25" s="1" t="s">
        <v>48</v>
      </c>
    </row>
    <row r="27" customFormat="false" ht="12.8" hidden="false" customHeight="false" outlineLevel="0" collapsed="false">
      <c r="L27" s="5" t="s">
        <v>49</v>
      </c>
      <c r="M27" s="5"/>
      <c r="N27" s="5"/>
    </row>
    <row r="29" customFormat="false" ht="44.75" hidden="false" customHeight="true" outlineLevel="0" collapsed="false">
      <c r="B29" s="20" t="s">
        <v>50</v>
      </c>
      <c r="C29" s="20"/>
      <c r="D29" s="20"/>
      <c r="E29" s="20"/>
      <c r="F29" s="20"/>
      <c r="L29" s="21" t="s">
        <v>51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52</v>
      </c>
      <c r="C31" s="5"/>
      <c r="D31" s="5"/>
      <c r="I31" s="1" t="s">
        <v>53</v>
      </c>
    </row>
    <row r="32" customFormat="false" ht="12.8" hidden="false" customHeight="false" outlineLevel="0" collapsed="false">
      <c r="I32" s="1" t="s">
        <v>54</v>
      </c>
      <c r="J32" s="1" t="n">
        <v>554667</v>
      </c>
    </row>
    <row r="33" customFormat="false" ht="12.8" hidden="false" customHeight="false" outlineLevel="0" collapsed="false">
      <c r="I33" s="1" t="s">
        <v>55</v>
      </c>
    </row>
    <row r="34" customFormat="false" ht="12.8" hidden="false" customHeight="false" outlineLevel="0" collapsed="false">
      <c r="C34" s="1" t="s">
        <v>56</v>
      </c>
      <c r="I34" s="1" t="s">
        <v>57</v>
      </c>
    </row>
    <row r="35" customFormat="false" ht="12.8" hidden="false" customHeight="false" outlineLevel="0" collapsed="false">
      <c r="C35" s="22" t="s">
        <v>58</v>
      </c>
      <c r="D35" s="22"/>
      <c r="E35" s="22"/>
      <c r="F35" s="22"/>
      <c r="I35" s="1" t="s">
        <v>59</v>
      </c>
    </row>
    <row r="36" customFormat="false" ht="12.8" hidden="false" customHeight="false" outlineLevel="0" collapsed="false">
      <c r="C36" s="1" t="s">
        <v>60</v>
      </c>
      <c r="I36" s="1" t="s">
        <v>61</v>
      </c>
    </row>
    <row r="37" customFormat="false" ht="12.8" hidden="false" customHeight="false" outlineLevel="0" collapsed="false">
      <c r="C37" s="22" t="s">
        <v>62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2024-12-24T08:19:00Z</dcterms:created>
  <dc:creator/>
  <dc:description/>
  <dc:language>en-GB</dc:language>
  <cp:lastModifiedBy/>
  <dcterms:modified xsi:type="dcterms:W3CDTF">2024-12-25T13:24:53Z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