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5.xml" ContentType="application/vnd.openxmlformats-officedocument.spreadsheetml.table+xml"/>
  <Override PartName="/xl/queryTables/queryTable1.xml" ContentType="application/vnd.openxmlformats-officedocument.spreadsheetml.queryTable+xml"/>
  <Override PartName="/xl/tables/table6.xml" ContentType="application/vnd.openxmlformats-officedocument.spreadsheetml.table+xml"/>
  <Override PartName="/xl/queryTables/queryTable2.xml" ContentType="application/vnd.openxmlformats-officedocument.spreadsheetml.queryTable+xml"/>
  <Override PartName="/xl/tables/table7.xml" ContentType="application/vnd.openxmlformats-officedocument.spreadsheetml.table+xml"/>
  <Override PartName="/xl/queryTables/queryTable3.xml" ContentType="application/vnd.openxmlformats-officedocument.spreadsheetml.query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knowledgecornerin-my.sharepoint.com/personal/vaidehi_nair_knowledgecorner_in/Documents/Course Material/Clients/Ajmera_Training/Ajmera_Group_Jun_5/"/>
    </mc:Choice>
  </mc:AlternateContent>
  <xr:revisionPtr revIDLastSave="1583" documentId="13_ncr:1_{E6E918C9-5C26-4D49-8D4B-DB7AA357CE88}" xr6:coauthVersionLast="47" xr6:coauthVersionMax="47" xr10:uidLastSave="{B482ABFA-57A8-44F4-AEC0-9CD7A7A71BBD}"/>
  <bookViews>
    <workbookView xWindow="-110" yWindow="-110" windowWidth="22620" windowHeight="14220" tabRatio="757" firstSheet="8" activeTab="11" xr2:uid="{88DE63BB-95EA-46EB-9D91-4AD65A5656CB}"/>
  </bookViews>
  <sheets>
    <sheet name="Mathematical Functions" sheetId="1" r:id="rId1"/>
    <sheet name="Text Functions" sheetId="2" r:id="rId2"/>
    <sheet name="Date Functions" sheetId="3" r:id="rId3"/>
    <sheet name="Logical Functions" sheetId="5" r:id="rId4"/>
    <sheet name=" Lookup Functions" sheetId="4" r:id="rId5"/>
    <sheet name="Array Function" sheetId="9" r:id="rId6"/>
    <sheet name="Basic Exercises" sheetId="6" r:id="rId7"/>
    <sheet name="Example on Array Functions" sheetId="14" r:id="rId8"/>
    <sheet name="Material Inventory Dataset" sheetId="11" r:id="rId9"/>
    <sheet name="Dashboard" sheetId="32" r:id="rId10"/>
    <sheet name="Pivot Table Reference" sheetId="33" r:id="rId11"/>
    <sheet name="Sheet1" sheetId="31" r:id="rId12"/>
    <sheet name="Sales" sheetId="29" r:id="rId13"/>
    <sheet name="SalesQ1" sheetId="27" state="hidden" r:id="rId14"/>
    <sheet name="SalesQ2" sheetId="28" state="hidden" r:id="rId15"/>
    <sheet name="Customer" sheetId="30" state="hidden" r:id="rId16"/>
    <sheet name="Sales Q1" sheetId="25" r:id="rId17"/>
    <sheet name="Sales Q2" sheetId="26" r:id="rId18"/>
  </sheets>
  <definedNames>
    <definedName name="ExternalData_1" localSheetId="13" hidden="1">SalesQ1!$A$1:$E$48</definedName>
    <definedName name="ExternalData_1" localSheetId="14" hidden="1">SalesQ2!$A$1:$E$51</definedName>
    <definedName name="ExternalData_2" localSheetId="12" hidden="1">Sales!$A$1:$F$98</definedName>
    <definedName name="ExternalData_3" localSheetId="15" hidden="1">'Customer'!$A$1:$C$7</definedName>
  </definedNames>
  <calcPr calcId="191028"/>
  <pivotCaches>
    <pivotCache cacheId="1" r:id="rId1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32" l="1" a="1"/>
  <c r="C6" i="32" s="1"/>
  <c r="C7" i="32" a="1"/>
  <c r="C7" i="32" s="1"/>
  <c r="C8" i="32" a="1"/>
  <c r="C8" i="32" s="1"/>
  <c r="C9" i="32" a="1"/>
  <c r="C9" i="32" s="1"/>
  <c r="C10" i="32" a="1"/>
  <c r="C10" i="32"/>
  <c r="C11" i="32" a="1"/>
  <c r="C11" i="32" s="1"/>
  <c r="C12" i="32" a="1"/>
  <c r="C12" i="32"/>
  <c r="C13" i="32" a="1"/>
  <c r="C13" i="32"/>
  <c r="C14" i="32" a="1"/>
  <c r="C14" i="32"/>
  <c r="C5" i="32" a="1"/>
  <c r="C5" i="32"/>
  <c r="B5" i="32" a="1"/>
  <c r="B5" i="32" s="1"/>
  <c r="B2" i="32"/>
  <c r="K3" i="11"/>
  <c r="K4" i="11"/>
  <c r="K5" i="11"/>
  <c r="K6" i="11"/>
  <c r="K7" i="11"/>
  <c r="K8" i="11"/>
  <c r="K9" i="11"/>
  <c r="K10" i="11"/>
  <c r="K11" i="11"/>
  <c r="K12" i="11"/>
  <c r="K13" i="11"/>
  <c r="K14" i="11"/>
  <c r="K15" i="11"/>
  <c r="K16" i="11"/>
  <c r="K17" i="11"/>
  <c r="K18" i="11"/>
  <c r="I3" i="11"/>
  <c r="L3" i="11" s="1"/>
  <c r="I4" i="11"/>
  <c r="L4" i="11" s="1"/>
  <c r="I5" i="11"/>
  <c r="L5" i="11" s="1"/>
  <c r="I6" i="11"/>
  <c r="L6" i="11" s="1"/>
  <c r="I7" i="11"/>
  <c r="L7" i="11" s="1"/>
  <c r="I8" i="11"/>
  <c r="L8" i="11" s="1"/>
  <c r="I9" i="11"/>
  <c r="L9" i="11" s="1"/>
  <c r="I10" i="11"/>
  <c r="L10" i="11" s="1"/>
  <c r="I11" i="11"/>
  <c r="L11" i="11" s="1"/>
  <c r="I12" i="11"/>
  <c r="L12" i="11" s="1"/>
  <c r="I13" i="11"/>
  <c r="L13" i="11" s="1"/>
  <c r="I14" i="11"/>
  <c r="L14" i="11" s="1"/>
  <c r="I15" i="11"/>
  <c r="L15" i="11" s="1"/>
  <c r="I16" i="11"/>
  <c r="L16" i="11" s="1"/>
  <c r="I17" i="11"/>
  <c r="L17" i="11" s="1"/>
  <c r="I18" i="11"/>
  <c r="L18" i="11" s="1"/>
  <c r="D2" i="31" a="1"/>
  <c r="D2" i="31" s="1"/>
  <c r="D3" i="31" a="1"/>
  <c r="D3" i="31" s="1"/>
  <c r="D4" i="31" a="1"/>
  <c r="D4" i="31" s="1"/>
  <c r="D5" i="31" a="1"/>
  <c r="D5" i="31" s="1"/>
  <c r="D6" i="31" a="1"/>
  <c r="D6" i="31" s="1"/>
  <c r="D2" i="32" l="1"/>
  <c r="C2" i="31" l="1" a="1"/>
  <c r="C2" i="31" s="1"/>
  <c r="C3" i="31" a="1"/>
  <c r="C3" i="31" s="1"/>
  <c r="C4" i="31" a="1"/>
  <c r="C4" i="31" s="1"/>
  <c r="C5" i="31" a="1"/>
  <c r="C5" i="31" s="1"/>
  <c r="C6" i="31" a="1"/>
  <c r="C6" i="31" s="1"/>
  <c r="A30" i="14" a="1"/>
  <c r="A30" i="14" s="1"/>
  <c r="A19" i="14" a="1"/>
  <c r="A19" i="14" s="1"/>
  <c r="I19" i="14" a="1"/>
  <c r="I19" i="14" s="1"/>
  <c r="A11" i="14" a="1"/>
  <c r="A11" i="14" s="1"/>
  <c r="A3" i="14" a="1"/>
  <c r="A3" i="14" s="1"/>
  <c r="B3" i="14" s="1" a="1"/>
  <c r="B3" i="14" s="1"/>
  <c r="H1" i="14" a="1"/>
  <c r="H1" i="14" s="1"/>
  <c r="J14" i="6"/>
  <c r="G2"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J40" i="6"/>
  <c r="J39" i="6"/>
  <c r="J38" i="6"/>
  <c r="J35" i="6"/>
  <c r="G3" i="3"/>
  <c r="G20" i="3" s="1"/>
  <c r="J28" i="6"/>
  <c r="J27" i="6"/>
  <c r="J29" i="6" s="1"/>
  <c r="J24" i="6"/>
  <c r="J23" i="6"/>
  <c r="J22" i="6"/>
  <c r="J21" i="6"/>
  <c r="J20" i="6"/>
  <c r="J19" i="6"/>
  <c r="J18" i="6"/>
  <c r="J13" i="6"/>
  <c r="J12" i="6"/>
  <c r="J11" i="6"/>
  <c r="J10" i="6"/>
  <c r="J9" i="6"/>
  <c r="F34" i="6"/>
  <c r="F2"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B7" i="14" l="1" a="1"/>
  <c r="B7" i="14" s="1"/>
  <c r="B6" i="14" a="1"/>
  <c r="B6" i="14" s="1"/>
  <c r="B5" i="14" a="1"/>
  <c r="B5" i="14" s="1"/>
  <c r="B4" i="14" a="1"/>
  <c r="B4" i="14" s="1"/>
  <c r="J34" i="6"/>
  <c r="J33" i="6"/>
  <c r="G18" i="3"/>
  <c r="G19" i="3"/>
  <c r="J32" i="6"/>
  <c r="J31" i="6"/>
  <c r="G5" i="3"/>
  <c r="G4" i="3"/>
  <c r="G6" i="3"/>
  <c r="G7" i="3"/>
  <c r="G8" i="3"/>
  <c r="G9" i="3"/>
  <c r="G10" i="3"/>
  <c r="G11" i="3"/>
  <c r="G12" i="3"/>
  <c r="G13" i="3"/>
  <c r="G14" i="3"/>
  <c r="G15" i="3"/>
  <c r="G16" i="3"/>
  <c r="G17" i="3"/>
  <c r="J30"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8BA411-BA8D-4793-B5BB-EB5AA36B5E13}" keepAlive="1" name="Query - Customer" description="Connection to the 'Customer' query in the workbook." type="5" refreshedVersion="8" background="1" saveData="1">
    <dbPr connection="Provider=Microsoft.Mashup.OleDb.1;Data Source=$Workbook$;Location=Customer;Extended Properties=&quot;&quot;" command="SELECT * FROM [Customer]"/>
  </connection>
  <connection id="2" xr16:uid="{A017FCE4-B970-4B1A-87CB-BAB6CFD101E1}" keepAlive="1" name="Query - Sales" description="Connection to the 'Sales' query in the workbook." type="5" refreshedVersion="8" background="1" saveData="1">
    <dbPr connection="Provider=Microsoft.Mashup.OleDb.1;Data Source=$Workbook$;Location=Sales;Extended Properties=&quot;&quot;" command="SELECT * FROM [Sales]"/>
  </connection>
  <connection id="3" xr16:uid="{EE10D74E-1F9B-4820-B78D-EA26AA5E7BF8}" keepAlive="1" name="Query - SalesQ1" description="Connection to the 'SalesQ1' query in the workbook." type="5" refreshedVersion="8" background="1" saveData="1">
    <dbPr connection="Provider=Microsoft.Mashup.OleDb.1;Data Source=$Workbook$;Location=SalesQ1;Extended Properties=&quot;&quot;" command="SELECT * FROM [SalesQ1]"/>
  </connection>
  <connection id="4" xr16:uid="{30D4A0B9-CA53-46E8-9ADA-92C25C6C04A5}" keepAlive="1" name="Query - SalesQ2" description="Connection to the 'SalesQ2' query in the workbook." type="5" refreshedVersion="8" background="1" saveData="1">
    <dbPr connection="Provider=Microsoft.Mashup.OleDb.1;Data Source=$Workbook$;Location=SalesQ2;Extended Properties=&quot;&quot;" command="SELECT * FROM [SalesQ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2">
    <bk>
      <extLst>
        <ext uri="{3e2802c4-a4d2-4d8b-9148-e3be6c30e623}">
          <xlrd:rvb i="0"/>
        </ext>
      </extLst>
    </bk>
    <bk>
      <extLst>
        <ext uri="{3e2802c4-a4d2-4d8b-9148-e3be6c30e623}">
          <xlrd:rvb i="2"/>
        </ext>
      </extLst>
    </bk>
    <bk>
      <extLst>
        <ext uri="{3e2802c4-a4d2-4d8b-9148-e3be6c30e623}">
          <xlrd:rvb i="109"/>
        </ext>
      </extLst>
    </bk>
    <bk>
      <extLst>
        <ext uri="{3e2802c4-a4d2-4d8b-9148-e3be6c30e623}">
          <xlrd:rvb i="112"/>
        </ext>
      </extLst>
    </bk>
    <bk>
      <extLst>
        <ext uri="{3e2802c4-a4d2-4d8b-9148-e3be6c30e623}">
          <xlrd:rvb i="113"/>
        </ext>
      </extLst>
    </bk>
    <bk>
      <extLst>
        <ext uri="{3e2802c4-a4d2-4d8b-9148-e3be6c30e623}">
          <xlrd:rvb i="123"/>
        </ext>
      </extLst>
    </bk>
    <bk>
      <extLst>
        <ext uri="{3e2802c4-a4d2-4d8b-9148-e3be6c30e623}">
          <xlrd:rvb i="126"/>
        </ext>
      </extLst>
    </bk>
    <bk>
      <extLst>
        <ext uri="{3e2802c4-a4d2-4d8b-9148-e3be6c30e623}">
          <xlrd:rvb i="78"/>
        </ext>
      </extLst>
    </bk>
    <bk>
      <extLst>
        <ext uri="{3e2802c4-a4d2-4d8b-9148-e3be6c30e623}">
          <xlrd:rvb i="15"/>
        </ext>
      </extLst>
    </bk>
    <bk>
      <extLst>
        <ext uri="{3e2802c4-a4d2-4d8b-9148-e3be6c30e623}">
          <xlrd:rvb i="129"/>
        </ext>
      </extLst>
    </bk>
    <bk>
      <extLst>
        <ext uri="{3e2802c4-a4d2-4d8b-9148-e3be6c30e623}">
          <xlrd:rvb i="130"/>
        </ext>
      </extLst>
    </bk>
    <bk>
      <extLst>
        <ext uri="{3e2802c4-a4d2-4d8b-9148-e3be6c30e623}">
          <xlrd:rvb i="142"/>
        </ext>
      </extLst>
    </bk>
  </futureMetadata>
  <futureMetadata name="XLDAPR" count="1">
    <bk>
      <extLst>
        <ext uri="{bdbb8cdc-fa1e-496e-a857-3c3f30c029c3}">
          <xda:dynamicArrayProperties fDynamic="1" fCollapsed="0"/>
        </ext>
      </extLst>
    </bk>
  </futureMetadata>
  <cellMetadata count="1">
    <bk>
      <rc t="2" v="0"/>
    </bk>
  </cellMetadata>
  <valueMetadata count="12">
    <bk>
      <rc t="1" v="0"/>
    </bk>
    <bk>
      <rc t="1" v="1"/>
    </bk>
    <bk>
      <rc t="1" v="2"/>
    </bk>
    <bk>
      <rc t="1" v="3"/>
    </bk>
    <bk>
      <rc t="1" v="4"/>
    </bk>
    <bk>
      <rc t="1" v="5"/>
    </bk>
    <bk>
      <rc t="1" v="6"/>
    </bk>
    <bk>
      <rc t="1" v="7"/>
    </bk>
    <bk>
      <rc t="1" v="8"/>
    </bk>
    <bk>
      <rc t="1" v="9"/>
    </bk>
    <bk>
      <rc t="1" v="10"/>
    </bk>
    <bk>
      <rc t="1" v="11"/>
    </bk>
  </valueMetadata>
</metadata>
</file>

<file path=xl/sharedStrings.xml><?xml version="1.0" encoding="utf-8"?>
<sst xmlns="http://schemas.openxmlformats.org/spreadsheetml/2006/main" count="1923" uniqueCount="697">
  <si>
    <t>Mathematical Functions</t>
  </si>
  <si>
    <t>Function</t>
  </si>
  <si>
    <t>Description</t>
  </si>
  <si>
    <t>Example</t>
  </si>
  <si>
    <t>SUM</t>
  </si>
  <si>
    <t>Adds up a range of numbers</t>
  </si>
  <si>
    <t>SUM(A1:A10)</t>
  </si>
  <si>
    <t>AVERAGE</t>
  </si>
  <si>
    <t>Calculates the average of a range of numbers</t>
  </si>
  <si>
    <t>AVERAGE(A1:A10)</t>
  </si>
  <si>
    <t>MIN</t>
  </si>
  <si>
    <t>Finds the minimum value in a range</t>
  </si>
  <si>
    <t>MIN(A1:A10)</t>
  </si>
  <si>
    <t>MAX</t>
  </si>
  <si>
    <t>Finds the maximum value in a range</t>
  </si>
  <si>
    <t>MAX(A1:A10)</t>
  </si>
  <si>
    <t>COUNT</t>
  </si>
  <si>
    <t>Counts the number of cells that contain numbers</t>
  </si>
  <si>
    <t>COUNT(A1:A10)</t>
  </si>
  <si>
    <t>COUNTA</t>
  </si>
  <si>
    <t>Counts all non-empty cells, regardless of the type of data they contain.</t>
  </si>
  <si>
    <t>COUNTA(A1:A10)</t>
  </si>
  <si>
    <t>ROUND</t>
  </si>
  <si>
    <t>Rounds a number to a specified number of digits</t>
  </si>
  <si>
    <t>ROUND(A1, 2)</t>
  </si>
  <si>
    <t>ABS</t>
  </si>
  <si>
    <t>Returns the absolute value of a number</t>
  </si>
  <si>
    <t>ABS(A1)</t>
  </si>
  <si>
    <t>SQRT</t>
  </si>
  <si>
    <t>Returns the square root of a number</t>
  </si>
  <si>
    <t>SQRT(A1)</t>
  </si>
  <si>
    <t>POWER</t>
  </si>
  <si>
    <t>Returns the result of a number raised to a power</t>
  </si>
  <si>
    <t>POWER(A1, 3)</t>
  </si>
  <si>
    <t>MOD</t>
  </si>
  <si>
    <t>Returns the remainder after division</t>
  </si>
  <si>
    <t>MOD(A1, A2)</t>
  </si>
  <si>
    <t>LOG</t>
  </si>
  <si>
    <t>Returns the logarithm of a number to a specified base</t>
  </si>
  <si>
    <t>LOG(A1, 10)</t>
  </si>
  <si>
    <t>LN</t>
  </si>
  <si>
    <t>Returns the natural logarithm of a number</t>
  </si>
  <si>
    <t>LN(A1)</t>
  </si>
  <si>
    <t>EXP</t>
  </si>
  <si>
    <t>Returns the exponential function of a number</t>
  </si>
  <si>
    <t>EXP(A1)</t>
  </si>
  <si>
    <t>SIN</t>
  </si>
  <si>
    <t>Returns the sine of an angle</t>
  </si>
  <si>
    <t>SIN(A1)</t>
  </si>
  <si>
    <t>COS</t>
  </si>
  <si>
    <t>Returns the cosine of an angle</t>
  </si>
  <si>
    <t>COS(A1)</t>
  </si>
  <si>
    <t>TAN</t>
  </si>
  <si>
    <t>Returns the tangent of an angle</t>
  </si>
  <si>
    <t>TAN(A1)</t>
  </si>
  <si>
    <t>ASIN</t>
  </si>
  <si>
    <t>Returns the arcsine of a number</t>
  </si>
  <si>
    <t>ASIN(A1)</t>
  </si>
  <si>
    <t>ACOS</t>
  </si>
  <si>
    <t>Returns the arccosine of a number</t>
  </si>
  <si>
    <t>ACOS(A1)</t>
  </si>
  <si>
    <t>ATAN</t>
  </si>
  <si>
    <t>Returns the arctangent of a number</t>
  </si>
  <si>
    <t>ATAN(A1)</t>
  </si>
  <si>
    <t>SINH</t>
  </si>
  <si>
    <t>Returns the hyperbolic sine of a number</t>
  </si>
  <si>
    <t>SINH(A1)</t>
  </si>
  <si>
    <t>COSH</t>
  </si>
  <si>
    <t>Returns the hyperbolic cosine of a number</t>
  </si>
  <si>
    <t>COSH(A1)</t>
  </si>
  <si>
    <t>TANH</t>
  </si>
  <si>
    <t>Returns the hyperbolic tangent of a number</t>
  </si>
  <si>
    <t>TANH(A1)</t>
  </si>
  <si>
    <t>DEGREES</t>
  </si>
  <si>
    <t>Converts an angle from radians to degrees</t>
  </si>
  <si>
    <t>DEGREES(A1)</t>
  </si>
  <si>
    <t>RADIANS</t>
  </si>
  <si>
    <t>Converts an angle from degrees to radians</t>
  </si>
  <si>
    <t>RADIANS(A1)</t>
  </si>
  <si>
    <t>PI</t>
  </si>
  <si>
    <t>Returns the value of π</t>
  </si>
  <si>
    <t>PI()</t>
  </si>
  <si>
    <t>GCD</t>
  </si>
  <si>
    <t>Returns the greatest common divisor of two or more integers</t>
  </si>
  <si>
    <t>GCD(A1, A2)</t>
  </si>
  <si>
    <t>LCM</t>
  </si>
  <si>
    <t>Returns the least common multiple of two or more integers</t>
  </si>
  <si>
    <t>LCM(A1, A2)</t>
  </si>
  <si>
    <t>SUMIFS</t>
  </si>
  <si>
    <t>Function adds all of its arguments that meet multiple criteria.</t>
  </si>
  <si>
    <t>SUMIFS(C2:C6, B2:B6, "Criteria")</t>
  </si>
  <si>
    <t>SUMIF</t>
  </si>
  <si>
    <t>Adds the cells specified by a given condition or criteria.</t>
  </si>
  <si>
    <t>SUMIF(A1:A10, "Criteria", B1:B10)</t>
  </si>
  <si>
    <t>COUNTIF</t>
  </si>
  <si>
    <t>Counts the number of cells that meet a given condition or criteria.</t>
  </si>
  <si>
    <t>COUNTIF(A1:A10, "Criteria")</t>
  </si>
  <si>
    <t>COUNTIFS</t>
  </si>
  <si>
    <t>Counts the number of cells that meet multiple criteria.</t>
  </si>
  <si>
    <t>COUNTIFS(A1:A10, "Criteria1", B1:B10, "Criteria2")</t>
  </si>
  <si>
    <t>AVERAGEIF</t>
  </si>
  <si>
    <t>Calculates the average of the cells specified by a given condition or criteria.</t>
  </si>
  <si>
    <t>AVERAGEIF(A1:A10, "Criteria", B1:B10)</t>
  </si>
  <si>
    <t>AVERAGEIFS</t>
  </si>
  <si>
    <t>Calculates the average of the cells that meet multiple criteria.</t>
  </si>
  <si>
    <t>AVERAGEIFS(A1:A10, "Criteria1", B1:B10, "Criteria2")</t>
  </si>
  <si>
    <t>MINIFS</t>
  </si>
  <si>
    <t>Returns the minimum value among cells that meet multiple criteria.</t>
  </si>
  <si>
    <t>MINIFS(A1:A10, B1:B10, "Criteria1", C1:C10, "Criteria2")</t>
  </si>
  <si>
    <t>MAXIFS</t>
  </si>
  <si>
    <t>Returns the maximum value among cells that meet multiple criteria.</t>
  </si>
  <si>
    <t>MAXIFS(A1:A10, B1:B10, "Criteria1", C1:C10, "Criteria2")</t>
  </si>
  <si>
    <t>Text Functions</t>
  </si>
  <si>
    <t>CONCATENATE</t>
  </si>
  <si>
    <t>Joins two or more text strings into one string</t>
  </si>
  <si>
    <t>CONCATENATE(A1, " ", B1)</t>
  </si>
  <si>
    <t>LEFT</t>
  </si>
  <si>
    <t>Returns the first characters from the left of a text string</t>
  </si>
  <si>
    <t>LEFT(A1, 5)</t>
  </si>
  <si>
    <t>RIGHT</t>
  </si>
  <si>
    <t>Returns the last characters from the right of a text string</t>
  </si>
  <si>
    <t>RIGHT(A1, 3)</t>
  </si>
  <si>
    <t>MID</t>
  </si>
  <si>
    <t>Returns a specific number of characters from a text string</t>
  </si>
  <si>
    <t>MID(A1, 2, 4)</t>
  </si>
  <si>
    <t>LEN</t>
  </si>
  <si>
    <t>Returns the number of characters in a text string</t>
  </si>
  <si>
    <t>LEN(A1)</t>
  </si>
  <si>
    <t>UPPER</t>
  </si>
  <si>
    <t>Converts all letters in a text string to uppercase</t>
  </si>
  <si>
    <t>UPPER(A1)</t>
  </si>
  <si>
    <t>LOWER</t>
  </si>
  <si>
    <t>Converts all letters in a text string to lowercase</t>
  </si>
  <si>
    <t>LOWER(A1)</t>
  </si>
  <si>
    <t>PROPER</t>
  </si>
  <si>
    <t>Capitalizes the first letter of each word in a text string</t>
  </si>
  <si>
    <t>PROPER(A1)</t>
  </si>
  <si>
    <t>TRIM</t>
  </si>
  <si>
    <t>Removes extra spaces from a text string</t>
  </si>
  <si>
    <t>TRIM(A1)</t>
  </si>
  <si>
    <t>REPT</t>
  </si>
  <si>
    <t>Repeats a text string a specified number of times</t>
  </si>
  <si>
    <t>REPT(A1, 3)</t>
  </si>
  <si>
    <t>SUBSTITUTE</t>
  </si>
  <si>
    <t>Replaces occurrences of a specified text string within another text string</t>
  </si>
  <si>
    <t>SUBSTITUTE(A1, "old_text", "new_text")</t>
  </si>
  <si>
    <t>TEXTJOIN</t>
  </si>
  <si>
    <t>Joins multiple text strings with a delimiter</t>
  </si>
  <si>
    <t>TEXTJOIN(, , TRUE, A1:A5)</t>
  </si>
  <si>
    <t>FIND</t>
  </si>
  <si>
    <t>Finds the position of a specific text string within another text string</t>
  </si>
  <si>
    <t>FIND(text, A1)</t>
  </si>
  <si>
    <t>SEARCH</t>
  </si>
  <si>
    <t>SEARCH(text, A1)</t>
  </si>
  <si>
    <t>REPLACE</t>
  </si>
  <si>
    <t>Replaces part of a text string with another text string</t>
  </si>
  <si>
    <t>REPLACE(A1, 2, 4, "new_text")</t>
  </si>
  <si>
    <t>TEXT</t>
  </si>
  <si>
    <t>Converts a value to text in a specified number format</t>
  </si>
  <si>
    <t>TEXT(A1, "mm/dd/yyyy")</t>
  </si>
  <si>
    <t>VALUE</t>
  </si>
  <si>
    <t>Converts a text string that represents a number to a numeric value</t>
  </si>
  <si>
    <t>VALUE(A1)</t>
  </si>
  <si>
    <t>EXACT</t>
  </si>
  <si>
    <t>Compares two text strings and returns TRUE if they are exactly the same</t>
  </si>
  <si>
    <t>EXACT(A1, B1)</t>
  </si>
  <si>
    <t>CHAR</t>
  </si>
  <si>
    <t>Returns the character specified by a number from the character set</t>
  </si>
  <si>
    <t>CHAR(65) // Returns "A"</t>
  </si>
  <si>
    <t>CODE</t>
  </si>
  <si>
    <t>Returns a numeric code for the first character in a text string</t>
  </si>
  <si>
    <t>CODE(A1)</t>
  </si>
  <si>
    <t>Date Functions</t>
  </si>
  <si>
    <t>TODAY</t>
  </si>
  <si>
    <t>Returns the current date</t>
  </si>
  <si>
    <t>TODAY()</t>
  </si>
  <si>
    <t>NOW</t>
  </si>
  <si>
    <t>Returns the current date and time</t>
  </si>
  <si>
    <t>NOW()</t>
  </si>
  <si>
    <t>DATE</t>
  </si>
  <si>
    <t>Creates a date from individual year, month, and day components</t>
  </si>
  <si>
    <t>DATE(2024, 12, 18)</t>
  </si>
  <si>
    <t>DATEVALUE</t>
  </si>
  <si>
    <t>Converts a date in text format to a serial number</t>
  </si>
  <si>
    <t>DATEVALUE(12/18/2024)</t>
  </si>
  <si>
    <t>DAY</t>
  </si>
  <si>
    <t xml:space="preserve">Returns the day of the month </t>
  </si>
  <si>
    <t>(1-31) of a given date	=DAY</t>
  </si>
  <si>
    <t>MONTH</t>
  </si>
  <si>
    <t xml:space="preserve">Returns the month </t>
  </si>
  <si>
    <t>(1-12) of a given date	=MONTH</t>
  </si>
  <si>
    <t>YEAR</t>
  </si>
  <si>
    <t>Returns the year of a given date</t>
  </si>
  <si>
    <t>YEAR(A1)</t>
  </si>
  <si>
    <t>DAYS</t>
  </si>
  <si>
    <t>Returns the number of days between two dates</t>
  </si>
  <si>
    <t>DAYS(A2, A1)</t>
  </si>
  <si>
    <t>NETWORKDAYS</t>
  </si>
  <si>
    <t>Returns the number of whole working days between two dates</t>
  </si>
  <si>
    <t>NETWORKDAYS(A1, A2, A3:A5)</t>
  </si>
  <si>
    <t>EDATE</t>
  </si>
  <si>
    <t>Returns the date that is the specified number of months before or after a start date</t>
  </si>
  <si>
    <t>EDATE(A1, 3)</t>
  </si>
  <si>
    <t>EOMONTH</t>
  </si>
  <si>
    <t>Returns the last day of the month that is the specified number of months before or after a start date</t>
  </si>
  <si>
    <t>EOMONTH(A1, 3)</t>
  </si>
  <si>
    <t>WEEKDAY</t>
  </si>
  <si>
    <t>Returns the day of the week for a given date</t>
  </si>
  <si>
    <t>WEEKDAY(A1, 1)</t>
  </si>
  <si>
    <t>WEEKNUM</t>
  </si>
  <si>
    <t>Returns the week number of a year for a given date</t>
  </si>
  <si>
    <t>WEEKNUM(A1, 1)</t>
  </si>
  <si>
    <t>DATEDIF</t>
  </si>
  <si>
    <t>Returns the difference between two dates in years, months, or days</t>
  </si>
  <si>
    <t>DATEDIF(A1, A2, "Y")</t>
  </si>
  <si>
    <t>Logical Functions</t>
  </si>
  <si>
    <t>AND</t>
  </si>
  <si>
    <t>Returns TRUE if all arguments are TRUE</t>
  </si>
  <si>
    <t>AND(A1 &gt; 0, A1 &lt; 10)</t>
  </si>
  <si>
    <t>OR</t>
  </si>
  <si>
    <t>Returns TRUE if any argument is TRUE</t>
  </si>
  <si>
    <t>OR(A1 &gt; 0, A1 &lt; 10)</t>
  </si>
  <si>
    <t>NOT</t>
  </si>
  <si>
    <t>Reverses the logical value of its argument</t>
  </si>
  <si>
    <t>NOT(A1 &gt; 0)</t>
  </si>
  <si>
    <t>IF</t>
  </si>
  <si>
    <t>Returns one value if a condition is TRUE and another value if it's FALSE</t>
  </si>
  <si>
    <t>IF(A1 &gt; 0, "Positive", "Negative")</t>
  </si>
  <si>
    <t>IFERROR</t>
  </si>
  <si>
    <t>Returns a value if an expression evaluates to an error, and a different value if it does not</t>
  </si>
  <si>
    <t>IFERROR(A1/B1, "Error")</t>
  </si>
  <si>
    <t>IFNA</t>
  </si>
  <si>
    <t>Returns a value if an expression evaluates to #N/A, and a different value if it does not</t>
  </si>
  <si>
    <t>IFNA(VLOOKUP(A1, B1:B11, 1, FALSE), "Not Found")</t>
  </si>
  <si>
    <t>XOR</t>
  </si>
  <si>
    <t>Returns a logical exclusive OR of all arguments</t>
  </si>
  <si>
    <t>XOR(A1 &gt; 0, A2 &gt; 0)</t>
  </si>
  <si>
    <t>Returns the logical value TRUE</t>
  </si>
  <si>
    <t>TRUE()</t>
  </si>
  <si>
    <t>Returns the logical value FALSE</t>
  </si>
  <si>
    <t>FALSE()</t>
  </si>
  <si>
    <t>SWITCH</t>
  </si>
  <si>
    <t>Evaluates an expression against a list of values and returns the result corresponding to the first matching value</t>
  </si>
  <si>
    <t>SWITCH(A1, 1, "One", 2, "Two", "Other")</t>
  </si>
  <si>
    <t>IFS</t>
  </si>
  <si>
    <t>Checks whether one or more conditions are met and returns a value that corresponds to the first TRUE condition</t>
  </si>
  <si>
    <t>IFS(A1  1, "One", A1  2, "Two", TRUE, "Other")</t>
  </si>
  <si>
    <t xml:space="preserve"> Lookup Functions</t>
  </si>
  <si>
    <t>VLOOKUP</t>
  </si>
  <si>
    <t>Looks for a value in the first column of a table and returns a value in the same row from a specified column</t>
  </si>
  <si>
    <t>VLOOKUP(A1, B1:D10, 3, FALSE)</t>
  </si>
  <si>
    <t>HLOOKUP</t>
  </si>
  <si>
    <t>Looks for a value in the first row of a table and returns a value in the same column from a specified row</t>
  </si>
  <si>
    <t>HLOOKUP(A1, B1:J3, 2, FALSE)</t>
  </si>
  <si>
    <t>LOOKUP</t>
  </si>
  <si>
    <t>Looks for a value in a range or array and returns a value from the same position in another range or array</t>
  </si>
  <si>
    <t>LOOKUP(A1, B1:B10, C1:C10)</t>
  </si>
  <si>
    <t>INDEX</t>
  </si>
  <si>
    <t>Returns the value of a cell in a specified row and column of a range</t>
  </si>
  <si>
    <t>INDEX(A1:C10, 2, 3)</t>
  </si>
  <si>
    <t>MATCH</t>
  </si>
  <si>
    <t>Returns the relative position of an item in an array that matches a specified value</t>
  </si>
  <si>
    <t>MATCH(A1, B1:B10, 0)</t>
  </si>
  <si>
    <t>CHOOSE</t>
  </si>
  <si>
    <t>Returns a value from a list of values based on an index number</t>
  </si>
  <si>
    <t>CHOOSE(2, "Apple", "Banana", "Cherry") // Returns "Banana"</t>
  </si>
  <si>
    <t>OFFSET</t>
  </si>
  <si>
    <t>Returns a reference to a range that is a specified number of rows and columns from a cell or range of cells</t>
  </si>
  <si>
    <t>OFFSET(A1, 2, 3, 1, 1)</t>
  </si>
  <si>
    <t>FORMULATEXT</t>
  </si>
  <si>
    <t>Returns the formula at the referenced cell as text</t>
  </si>
  <si>
    <t>FORMULATEXT(A1)</t>
  </si>
  <si>
    <t>XLOOKUP</t>
  </si>
  <si>
    <t>Searches a range or array and returns an item corresponding to the first</t>
  </si>
  <si>
    <t>XLOOKUP(A1, B1:B10, C1:C10)</t>
  </si>
  <si>
    <t>XMATCH</t>
  </si>
  <si>
    <t>Returns the relative position of an item in an array.</t>
  </si>
  <si>
    <t>XMATCH(A1, B1:B10)</t>
  </si>
  <si>
    <t>Name</t>
  </si>
  <si>
    <t>Salary</t>
  </si>
  <si>
    <t>Designation</t>
  </si>
  <si>
    <t>Age</t>
  </si>
  <si>
    <t>Alejandro</t>
  </si>
  <si>
    <t>Team Lead</t>
  </si>
  <si>
    <t>Total Employees</t>
  </si>
  <si>
    <t>Andrew</t>
  </si>
  <si>
    <t>Average Salary</t>
  </si>
  <si>
    <t>Brendan</t>
  </si>
  <si>
    <t>Age of youngest Employee</t>
  </si>
  <si>
    <t>Brosina</t>
  </si>
  <si>
    <t>Senior Manager</t>
  </si>
  <si>
    <t>Claire</t>
  </si>
  <si>
    <t>Manager</t>
  </si>
  <si>
    <t xml:space="preserve">How many employees are managers </t>
  </si>
  <si>
    <t>Darren</t>
  </si>
  <si>
    <t>Developer</t>
  </si>
  <si>
    <t>What is average age of Developers</t>
  </si>
  <si>
    <t>Darrin</t>
  </si>
  <si>
    <t>Emily</t>
  </si>
  <si>
    <t>Find the age of second youngest employee</t>
  </si>
  <si>
    <t>Eric</t>
  </si>
  <si>
    <t>Find names of all employee whose age is 22</t>
  </si>
  <si>
    <t>Erin</t>
  </si>
  <si>
    <t>Gene</t>
  </si>
  <si>
    <t>Harold</t>
  </si>
  <si>
    <t>Irene</t>
  </si>
  <si>
    <t>Janet</t>
  </si>
  <si>
    <t>Ken</t>
  </si>
  <si>
    <t>Kunst</t>
  </si>
  <si>
    <t>Lena</t>
  </si>
  <si>
    <t>Linda</t>
  </si>
  <si>
    <t>Matt</t>
  </si>
  <si>
    <t>Odella</t>
  </si>
  <si>
    <t>Patrick</t>
  </si>
  <si>
    <t>Paul</t>
  </si>
  <si>
    <t>Pete</t>
  </si>
  <si>
    <t>Ruben</t>
  </si>
  <si>
    <t>Sandra</t>
  </si>
  <si>
    <t>Sean</t>
  </si>
  <si>
    <t>Steve</t>
  </si>
  <si>
    <t>Ted</t>
  </si>
  <si>
    <t>Tracy</t>
  </si>
  <si>
    <t>Zuschuss</t>
  </si>
  <si>
    <t>Managing Director</t>
  </si>
  <si>
    <t>Basic Examples</t>
  </si>
  <si>
    <t>Data Formatting</t>
  </si>
  <si>
    <t>Mark Salary column with currency symbol</t>
  </si>
  <si>
    <t>Format Employee details as a Table</t>
  </si>
  <si>
    <t>Joining Date</t>
  </si>
  <si>
    <t>donna</t>
  </si>
  <si>
    <t>Lookup Functions</t>
  </si>
  <si>
    <t>Sample Text</t>
  </si>
  <si>
    <t>Extract first five characters</t>
  </si>
  <si>
    <t>Remove whitespace</t>
  </si>
  <si>
    <t>Count the number of characters in the text</t>
  </si>
  <si>
    <t>Extract 5 character starting from 3rd character</t>
  </si>
  <si>
    <t>Today's Date</t>
  </si>
  <si>
    <t>Current Date and Time</t>
  </si>
  <si>
    <t>Extract day from above date</t>
  </si>
  <si>
    <t>Extract month from above date</t>
  </si>
  <si>
    <t>Extract year from above date</t>
  </si>
  <si>
    <t>Add 10 days to above date</t>
  </si>
  <si>
    <t>Add 10 months to above date</t>
  </si>
  <si>
    <t>Add 10 years to above date</t>
  </si>
  <si>
    <t>Find date difference between today and 22-nov-2024</t>
  </si>
  <si>
    <t>What is the row number for employee 'steve'</t>
  </si>
  <si>
    <t>Display the name of employee at row id 27</t>
  </si>
  <si>
    <t>Display the value at row id 27 and col id 2</t>
  </si>
  <si>
    <t>What is the salary of employee Steve?</t>
  </si>
  <si>
    <t>Small</t>
  </si>
  <si>
    <t>Large</t>
  </si>
  <si>
    <t>Extract first five letter from the text</t>
  </si>
  <si>
    <t>Sample date</t>
  </si>
  <si>
    <t>Examples on Date formats</t>
  </si>
  <si>
    <t>Mark Age column with as suffix</t>
  </si>
  <si>
    <t>Jack</t>
  </si>
  <si>
    <t>Combine text in comma seperated format</t>
  </si>
  <si>
    <t>SEQUENCE</t>
  </si>
  <si>
    <t>Generates a sequence of numbers</t>
  </si>
  <si>
    <t>SORT</t>
  </si>
  <si>
    <t>Sorts a range or array</t>
  </si>
  <si>
    <t>SORTBY</t>
  </si>
  <si>
    <t>Sorts based on another range or array</t>
  </si>
  <si>
    <t>FILTER</t>
  </si>
  <si>
    <t>Filters a range based on a condition</t>
  </si>
  <si>
    <t>UNIQUE</t>
  </si>
  <si>
    <t>Returns unique values from a range or array</t>
  </si>
  <si>
    <t>Lookup function that replaces VLOOKUP and HLOOKUP</t>
  </si>
  <si>
    <t>Returns value of a cell in a given array position</t>
  </si>
  <si>
    <t>Returns the position of an item in an array</t>
  </si>
  <si>
    <t>TRANSPOSE</t>
  </si>
  <si>
    <t>Flips a range of values (rows &lt;--&gt; columns)</t>
  </si>
  <si>
    <t>LET</t>
  </si>
  <si>
    <t>Assigns names to calculation results to reuse them</t>
  </si>
  <si>
    <t>LAMBDA</t>
  </si>
  <si>
    <t>Creates custom reusable functions inside Excel</t>
  </si>
  <si>
    <t>TEXTSPLIT</t>
  </si>
  <si>
    <t>Splits text into rows/columns based on a delimiter</t>
  </si>
  <si>
    <t>Joins multiple values with a delimiter</t>
  </si>
  <si>
    <t>SCAN</t>
  </si>
  <si>
    <t>Applies a custom LAMBDA to a running total across an array</t>
  </si>
  <si>
    <t>REDUCE</t>
  </si>
  <si>
    <t>Reduces an array to a single value using a custom LAMBDA</t>
  </si>
  <si>
    <t>MAKEARRAY</t>
  </si>
  <si>
    <t>Creates an array based on a LAMBDA formula</t>
  </si>
  <si>
    <t>WRAPROWS</t>
  </si>
  <si>
    <t>Reshapes a single row into multiple rows (or columns)</t>
  </si>
  <si>
    <r>
      <t>BYROW</t>
    </r>
    <r>
      <rPr>
        <sz val="11"/>
        <color theme="1"/>
        <rFont val="Aptos Narrow"/>
        <family val="2"/>
        <scheme val="minor"/>
      </rPr>
      <t xml:space="preserve"> / </t>
    </r>
    <r>
      <rPr>
        <sz val="10"/>
        <color theme="1"/>
        <rFont val="Arial Unicode MS"/>
      </rPr>
      <t>BYCOL</t>
    </r>
  </si>
  <si>
    <t>Applies a LAMBDA to each row or column</t>
  </si>
  <si>
    <r>
      <t>VSTACK</t>
    </r>
    <r>
      <rPr>
        <sz val="11"/>
        <color theme="1"/>
        <rFont val="Aptos Narrow"/>
        <family val="2"/>
        <scheme val="minor"/>
      </rPr>
      <t xml:space="preserve"> / </t>
    </r>
    <r>
      <rPr>
        <sz val="10"/>
        <color theme="1"/>
        <rFont val="Arial Unicode MS"/>
      </rPr>
      <t>HSTACK</t>
    </r>
  </si>
  <si>
    <t>Vertically or horizontally stacks arrays</t>
  </si>
  <si>
    <t>SORT(A2:A10, 1, TRUE)</t>
  </si>
  <si>
    <t>SEQUENCE(5, 1, 10, 2) → 10,12,14,16,18</t>
  </si>
  <si>
    <t>SORTBY(A2:A10, B2:B10, 1)</t>
  </si>
  <si>
    <t>FILTER(A2:A10, B2:B10&gt;100)</t>
  </si>
  <si>
    <t>UNIQUE(A2:A10)</t>
  </si>
  <si>
    <t>XLOOKUP("John", A2:A10, B2:B10)</t>
  </si>
  <si>
    <t>INDEX(A2:C4, 2, 3)</t>
  </si>
  <si>
    <t>XMATCH("Apples", A2:A10)</t>
  </si>
  <si>
    <t>TRANSPOSE(A1:B3)</t>
  </si>
  <si>
    <t>LET(x, A1*2, x+10)</t>
  </si>
  <si>
    <t>LAMBDA(x, x^2)(4) → 16</t>
  </si>
  <si>
    <t>TEXTSPLIT("a,b,c", ",")</t>
  </si>
  <si>
    <t>TEXTJOIN(", ", TRUE, A1:A3)</t>
  </si>
  <si>
    <t>SCAN(0, A1:A3, LAMBDA(a,b,a+b))</t>
  </si>
  <si>
    <t>REDUCE(0, A1:A3, LAMBDA(a,b,a+b))</t>
  </si>
  <si>
    <t>MAKEARRAY(3, 3, LAMBDA(r,c, r*c))</t>
  </si>
  <si>
    <t>WRAPROWS(A1:A12, 4)</t>
  </si>
  <si>
    <t>BYROW(A1:C3, LAMBDA(row, SUM(row)))</t>
  </si>
  <si>
    <t>VSTACK(A1:A3, B1:B3)</t>
  </si>
  <si>
    <t>Array Functions - Applicable in Office 365</t>
  </si>
  <si>
    <t>Material Inventory</t>
  </si>
  <si>
    <t>Vendor Name</t>
  </si>
  <si>
    <t>Material Supplied</t>
  </si>
  <si>
    <t>Date Ordered</t>
  </si>
  <si>
    <t>Rate (per unit)</t>
  </si>
  <si>
    <t>Quantity</t>
  </si>
  <si>
    <t>In-Stock</t>
  </si>
  <si>
    <t>VND00123</t>
  </si>
  <si>
    <t>Cement</t>
  </si>
  <si>
    <t>VND00456</t>
  </si>
  <si>
    <t>Structural Steel</t>
  </si>
  <si>
    <t>VND00789</t>
  </si>
  <si>
    <t>Timber</t>
  </si>
  <si>
    <t>VND01012</t>
  </si>
  <si>
    <t>Bricks</t>
  </si>
  <si>
    <t>VND01345</t>
  </si>
  <si>
    <t>Glass</t>
  </si>
  <si>
    <t>VND01678</t>
  </si>
  <si>
    <t>Granite</t>
  </si>
  <si>
    <t>VND01901</t>
  </si>
  <si>
    <t>PVC</t>
  </si>
  <si>
    <t>VND02234</t>
  </si>
  <si>
    <t>Paint</t>
  </si>
  <si>
    <t>VND02567</t>
  </si>
  <si>
    <t>Asphalt Shingles</t>
  </si>
  <si>
    <t>VND02890</t>
  </si>
  <si>
    <t>Recycled Materials</t>
  </si>
  <si>
    <t>Plywood</t>
  </si>
  <si>
    <t>Blocks</t>
  </si>
  <si>
    <t>Marble</t>
  </si>
  <si>
    <t>Copper Pipes</t>
  </si>
  <si>
    <t>Primers</t>
  </si>
  <si>
    <t>Tiles</t>
  </si>
  <si>
    <t>Create a pivot table representing Average salary by Age Groups</t>
  </si>
  <si>
    <t>Region</t>
  </si>
  <si>
    <t>City</t>
  </si>
  <si>
    <t>Sales</t>
  </si>
  <si>
    <t>West</t>
  </si>
  <si>
    <t>East</t>
  </si>
  <si>
    <t>South</t>
  </si>
  <si>
    <t>Combine text (Concat) - Combine all employee names</t>
  </si>
  <si>
    <t>Add Column "Age Group" as Group A, B, C</t>
  </si>
  <si>
    <t>Extract names of first five employees</t>
  </si>
  <si>
    <t>100 t</t>
  </si>
  <si>
    <t>20 t</t>
  </si>
  <si>
    <t>50 t</t>
  </si>
  <si>
    <t>0 t</t>
  </si>
  <si>
    <t>40 t</t>
  </si>
  <si>
    <t>5 t</t>
  </si>
  <si>
    <t>5000 pcs</t>
  </si>
  <si>
    <t>400 pcs</t>
  </si>
  <si>
    <t>200 sqm</t>
  </si>
  <si>
    <t>0 sqm</t>
  </si>
  <si>
    <t>75 t</t>
  </si>
  <si>
    <t>15 t</t>
  </si>
  <si>
    <t>1000 m</t>
  </si>
  <si>
    <t>480 m</t>
  </si>
  <si>
    <t>500 L</t>
  </si>
  <si>
    <t>200 L</t>
  </si>
  <si>
    <t>300 packs</t>
  </si>
  <si>
    <t>0 packs</t>
  </si>
  <si>
    <t>400 t</t>
  </si>
  <si>
    <t>200 t</t>
  </si>
  <si>
    <t>100 sheets</t>
  </si>
  <si>
    <t>25 sheets</t>
  </si>
  <si>
    <t>1000 pcs</t>
  </si>
  <si>
    <t>500 pcs</t>
  </si>
  <si>
    <t>500 m</t>
  </si>
  <si>
    <t>400 L</t>
  </si>
  <si>
    <t>120 L</t>
  </si>
  <si>
    <t>800 pcs</t>
  </si>
  <si>
    <t>0 pcs</t>
  </si>
  <si>
    <t>Unit</t>
  </si>
  <si>
    <t>Multiplier to KG</t>
  </si>
  <si>
    <t>t</t>
  </si>
  <si>
    <t>kg</t>
  </si>
  <si>
    <t>L</t>
  </si>
  <si>
    <t>pcs</t>
  </si>
  <si>
    <t>m</t>
  </si>
  <si>
    <t>packs</t>
  </si>
  <si>
    <t>Lookup table to standardise the the units</t>
  </si>
  <si>
    <t>sqm</t>
  </si>
  <si>
    <t>sheets</t>
  </si>
  <si>
    <t>Q1</t>
  </si>
  <si>
    <t>North</t>
  </si>
  <si>
    <t>Diana</t>
  </si>
  <si>
    <t>Alice</t>
  </si>
  <si>
    <t>Charlie</t>
  </si>
  <si>
    <t>Bob</t>
  </si>
  <si>
    <t>Quarter</t>
  </si>
  <si>
    <t>Customer</t>
  </si>
  <si>
    <t>OrderID</t>
  </si>
  <si>
    <t>Q2</t>
  </si>
  <si>
    <t>Age Groups</t>
  </si>
  <si>
    <t>COUNTA(Employee[Name])</t>
  </si>
  <si>
    <t>AVERAGE(Employee[Salary])</t>
  </si>
  <si>
    <t>MIN(Employee[Age])</t>
  </si>
  <si>
    <t>COUNTIF(Employee[Designation],  "Manager")</t>
  </si>
  <si>
    <t>AVERAGEIF(Employee[Designation], "Developer", Employee[Age])</t>
  </si>
  <si>
    <t>SMALL(UNIQUE(Employee[Age]), 2)</t>
  </si>
  <si>
    <t>I am     in Excel Class</t>
  </si>
  <si>
    <t>TRIM(I17)</t>
  </si>
  <si>
    <t>LEN(I17)</t>
  </si>
  <si>
    <t>LEFT(I17, 5)</t>
  </si>
  <si>
    <t>LEFT(SUBSTITUTE(I17, " ", ""), 5)</t>
  </si>
  <si>
    <t>MID(SUBSTITUTE(I17, " ", ""), 3, 5)</t>
  </si>
  <si>
    <t>CONCAT(Employee[Name])</t>
  </si>
  <si>
    <t>TEXTJOIN(", ",TRUE,Employee[Name])</t>
  </si>
  <si>
    <t>Today()</t>
  </si>
  <si>
    <t>now()</t>
  </si>
  <si>
    <t>DAY(I27)</t>
  </si>
  <si>
    <t>MONTH(I27)</t>
  </si>
  <si>
    <t>YEAR(I27)</t>
  </si>
  <si>
    <t>TEXT($G$3,"dd")</t>
  </si>
  <si>
    <t>TEXT($G$3,"ddd")</t>
  </si>
  <si>
    <t>TEXT($G$3,"dddd")</t>
  </si>
  <si>
    <t>TEXT($G$3,"m")</t>
  </si>
  <si>
    <t>TEXT($G$3,"mm")</t>
  </si>
  <si>
    <t>TEXT($G$3,"mmm")</t>
  </si>
  <si>
    <t>TEXT($G$3,"mmmm")</t>
  </si>
  <si>
    <t>TEXT($G$3,"y")</t>
  </si>
  <si>
    <t>TEXT($G$3,"yyy")</t>
  </si>
  <si>
    <t>TEXT($G$3,"yyyy")</t>
  </si>
  <si>
    <t>TEXT($G$3,"dd-mm-yy")</t>
  </si>
  <si>
    <t>TEXT($G$3,"dd-mmm-yyy")</t>
  </si>
  <si>
    <t>TEXT($G$3,"dd-mmmm-yyyy")</t>
  </si>
  <si>
    <t>TEXT($G$3,"mm-dd-yy")</t>
  </si>
  <si>
    <t>TEXT($G$3,"yy-mm-dd")</t>
  </si>
  <si>
    <t>I27 +10</t>
  </si>
  <si>
    <t>EDATE(I27, 10)</t>
  </si>
  <si>
    <t>EDATE(I27, 10*12)</t>
  </si>
  <si>
    <t>TODAY() - DATE(2024, 11, 22)</t>
  </si>
  <si>
    <t>MATCH("Steve", Employee[Name],0)</t>
  </si>
  <si>
    <t>INDEX(Employee[Name], 27)</t>
  </si>
  <si>
    <t>INDEX(Employee, 27, 2)</t>
  </si>
  <si>
    <t>ID</t>
  </si>
  <si>
    <t>Increment</t>
  </si>
  <si>
    <t>Salary After Hike</t>
  </si>
  <si>
    <t>INDEX(Employee[Name],SEQUENCE(5))</t>
  </si>
  <si>
    <t>Extract details for these employess</t>
  </si>
  <si>
    <t>XLOOKUP(A3,Employee[Name], Employee[Designation] :Employee[Age Groups])</t>
  </si>
  <si>
    <t>List the names for top 5 employes in ASC order by age (first 4 columns)</t>
  </si>
  <si>
    <t>INDEX(SORTBY(Employee, Employee[Age],1), SEQUENCE(5), SEQUENCE(1, 5))</t>
  </si>
  <si>
    <t>FILTER(Employee, Employee[Age] &gt; 35)</t>
  </si>
  <si>
    <t>GROUPBY(Employee[Age Groups], Employee[Salary],AVERAGE,0,0)</t>
  </si>
  <si>
    <t>OD-1051</t>
  </si>
  <si>
    <t>OD-1052</t>
  </si>
  <si>
    <t>OD-1053</t>
  </si>
  <si>
    <t>OD-1054</t>
  </si>
  <si>
    <t>OD-1055</t>
  </si>
  <si>
    <t>OD-1056</t>
  </si>
  <si>
    <t>OD-1057</t>
  </si>
  <si>
    <t>OD-1058</t>
  </si>
  <si>
    <t>OD-1059</t>
  </si>
  <si>
    <t>OD-1060</t>
  </si>
  <si>
    <t>OD-1061</t>
  </si>
  <si>
    <t>OD-1062</t>
  </si>
  <si>
    <t>OD-1063</t>
  </si>
  <si>
    <t>OD-1065</t>
  </si>
  <si>
    <t>OD-1066</t>
  </si>
  <si>
    <t>OD-1067</t>
  </si>
  <si>
    <t>OD-1068</t>
  </si>
  <si>
    <t>OD-1069</t>
  </si>
  <si>
    <t>OD-1070</t>
  </si>
  <si>
    <t>OD-1071</t>
  </si>
  <si>
    <t>OD-1072</t>
  </si>
  <si>
    <t>OD-1074</t>
  </si>
  <si>
    <t>OD-1075</t>
  </si>
  <si>
    <t>OD-1076</t>
  </si>
  <si>
    <t>OD-1077</t>
  </si>
  <si>
    <t>OD-1078</t>
  </si>
  <si>
    <t>OD-1079</t>
  </si>
  <si>
    <t>OD-1080</t>
  </si>
  <si>
    <t>OD-1081</t>
  </si>
  <si>
    <t>OD-1082</t>
  </si>
  <si>
    <t>OD-1083</t>
  </si>
  <si>
    <t>OD-1084</t>
  </si>
  <si>
    <t>OD-1085</t>
  </si>
  <si>
    <t>OD-1087</t>
  </si>
  <si>
    <t>OD-1088</t>
  </si>
  <si>
    <t>OD-1089</t>
  </si>
  <si>
    <t>OD-1090</t>
  </si>
  <si>
    <t>OD-1091</t>
  </si>
  <si>
    <t>OD-1092</t>
  </si>
  <si>
    <t>OD-1093</t>
  </si>
  <si>
    <t>OD-1094</t>
  </si>
  <si>
    <t>OD-1095</t>
  </si>
  <si>
    <t>OD-1096</t>
  </si>
  <si>
    <t>OD-1097</t>
  </si>
  <si>
    <t>OD-1098</t>
  </si>
  <si>
    <t>OD-1099</t>
  </si>
  <si>
    <t>OD-1100</t>
  </si>
  <si>
    <t>OD-1001</t>
  </si>
  <si>
    <t>OD-1004</t>
  </si>
  <si>
    <t>OD-1005</t>
  </si>
  <si>
    <t>OD-1006</t>
  </si>
  <si>
    <t>OD-1007</t>
  </si>
  <si>
    <t>OD-1008</t>
  </si>
  <si>
    <t>OD-1009</t>
  </si>
  <si>
    <t>OD-1010</t>
  </si>
  <si>
    <t>OD-1011</t>
  </si>
  <si>
    <t>OD-1012</t>
  </si>
  <si>
    <t>OD-1013</t>
  </si>
  <si>
    <t>OD-1014</t>
  </si>
  <si>
    <t>OD-1015</t>
  </si>
  <si>
    <t>OD-1016</t>
  </si>
  <si>
    <t>OD-1017</t>
  </si>
  <si>
    <t>OD-1018</t>
  </si>
  <si>
    <t>OD-1019</t>
  </si>
  <si>
    <t>OD-1020</t>
  </si>
  <si>
    <t>OD-1021</t>
  </si>
  <si>
    <t>OD-1022</t>
  </si>
  <si>
    <t>OD-1023</t>
  </si>
  <si>
    <t>OD-1024</t>
  </si>
  <si>
    <t>OD-1025</t>
  </si>
  <si>
    <t>OD-1026</t>
  </si>
  <si>
    <t>OD-1027</t>
  </si>
  <si>
    <t>OD-1028</t>
  </si>
  <si>
    <t>OD-1029</t>
  </si>
  <si>
    <t>OD-1030</t>
  </si>
  <si>
    <t>OD-1031</t>
  </si>
  <si>
    <t>OD-1032</t>
  </si>
  <si>
    <t>OD-1033</t>
  </si>
  <si>
    <t>OD-1034</t>
  </si>
  <si>
    <t>OD-1035</t>
  </si>
  <si>
    <t>OD-1036</t>
  </si>
  <si>
    <t>OD-1037</t>
  </si>
  <si>
    <t>OD-1038</t>
  </si>
  <si>
    <t>OD-1039</t>
  </si>
  <si>
    <t>OD-1040</t>
  </si>
  <si>
    <t>OD-1041</t>
  </si>
  <si>
    <t>OD-1042</t>
  </si>
  <si>
    <t>OD-1043</t>
  </si>
  <si>
    <t>OD-1044</t>
  </si>
  <si>
    <t>OD-1045</t>
  </si>
  <si>
    <t>OD-1046</t>
  </si>
  <si>
    <t>OD-1047</t>
  </si>
  <si>
    <t>OD-1048</t>
  </si>
  <si>
    <t>OD-1049</t>
  </si>
  <si>
    <t>OD-1050</t>
  </si>
  <si>
    <t>Email</t>
  </si>
  <si>
    <t>bob@example.com</t>
  </si>
  <si>
    <t>alice@example.com</t>
  </si>
  <si>
    <t>charlie@example.com</t>
  </si>
  <si>
    <t>diana@example.com</t>
  </si>
  <si>
    <t>CustomerID</t>
  </si>
  <si>
    <t>Jane</t>
  </si>
  <si>
    <t>jane@example.com</t>
  </si>
  <si>
    <t>jack@example.com</t>
  </si>
  <si>
    <t>Organisations</t>
  </si>
  <si>
    <t>Quantity in Kgs</t>
  </si>
  <si>
    <t>In-Stock in Kgs</t>
  </si>
  <si>
    <t>Total Amount</t>
  </si>
  <si>
    <t>Metrics</t>
  </si>
  <si>
    <t>Quantity Value</t>
  </si>
  <si>
    <t>In-stock Value</t>
  </si>
  <si>
    <t>Total Orders</t>
  </si>
  <si>
    <t>Total In-stock in Kgs</t>
  </si>
  <si>
    <t>Materials Supplied</t>
  </si>
  <si>
    <t>Sum of In-stock Value</t>
  </si>
  <si>
    <t>Grand Total</t>
  </si>
  <si>
    <t>(All)</t>
  </si>
  <si>
    <t>Total 'In-Stock in Kgs' by 'Material Supplied'</t>
  </si>
  <si>
    <t>Sum of In-Stock in Kgs</t>
  </si>
  <si>
    <t>Total 'Quantity in Kgs' by 'Vendor Name'</t>
  </si>
  <si>
    <t>Sum of Quantity in Kgs</t>
  </si>
  <si>
    <t>Average 'Quantity in Kgs' by date of 'Date Ordered'</t>
  </si>
  <si>
    <t>Average of Quantity in Kgs</t>
  </si>
  <si>
    <t>Years</t>
  </si>
  <si>
    <t>2024</t>
  </si>
  <si>
    <t>Months</t>
  </si>
  <si>
    <t>Nov</t>
  </si>
  <si>
    <t>Dec</t>
  </si>
  <si>
    <t>2024 Total</t>
  </si>
  <si>
    <t>Days</t>
  </si>
  <si>
    <t>25-Nov</t>
  </si>
  <si>
    <t>26-Nov</t>
  </si>
  <si>
    <t>27-Nov</t>
  </si>
  <si>
    <t>28-Nov</t>
  </si>
  <si>
    <t>29-Nov</t>
  </si>
  <si>
    <t>30-Nov</t>
  </si>
  <si>
    <t>Nov Total</t>
  </si>
  <si>
    <t>01-Dec</t>
  </si>
  <si>
    <t>02-Dec</t>
  </si>
  <si>
    <t>03-Dec</t>
  </si>
  <si>
    <t>Dec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</si>
</sst>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 #,##0;[Red]&quot;₹&quot;\ \-#,##0"/>
    <numFmt numFmtId="164" formatCode="&quot;₹&quot;\ #,##0.00"/>
    <numFmt numFmtId="165" formatCode="0\ \y\r"/>
    <numFmt numFmtId="166" formatCode="_ [$₹-4009]\ * #,##0_ ;_ [$₹-4009]\ * \-#,##0_ ;_ [$₹-4009]\ * &quot;-&quot;_ ;_ @_ "/>
  </numFmts>
  <fonts count="13">
    <font>
      <sz val="11"/>
      <color theme="1"/>
      <name val="Aptos Narrow"/>
      <family val="2"/>
      <scheme val="minor"/>
    </font>
    <font>
      <b/>
      <sz val="14"/>
      <color theme="0" tint="-4.9989318521683403E-2"/>
      <name val="Aptos Narrow"/>
      <family val="2"/>
      <scheme val="minor"/>
    </font>
    <font>
      <b/>
      <sz val="12"/>
      <color theme="1"/>
      <name val="Aptos Narrow"/>
      <family val="2"/>
      <scheme val="minor"/>
    </font>
    <font>
      <b/>
      <sz val="11"/>
      <color theme="1"/>
      <name val="Aptos Narrow"/>
      <family val="2"/>
      <scheme val="minor"/>
    </font>
    <font>
      <sz val="10"/>
      <color theme="1"/>
      <name val="Arial Unicode MS"/>
    </font>
    <font>
      <b/>
      <sz val="14"/>
      <color theme="1"/>
      <name val="Aptos Narrow"/>
      <family val="2"/>
      <scheme val="minor"/>
    </font>
    <font>
      <sz val="14"/>
      <color theme="1"/>
      <name val="Aptos Narrow"/>
      <family val="2"/>
      <scheme val="minor"/>
    </font>
    <font>
      <sz val="8"/>
      <name val="Aptos Narrow"/>
      <family val="2"/>
      <scheme val="minor"/>
    </font>
    <font>
      <b/>
      <sz val="14"/>
      <color theme="0" tint="-4.9989318521683403E-2"/>
      <name val="Aptos Display"/>
      <family val="2"/>
      <scheme val="major"/>
    </font>
    <font>
      <sz val="16"/>
      <color theme="1"/>
      <name val="Aptos Narrow"/>
      <family val="2"/>
      <scheme val="minor"/>
    </font>
    <font>
      <b/>
      <sz val="16"/>
      <color theme="0" tint="-4.9989318521683403E-2"/>
      <name val="Aptos Narrow"/>
      <family val="2"/>
      <scheme val="minor"/>
    </font>
    <font>
      <b/>
      <sz val="11"/>
      <color theme="0"/>
      <name val="Aptos Narrow"/>
      <family val="2"/>
      <scheme val="minor"/>
    </font>
    <font>
      <b/>
      <i/>
      <sz val="11"/>
      <color rgb="FF000000"/>
      <name val="Calibri"/>
      <family val="2"/>
    </font>
  </fonts>
  <fills count="7">
    <fill>
      <patternFill patternType="none"/>
    </fill>
    <fill>
      <patternFill patternType="gray125"/>
    </fill>
    <fill>
      <patternFill patternType="solid">
        <fgColor theme="4"/>
        <bgColor indexed="64"/>
      </patternFill>
    </fill>
    <fill>
      <patternFill patternType="solid">
        <fgColor theme="3" tint="0.89999084444715716"/>
        <bgColor indexed="64"/>
      </patternFill>
    </fill>
    <fill>
      <patternFill patternType="solid">
        <fgColor theme="3"/>
        <bgColor indexed="64"/>
      </patternFill>
    </fill>
    <fill>
      <patternFill patternType="solid">
        <fgColor theme="7" tint="0.79998168889431442"/>
        <bgColor indexed="64"/>
      </patternFill>
    </fill>
    <fill>
      <patternFill patternType="solid">
        <fgColor theme="5"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
      <left style="thin">
        <color theme="0"/>
      </left>
      <right style="thin">
        <color theme="0"/>
      </right>
      <top style="thin">
        <color theme="0"/>
      </top>
      <bottom style="thin">
        <color theme="0"/>
      </bottom>
      <diagonal/>
    </border>
    <border>
      <left/>
      <right/>
      <top style="thin">
        <color theme="4"/>
      </top>
      <bottom/>
      <diagonal/>
    </border>
    <border>
      <left/>
      <right/>
      <top style="thin">
        <color theme="0"/>
      </top>
      <bottom/>
      <diagonal/>
    </border>
    <border>
      <left style="medium">
        <color indexed="64"/>
      </left>
      <right/>
      <top/>
      <bottom/>
      <diagonal/>
    </border>
    <border>
      <left style="thin">
        <color indexed="64"/>
      </left>
      <right style="thin">
        <color indexed="64"/>
      </right>
      <top style="thin">
        <color indexed="64"/>
      </top>
      <bottom/>
      <diagonal/>
    </border>
    <border>
      <left style="thin">
        <color theme="0"/>
      </left>
      <right style="thin">
        <color theme="0"/>
      </right>
      <top/>
      <bottom style="thin">
        <color theme="0"/>
      </bottom>
      <diagonal/>
    </border>
    <border>
      <left style="medium">
        <color theme="1"/>
      </left>
      <right style="medium">
        <color theme="1"/>
      </right>
      <top style="medium">
        <color theme="1"/>
      </top>
      <bottom style="thin">
        <color theme="0"/>
      </bottom>
      <diagonal/>
    </border>
    <border>
      <left style="medium">
        <color theme="1"/>
      </left>
      <right style="medium">
        <color theme="1"/>
      </right>
      <top style="thin">
        <color theme="0"/>
      </top>
      <bottom style="medium">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bottom style="thin">
        <color theme="1"/>
      </bottom>
      <diagonal/>
    </border>
    <border>
      <left style="thin">
        <color theme="1"/>
      </left>
      <right style="medium">
        <color theme="1"/>
      </right>
      <top/>
      <bottom style="thin">
        <color theme="1"/>
      </bottom>
      <diagonal/>
    </border>
    <border>
      <left style="medium">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s>
  <cellStyleXfs count="1">
    <xf numFmtId="0" fontId="0" fillId="0" borderId="0"/>
  </cellStyleXfs>
  <cellXfs count="86">
    <xf numFmtId="0" fontId="0" fillId="0" borderId="0" xfId="0"/>
    <xf numFmtId="0" fontId="0" fillId="0" borderId="0" xfId="0" applyAlignment="1">
      <alignment vertical="center" wrapTex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0" fillId="0" borderId="0" xfId="0" applyAlignment="1">
      <alignment horizontal="left" vertical="center" wrapText="1" indent="1"/>
    </xf>
    <xf numFmtId="0" fontId="0" fillId="0" borderId="2" xfId="0" applyBorder="1" applyAlignment="1">
      <alignment horizontal="left" vertical="center" wrapText="1" indent="1"/>
    </xf>
    <xf numFmtId="0" fontId="0" fillId="0" borderId="1"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0" fontId="0" fillId="0" borderId="5" xfId="0" applyBorder="1" applyAlignment="1">
      <alignment horizontal="left" vertical="center" wrapText="1" indent="1"/>
    </xf>
    <xf numFmtId="0" fontId="0" fillId="0" borderId="6" xfId="0" applyBorder="1" applyAlignment="1">
      <alignment horizontal="left" vertical="center" wrapText="1" inden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0" fillId="0" borderId="13" xfId="0" applyBorder="1" applyAlignment="1">
      <alignment horizontal="left" vertical="center" wrapText="1" indent="1"/>
    </xf>
    <xf numFmtId="0" fontId="0" fillId="0" borderId="14" xfId="0" applyBorder="1" applyAlignment="1">
      <alignment horizontal="left" vertical="center" wrapText="1" indent="1"/>
    </xf>
    <xf numFmtId="0" fontId="0" fillId="0" borderId="15" xfId="0" applyBorder="1" applyAlignment="1">
      <alignment horizontal="left" vertical="center" wrapText="1" indent="1"/>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0" fillId="0" borderId="0" xfId="0" applyAlignment="1">
      <alignment vertical="center"/>
    </xf>
    <xf numFmtId="0" fontId="8" fillId="4" borderId="21" xfId="0" applyFont="1" applyFill="1" applyBorder="1" applyAlignment="1">
      <alignment vertical="center" wrapText="1"/>
    </xf>
    <xf numFmtId="14" fontId="6" fillId="0" borderId="0" xfId="0" applyNumberFormat="1" applyFont="1" applyAlignment="1">
      <alignment horizontal="left" vertical="center"/>
    </xf>
    <xf numFmtId="14" fontId="0" fillId="0" borderId="0" xfId="0" applyNumberFormat="1" applyAlignment="1">
      <alignment vertical="center"/>
    </xf>
    <xf numFmtId="1" fontId="0" fillId="0" borderId="0" xfId="0" applyNumberFormat="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xf numFmtId="164" fontId="9" fillId="0" borderId="0" xfId="0" applyNumberFormat="1" applyFont="1"/>
    <xf numFmtId="14" fontId="9" fillId="0" borderId="0" xfId="0" applyNumberFormat="1" applyFont="1"/>
    <xf numFmtId="165" fontId="9" fillId="0" borderId="0" xfId="0" applyNumberFormat="1" applyFont="1"/>
    <xf numFmtId="0" fontId="9" fillId="0" borderId="0" xfId="0" applyFont="1" applyAlignment="1">
      <alignment horizontal="left" vertical="center" indent="1"/>
    </xf>
    <xf numFmtId="0" fontId="10" fillId="4" borderId="16" xfId="0" applyFont="1" applyFill="1" applyBorder="1" applyAlignment="1">
      <alignment horizontal="left" vertical="center" indent="1"/>
    </xf>
    <xf numFmtId="0" fontId="10" fillId="4" borderId="20" xfId="0" applyFont="1" applyFill="1" applyBorder="1" applyAlignment="1">
      <alignment horizontal="left" vertical="center" indent="1"/>
    </xf>
    <xf numFmtId="1" fontId="9" fillId="0" borderId="0" xfId="0" applyNumberFormat="1" applyFont="1" applyAlignment="1">
      <alignment horizontal="left" vertical="center" indent="1"/>
    </xf>
    <xf numFmtId="2" fontId="9" fillId="0" borderId="0" xfId="0" applyNumberFormat="1" applyFont="1" applyAlignment="1">
      <alignment horizontal="left" vertical="center" indent="1"/>
    </xf>
    <xf numFmtId="0" fontId="9" fillId="5" borderId="0" xfId="0" applyFont="1" applyFill="1" applyAlignment="1">
      <alignment horizontal="left" vertical="center" indent="1"/>
    </xf>
    <xf numFmtId="14" fontId="9" fillId="0" borderId="0" xfId="0" applyNumberFormat="1" applyFont="1" applyAlignment="1">
      <alignment horizontal="left" vertical="center" indent="1"/>
    </xf>
    <xf numFmtId="22" fontId="9" fillId="0" borderId="0" xfId="0" applyNumberFormat="1" applyFont="1" applyAlignment="1">
      <alignment horizontal="left" vertical="center" indent="1"/>
    </xf>
    <xf numFmtId="0" fontId="9" fillId="0" borderId="22" xfId="0" applyFont="1" applyBorder="1"/>
    <xf numFmtId="164" fontId="9" fillId="0" borderId="0" xfId="0" applyNumberFormat="1" applyFont="1" applyAlignment="1">
      <alignment horizontal="left" vertical="center" indent="1"/>
    </xf>
    <xf numFmtId="0" fontId="3" fillId="0" borderId="8" xfId="0" applyFont="1" applyBorder="1" applyAlignment="1">
      <alignment horizontal="center" vertical="top"/>
    </xf>
    <xf numFmtId="166" fontId="0" fillId="0" borderId="0" xfId="0" applyNumberFormat="1"/>
    <xf numFmtId="3" fontId="0" fillId="0" borderId="0" xfId="0" applyNumberFormat="1"/>
    <xf numFmtId="0" fontId="3" fillId="0" borderId="21" xfId="0" applyFont="1" applyBorder="1" applyAlignment="1">
      <alignment horizontal="center" vertical="center" wrapText="1"/>
    </xf>
    <xf numFmtId="0" fontId="3" fillId="0" borderId="26" xfId="0" applyFont="1" applyBorder="1" applyAlignment="1">
      <alignment horizontal="center" vertical="center"/>
    </xf>
    <xf numFmtId="0" fontId="0" fillId="0" borderId="8" xfId="0" applyBorder="1" applyAlignment="1">
      <alignment horizontal="center" vertical="center" wrapText="1"/>
    </xf>
    <xf numFmtId="14" fontId="0" fillId="0" borderId="8" xfId="0" applyNumberFormat="1" applyBorder="1" applyAlignment="1">
      <alignment horizontal="center" vertical="center" wrapText="1"/>
    </xf>
    <xf numFmtId="6" fontId="0" fillId="0" borderId="8" xfId="0" applyNumberFormat="1" applyBorder="1" applyAlignment="1">
      <alignment horizontal="center" vertical="center" wrapText="1"/>
    </xf>
    <xf numFmtId="6" fontId="0" fillId="0" borderId="8" xfId="0" applyNumberFormat="1"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6" fontId="0" fillId="0" borderId="1" xfId="0" applyNumberFormat="1" applyBorder="1" applyAlignment="1">
      <alignment horizontal="center" vertical="center" wrapText="1"/>
    </xf>
    <xf numFmtId="0" fontId="0" fillId="0" borderId="25" xfId="0" applyBorder="1" applyAlignment="1">
      <alignment horizontal="center" vertical="center"/>
    </xf>
    <xf numFmtId="6" fontId="0" fillId="0" borderId="1" xfId="0" applyNumberFormat="1" applyBorder="1" applyAlignment="1">
      <alignment horizontal="center" vertical="center"/>
    </xf>
    <xf numFmtId="6" fontId="0" fillId="0" borderId="25" xfId="0" applyNumberFormat="1" applyBorder="1" applyAlignment="1">
      <alignment horizontal="center" vertical="center"/>
    </xf>
    <xf numFmtId="0" fontId="0" fillId="0" borderId="28" xfId="0" applyBorder="1" applyAlignment="1">
      <alignment horizontal="center" vertical="center"/>
    </xf>
    <xf numFmtId="0" fontId="0" fillId="0" borderId="0" xfId="0" applyAlignment="1">
      <alignment horizontal="left"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11" fillId="2" borderId="35" xfId="0" applyFont="1" applyFill="1" applyBorder="1" applyAlignment="1">
      <alignment horizontal="center" vertical="center"/>
    </xf>
    <xf numFmtId="0" fontId="11" fillId="2" borderId="36" xfId="0" applyFont="1" applyFill="1" applyBorder="1" applyAlignment="1">
      <alignment horizontal="center" vertical="center"/>
    </xf>
    <xf numFmtId="0" fontId="11" fillId="2" borderId="27" xfId="0" applyFont="1" applyFill="1" applyBorder="1" applyAlignment="1">
      <alignment horizontal="center" vertical="center"/>
    </xf>
    <xf numFmtId="0" fontId="0" fillId="0" borderId="0" xfId="0" pivotButton="1"/>
    <xf numFmtId="0" fontId="12" fillId="0" borderId="0" xfId="0" applyFont="1" applyAlignment="1">
      <alignment horizontal="left" vertical="center"/>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4" borderId="16" xfId="0" applyFont="1" applyFill="1" applyBorder="1" applyAlignment="1">
      <alignment horizontal="left" vertical="center"/>
    </xf>
    <xf numFmtId="0" fontId="1" fillId="4" borderId="20" xfId="0" applyFont="1" applyFill="1" applyBorder="1" applyAlignment="1">
      <alignment horizontal="left" vertical="center"/>
    </xf>
    <xf numFmtId="0" fontId="8" fillId="4" borderId="21" xfId="0" applyFont="1" applyFill="1" applyBorder="1" applyAlignment="1">
      <alignment horizontal="center" vertical="center" wrapText="1"/>
    </xf>
    <xf numFmtId="0" fontId="0" fillId="0" borderId="23" xfId="0" applyBorder="1" applyAlignment="1">
      <alignment horizontal="center" vertical="center"/>
    </xf>
    <xf numFmtId="0" fontId="3" fillId="6" borderId="1" xfId="0" applyFont="1" applyFill="1" applyBorder="1" applyAlignment="1">
      <alignment horizontal="center" vertical="center"/>
    </xf>
    <xf numFmtId="0" fontId="3" fillId="6" borderId="24" xfId="0" applyFont="1" applyFill="1" applyBorder="1" applyAlignment="1">
      <alignment horizontal="center" vertical="center"/>
    </xf>
    <xf numFmtId="0" fontId="3" fillId="6" borderId="0" xfId="0" applyFont="1" applyFill="1" applyAlignment="1">
      <alignment horizontal="center" vertical="center"/>
    </xf>
  </cellXfs>
  <cellStyles count="1">
    <cellStyle name="Normal" xfId="0" builtinId="0"/>
  </cellStyles>
  <dxfs count="54">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numFmt numFmtId="10" formatCode="&quot;₹&quot;\ #,##0;[Red]&quot;₹&quot;\ \-#,##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0" formatCode="&quot;₹&quot;\ #,##0;[Red]&quot;₹&quot;\ \-#,##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0" formatCode="&quot;₹&quot;\ #,##0;[Red]&quot;₹&quot;\ \-#,##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border>
        <bottom style="thin">
          <color theme="0"/>
        </bottom>
      </border>
    </dxf>
    <dxf>
      <alignment horizontal="center" vertical="center"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6"/>
        <color theme="1"/>
        <name val="Aptos Narrow"/>
        <family val="2"/>
        <scheme val="minor"/>
      </font>
      <alignment horizontal="left" vertical="center" textRotation="0" wrapText="0" indent="1" justifyLastLine="0" shrinkToFit="0" readingOrder="0"/>
    </dxf>
    <dxf>
      <font>
        <b val="0"/>
        <i val="0"/>
        <strike val="0"/>
        <condense val="0"/>
        <extend val="0"/>
        <outline val="0"/>
        <shadow val="0"/>
        <u val="none"/>
        <vertAlign val="baseline"/>
        <sz val="16"/>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6"/>
        <color theme="1"/>
        <name val="Aptos Narrow"/>
        <family val="2"/>
        <scheme val="minor"/>
      </font>
      <alignment horizontal="left" vertical="center" textRotation="0" wrapText="0" indent="1" justifyLastLine="0" shrinkToFit="0" readingOrder="0"/>
    </dxf>
    <dxf>
      <font>
        <b val="0"/>
        <i val="0"/>
        <strike val="0"/>
        <condense val="0"/>
        <extend val="0"/>
        <outline val="0"/>
        <shadow val="0"/>
        <u val="none"/>
        <vertAlign val="baseline"/>
        <sz val="16"/>
        <color theme="1"/>
        <name val="Aptos Narrow"/>
        <family val="2"/>
        <scheme val="minor"/>
      </font>
      <numFmt numFmtId="164" formatCode="&quot;₹&quot;\ #,##0.00"/>
    </dxf>
    <dxf>
      <font>
        <b val="0"/>
        <i val="0"/>
        <strike val="0"/>
        <condense val="0"/>
        <extend val="0"/>
        <outline val="0"/>
        <shadow val="0"/>
        <u val="none"/>
        <vertAlign val="baseline"/>
        <sz val="16"/>
        <color theme="1"/>
        <name val="Aptos Narrow"/>
        <family val="2"/>
        <scheme val="minor"/>
      </font>
      <numFmt numFmtId="0" formatCode="General"/>
    </dxf>
    <dxf>
      <font>
        <b val="0"/>
        <i val="0"/>
        <strike val="0"/>
        <condense val="0"/>
        <extend val="0"/>
        <outline val="0"/>
        <shadow val="0"/>
        <u val="none"/>
        <vertAlign val="baseline"/>
        <sz val="16"/>
        <color theme="1"/>
        <name val="Aptos Narrow"/>
        <family val="2"/>
        <scheme val="minor"/>
      </font>
      <numFmt numFmtId="165" formatCode="0\ \y\r"/>
    </dxf>
    <dxf>
      <font>
        <b val="0"/>
        <i val="0"/>
        <strike val="0"/>
        <condense val="0"/>
        <extend val="0"/>
        <outline val="0"/>
        <shadow val="0"/>
        <u val="none"/>
        <vertAlign val="baseline"/>
        <sz val="16"/>
        <color theme="1"/>
        <name val="Aptos Narrow"/>
        <family val="2"/>
        <scheme val="minor"/>
      </font>
      <numFmt numFmtId="19" formatCode="dd/mm/yyyy"/>
    </dxf>
    <dxf>
      <font>
        <b val="0"/>
        <i val="0"/>
        <strike val="0"/>
        <condense val="0"/>
        <extend val="0"/>
        <outline val="0"/>
        <shadow val="0"/>
        <u val="none"/>
        <vertAlign val="baseline"/>
        <sz val="16"/>
        <color theme="1"/>
        <name val="Aptos Narrow"/>
        <family val="2"/>
        <scheme val="minor"/>
      </font>
      <numFmt numFmtId="164" formatCode="&quot;₹&quot;\ #,##0.00"/>
    </dxf>
    <dxf>
      <font>
        <b val="0"/>
        <i val="0"/>
        <strike val="0"/>
        <condense val="0"/>
        <extend val="0"/>
        <outline val="0"/>
        <shadow val="0"/>
        <u val="none"/>
        <vertAlign val="baseline"/>
        <sz val="16"/>
        <color theme="1"/>
        <name val="Aptos Narrow"/>
        <family val="2"/>
        <scheme val="minor"/>
      </font>
    </dxf>
    <dxf>
      <font>
        <b val="0"/>
        <i val="0"/>
        <strike val="0"/>
        <condense val="0"/>
        <extend val="0"/>
        <outline val="0"/>
        <shadow val="0"/>
        <u val="none"/>
        <vertAlign val="baseline"/>
        <sz val="16"/>
        <color theme="1"/>
        <name val="Aptos Narrow"/>
        <family val="2"/>
        <scheme val="minor"/>
      </font>
    </dxf>
    <dxf>
      <font>
        <b val="0"/>
        <i val="0"/>
        <strike val="0"/>
        <condense val="0"/>
        <extend val="0"/>
        <outline val="0"/>
        <shadow val="0"/>
        <u val="none"/>
        <vertAlign val="baseline"/>
        <sz val="16"/>
        <color theme="1"/>
        <name val="Aptos Narrow"/>
        <family val="2"/>
        <scheme val="minor"/>
      </font>
    </dxf>
    <dxf>
      <font>
        <b val="0"/>
        <i val="0"/>
        <strike val="0"/>
        <condense val="0"/>
        <extend val="0"/>
        <outline val="0"/>
        <shadow val="0"/>
        <u val="none"/>
        <vertAlign val="baseline"/>
        <sz val="16"/>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21" Type="http://schemas.openxmlformats.org/officeDocument/2006/relationships/connections" Target="connections.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20/07/relationships/rdRichValueWebImage" Target="richData/rdRichValueWebImage.xml"/><Relationship Id="rId33" Type="http://schemas.microsoft.com/office/2017/10/relationships/person" Target="persons/person.xml"/><Relationship Id="rId38"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29" Type="http://schemas.microsoft.com/office/2017/06/relationships/richStyles" Target="richData/rich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32" Type="http://schemas.microsoft.com/office/2017/06/relationships/rdRichValueTypes" Target="richData/rdRichValueTyp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microsoft.com/office/2017/06/relationships/rdArray" Target="richData/rdarray.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Structure" Target="richData/rdrichvaluestructure.xml"/><Relationship Id="rId30" Type="http://schemas.microsoft.com/office/2017/06/relationships/rdSupportingPropertyBagStructure" Target="richData/rdsupportingpropertybagstructure.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Classwork.xlsx]Pivot Table Reference!PivotTable1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'Vendor Name': VND01901 and VND01012 have noticeably higher 'In-stock Value'.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alpha val="85000"/>
            </a:schemeClr>
          </a:solidFill>
          <a:ln w="9525" cap="flat" cmpd="sng" algn="ctr">
            <a:solidFill>
              <a:schemeClr val="lt1">
                <a:alpha val="50000"/>
              </a:schemeClr>
            </a:solidFill>
            <a:round/>
          </a:ln>
          <a:effectLst/>
        </c:spPr>
      </c:pivotFmt>
      <c:pivotFmt>
        <c:idx val="8"/>
        <c:spPr>
          <a:solidFill>
            <a:schemeClr val="accent6">
              <a:alpha val="85000"/>
            </a:schemeClr>
          </a:solidFill>
          <a:ln w="9525" cap="flat" cmpd="sng" algn="ctr">
            <a:solidFill>
              <a:schemeClr val="lt1">
                <a:alpha val="50000"/>
              </a:schemeClr>
            </a:solidFill>
            <a:round/>
          </a:ln>
          <a:effectLst/>
        </c:spPr>
      </c:pivotFmt>
      <c:pivotFmt>
        <c:idx val="9"/>
        <c:spPr>
          <a:solidFill>
            <a:schemeClr val="accent6">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 Reference'!$B$3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Pt>
            <c:idx val="0"/>
            <c:invertIfNegative val="0"/>
            <c:bubble3D val="0"/>
            <c:extLst>
              <c:ext xmlns:c16="http://schemas.microsoft.com/office/drawing/2014/chart" uri="{C3380CC4-5D6E-409C-BE32-E72D297353CC}">
                <c16:uniqueId val="{00000001-C83B-46FF-A0FB-4D03FB3B3923}"/>
              </c:ext>
            </c:extLst>
          </c:dPt>
          <c:dPt>
            <c:idx val="1"/>
            <c:invertIfNegative val="0"/>
            <c:bubble3D val="0"/>
            <c:extLst>
              <c:ext xmlns:c16="http://schemas.microsoft.com/office/drawing/2014/chart" uri="{C3380CC4-5D6E-409C-BE32-E72D297353CC}">
                <c16:uniqueId val="{00000003-C83B-46FF-A0FB-4D03FB3B392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Reference'!$A$4:$A$14</c:f>
              <c:strCache>
                <c:ptCount val="10"/>
                <c:pt idx="0">
                  <c:v>VND01901</c:v>
                </c:pt>
                <c:pt idx="1">
                  <c:v>VND01012</c:v>
                </c:pt>
                <c:pt idx="2">
                  <c:v>VND02234</c:v>
                </c:pt>
                <c:pt idx="3">
                  <c:v>VND02890</c:v>
                </c:pt>
                <c:pt idx="4">
                  <c:v>VND00789</c:v>
                </c:pt>
                <c:pt idx="5">
                  <c:v>VND01678</c:v>
                </c:pt>
                <c:pt idx="6">
                  <c:v>VND00123</c:v>
                </c:pt>
                <c:pt idx="7">
                  <c:v>VND02567</c:v>
                </c:pt>
                <c:pt idx="8">
                  <c:v>VND00456</c:v>
                </c:pt>
                <c:pt idx="9">
                  <c:v>VND01345</c:v>
                </c:pt>
              </c:strCache>
            </c:strRef>
          </c:cat>
          <c:val>
            <c:numRef>
              <c:f>'Pivot Table Reference'!$B$4:$B$14</c:f>
              <c:numCache>
                <c:formatCode>General</c:formatCode>
                <c:ptCount val="10"/>
                <c:pt idx="0">
                  <c:v>980</c:v>
                </c:pt>
                <c:pt idx="1">
                  <c:v>900</c:v>
                </c:pt>
                <c:pt idx="2">
                  <c:v>320</c:v>
                </c:pt>
                <c:pt idx="3">
                  <c:v>200</c:v>
                </c:pt>
                <c:pt idx="4">
                  <c:v>30</c:v>
                </c:pt>
                <c:pt idx="5">
                  <c:v>30</c:v>
                </c:pt>
                <c:pt idx="6">
                  <c:v>20</c:v>
                </c:pt>
                <c:pt idx="7">
                  <c:v>0</c:v>
                </c:pt>
                <c:pt idx="8">
                  <c:v>0</c:v>
                </c:pt>
                <c:pt idx="9">
                  <c:v>0</c:v>
                </c:pt>
              </c:numCache>
            </c:numRef>
          </c:val>
          <c:extLst>
            <c:ext xmlns:c16="http://schemas.microsoft.com/office/drawing/2014/chart" uri="{C3380CC4-5D6E-409C-BE32-E72D297353CC}">
              <c16:uniqueId val="{00000004-C83B-46FF-A0FB-4D03FB3B3923}"/>
            </c:ext>
          </c:extLst>
        </c:ser>
        <c:dLbls>
          <c:dLblPos val="ctr"/>
          <c:showLegendKey val="0"/>
          <c:showVal val="1"/>
          <c:showCatName val="0"/>
          <c:showSerName val="0"/>
          <c:showPercent val="0"/>
          <c:showBubbleSize val="0"/>
        </c:dLbls>
        <c:gapWidth val="150"/>
        <c:overlap val="100"/>
        <c:axId val="427764223"/>
        <c:axId val="427766623"/>
      </c:barChart>
      <c:catAx>
        <c:axId val="427764223"/>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Vendor Name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27766623"/>
        <c:crosses val="autoZero"/>
        <c:auto val="1"/>
        <c:lblAlgn val="ctr"/>
        <c:lblOffset val="100"/>
        <c:noMultiLvlLbl val="0"/>
      </c:catAx>
      <c:valAx>
        <c:axId val="427766623"/>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In-stock Value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427764223"/>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Classwork.xlsx]Pivot Table Reference!PivotTable2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'In-Stock in Kgs' by 'Material Supplied'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Reference'!$F$3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Reference'!$E$4:$E$20</c:f>
              <c:strCache>
                <c:ptCount val="16"/>
                <c:pt idx="0">
                  <c:v>Recycled Materials</c:v>
                </c:pt>
                <c:pt idx="1">
                  <c:v>Cement</c:v>
                </c:pt>
                <c:pt idx="2">
                  <c:v>Granite</c:v>
                </c:pt>
                <c:pt idx="3">
                  <c:v>Marble</c:v>
                </c:pt>
                <c:pt idx="4">
                  <c:v>Timber</c:v>
                </c:pt>
                <c:pt idx="5">
                  <c:v>Copper Pipes</c:v>
                </c:pt>
                <c:pt idx="6">
                  <c:v>PVC</c:v>
                </c:pt>
                <c:pt idx="7">
                  <c:v>Blocks</c:v>
                </c:pt>
                <c:pt idx="8">
                  <c:v>Bricks</c:v>
                </c:pt>
                <c:pt idx="9">
                  <c:v>Paint</c:v>
                </c:pt>
                <c:pt idx="10">
                  <c:v>Primers</c:v>
                </c:pt>
                <c:pt idx="11">
                  <c:v>Plywood</c:v>
                </c:pt>
                <c:pt idx="12">
                  <c:v>Asphalt Shingles</c:v>
                </c:pt>
                <c:pt idx="13">
                  <c:v>Tiles</c:v>
                </c:pt>
                <c:pt idx="14">
                  <c:v>Glass</c:v>
                </c:pt>
                <c:pt idx="15">
                  <c:v>Structural Steel</c:v>
                </c:pt>
              </c:strCache>
            </c:strRef>
          </c:cat>
          <c:val>
            <c:numRef>
              <c:f>'Pivot Table Reference'!$F$4:$F$20</c:f>
              <c:numCache>
                <c:formatCode>General</c:formatCode>
                <c:ptCount val="16"/>
                <c:pt idx="0">
                  <c:v>200000</c:v>
                </c:pt>
                <c:pt idx="1">
                  <c:v>20000</c:v>
                </c:pt>
                <c:pt idx="2">
                  <c:v>15000</c:v>
                </c:pt>
                <c:pt idx="3">
                  <c:v>15000</c:v>
                </c:pt>
                <c:pt idx="4">
                  <c:v>5000</c:v>
                </c:pt>
                <c:pt idx="5">
                  <c:v>2500</c:v>
                </c:pt>
                <c:pt idx="6">
                  <c:v>2400</c:v>
                </c:pt>
                <c:pt idx="7">
                  <c:v>1000</c:v>
                </c:pt>
                <c:pt idx="8">
                  <c:v>800</c:v>
                </c:pt>
                <c:pt idx="9">
                  <c:v>200</c:v>
                </c:pt>
                <c:pt idx="10">
                  <c:v>120</c:v>
                </c:pt>
                <c:pt idx="11">
                  <c:v>25</c:v>
                </c:pt>
                <c:pt idx="12">
                  <c:v>0</c:v>
                </c:pt>
                <c:pt idx="13">
                  <c:v>0</c:v>
                </c:pt>
                <c:pt idx="14">
                  <c:v>0</c:v>
                </c:pt>
                <c:pt idx="15">
                  <c:v>0</c:v>
                </c:pt>
              </c:numCache>
            </c:numRef>
          </c:val>
          <c:extLst>
            <c:ext xmlns:c16="http://schemas.microsoft.com/office/drawing/2014/chart" uri="{C3380CC4-5D6E-409C-BE32-E72D297353CC}">
              <c16:uniqueId val="{00000000-065E-4084-93E2-A916CF82CA5C}"/>
            </c:ext>
          </c:extLst>
        </c:ser>
        <c:dLbls>
          <c:dLblPos val="inEnd"/>
          <c:showLegendKey val="0"/>
          <c:showVal val="1"/>
          <c:showCatName val="0"/>
          <c:showSerName val="0"/>
          <c:showPercent val="0"/>
          <c:showBubbleSize val="0"/>
        </c:dLbls>
        <c:gapWidth val="65"/>
        <c:axId val="17470336"/>
        <c:axId val="17471776"/>
      </c:barChart>
      <c:catAx>
        <c:axId val="17470336"/>
        <c:scaling>
          <c:orientation val="maxMin"/>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471776"/>
        <c:crosses val="autoZero"/>
        <c:auto val="1"/>
        <c:lblAlgn val="ctr"/>
        <c:lblOffset val="100"/>
        <c:noMultiLvlLbl val="0"/>
      </c:catAx>
      <c:valAx>
        <c:axId val="1747177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470336"/>
        <c:crosses val="max"/>
        <c:crossBetween val="between"/>
        <c:dispUnits>
          <c:builtInUnit val="thousands"/>
          <c:dispUnitsLbl>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Classwork.xlsx]Pivot Table Reference!PivotTable3</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'Quantity in Kgs' by 'Vendor Name'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Reference'!$J$3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Reference'!$I$4:$I$14</c:f>
              <c:strCache>
                <c:ptCount val="10"/>
                <c:pt idx="0">
                  <c:v>VND02890</c:v>
                </c:pt>
                <c:pt idx="1">
                  <c:v>VND01678</c:v>
                </c:pt>
                <c:pt idx="2">
                  <c:v>VND00123</c:v>
                </c:pt>
                <c:pt idx="3">
                  <c:v>VND00456</c:v>
                </c:pt>
                <c:pt idx="4">
                  <c:v>VND00789</c:v>
                </c:pt>
                <c:pt idx="5">
                  <c:v>VND01012</c:v>
                </c:pt>
                <c:pt idx="6">
                  <c:v>VND01901</c:v>
                </c:pt>
                <c:pt idx="7">
                  <c:v>VND02567</c:v>
                </c:pt>
                <c:pt idx="8">
                  <c:v>VND02234</c:v>
                </c:pt>
                <c:pt idx="9">
                  <c:v>VND01345</c:v>
                </c:pt>
              </c:strCache>
            </c:strRef>
          </c:cat>
          <c:val>
            <c:numRef>
              <c:f>'Pivot Table Reference'!$J$4:$J$14</c:f>
              <c:numCache>
                <c:formatCode>General</c:formatCode>
                <c:ptCount val="10"/>
                <c:pt idx="0">
                  <c:v>400000</c:v>
                </c:pt>
                <c:pt idx="1">
                  <c:v>150000</c:v>
                </c:pt>
                <c:pt idx="2">
                  <c:v>100000</c:v>
                </c:pt>
                <c:pt idx="3">
                  <c:v>50000</c:v>
                </c:pt>
                <c:pt idx="4">
                  <c:v>40100</c:v>
                </c:pt>
                <c:pt idx="5">
                  <c:v>12000</c:v>
                </c:pt>
                <c:pt idx="6">
                  <c:v>10000</c:v>
                </c:pt>
                <c:pt idx="7">
                  <c:v>4600</c:v>
                </c:pt>
                <c:pt idx="8">
                  <c:v>900</c:v>
                </c:pt>
                <c:pt idx="9">
                  <c:v>600</c:v>
                </c:pt>
              </c:numCache>
            </c:numRef>
          </c:val>
          <c:extLst>
            <c:ext xmlns:c16="http://schemas.microsoft.com/office/drawing/2014/chart" uri="{C3380CC4-5D6E-409C-BE32-E72D297353CC}">
              <c16:uniqueId val="{00000000-C829-4D2A-A30C-F417665F76E2}"/>
            </c:ext>
          </c:extLst>
        </c:ser>
        <c:dLbls>
          <c:dLblPos val="inEnd"/>
          <c:showLegendKey val="0"/>
          <c:showVal val="1"/>
          <c:showCatName val="0"/>
          <c:showSerName val="0"/>
          <c:showPercent val="0"/>
          <c:showBubbleSize val="0"/>
        </c:dLbls>
        <c:gapWidth val="65"/>
        <c:axId val="511809151"/>
        <c:axId val="511819231"/>
      </c:barChart>
      <c:catAx>
        <c:axId val="511809151"/>
        <c:scaling>
          <c:orientation val="maxMin"/>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Vendor Name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11819231"/>
        <c:crosses val="autoZero"/>
        <c:auto val="1"/>
        <c:lblAlgn val="ctr"/>
        <c:lblOffset val="100"/>
        <c:noMultiLvlLbl val="0"/>
      </c:catAx>
      <c:valAx>
        <c:axId val="51181923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Quantity in Kgs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511809151"/>
        <c:crosses val="max"/>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Classwork.xlsx]Pivot Table Reference!PivotTable4</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'Quantity in Kgs' by date of 'Date Ordered'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Reference'!$P$3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'Pivot Table Reference'!$M$4:$O$16</c:f>
              <c:multiLvlStrCache>
                <c:ptCount val="9"/>
                <c:lvl>
                  <c:pt idx="0">
                    <c:v>25-Nov</c:v>
                  </c:pt>
                  <c:pt idx="1">
                    <c:v>26-Nov</c:v>
                  </c:pt>
                  <c:pt idx="2">
                    <c:v>27-Nov</c:v>
                  </c:pt>
                  <c:pt idx="3">
                    <c:v>28-Nov</c:v>
                  </c:pt>
                  <c:pt idx="4">
                    <c:v>29-Nov</c:v>
                  </c:pt>
                  <c:pt idx="5">
                    <c:v>30-Nov</c:v>
                  </c:pt>
                  <c:pt idx="6">
                    <c:v>01-Dec</c:v>
                  </c:pt>
                  <c:pt idx="7">
                    <c:v>02-Dec</c:v>
                  </c:pt>
                  <c:pt idx="8">
                    <c:v>03-Dec</c:v>
                  </c:pt>
                </c:lvl>
                <c:lvl>
                  <c:pt idx="0">
                    <c:v>Nov</c:v>
                  </c:pt>
                  <c:pt idx="6">
                    <c:v>Dec</c:v>
                  </c:pt>
                </c:lvl>
                <c:lvl>
                  <c:pt idx="0">
                    <c:v>2024</c:v>
                  </c:pt>
                </c:lvl>
              </c:multiLvlStrCache>
            </c:multiLvlStrRef>
          </c:cat>
          <c:val>
            <c:numRef>
              <c:f>'Pivot Table Reference'!$P$4:$P$16</c:f>
              <c:numCache>
                <c:formatCode>General</c:formatCode>
                <c:ptCount val="9"/>
                <c:pt idx="0">
                  <c:v>20050</c:v>
                </c:pt>
                <c:pt idx="1">
                  <c:v>400000</c:v>
                </c:pt>
                <c:pt idx="2">
                  <c:v>2300</c:v>
                </c:pt>
                <c:pt idx="3">
                  <c:v>50000</c:v>
                </c:pt>
                <c:pt idx="4">
                  <c:v>75000</c:v>
                </c:pt>
                <c:pt idx="5">
                  <c:v>600</c:v>
                </c:pt>
                <c:pt idx="6">
                  <c:v>33633.333333333336</c:v>
                </c:pt>
                <c:pt idx="7">
                  <c:v>6000</c:v>
                </c:pt>
                <c:pt idx="8">
                  <c:v>5000</c:v>
                </c:pt>
              </c:numCache>
            </c:numRef>
          </c:val>
          <c:smooth val="0"/>
          <c:extLst>
            <c:ext xmlns:c16="http://schemas.microsoft.com/office/drawing/2014/chart" uri="{C3380CC4-5D6E-409C-BE32-E72D297353CC}">
              <c16:uniqueId val="{00000000-5CB9-463E-B94C-D553283B1A95}"/>
            </c:ext>
          </c:extLst>
        </c:ser>
        <c:dLbls>
          <c:dLblPos val="ctr"/>
          <c:showLegendKey val="0"/>
          <c:showVal val="1"/>
          <c:showCatName val="0"/>
          <c:showSerName val="0"/>
          <c:showPercent val="0"/>
          <c:showBubbleSize val="0"/>
        </c:dLbls>
        <c:marker val="1"/>
        <c:smooth val="0"/>
        <c:axId val="259021855"/>
        <c:axId val="15713072"/>
      </c:lineChart>
      <c:catAx>
        <c:axId val="25902185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Date Ordered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713072"/>
        <c:crosses val="autoZero"/>
        <c:auto val="1"/>
        <c:lblAlgn val="ctr"/>
        <c:lblOffset val="100"/>
        <c:noMultiLvlLbl val="0"/>
      </c:catAx>
      <c:valAx>
        <c:axId val="1571307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Quantity in Kgs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259021855"/>
        <c:crosses val="autoZero"/>
        <c:crossBetween val="midCat"/>
        <c:dispUnits>
          <c:builtInUnit val="thousands"/>
          <c:dispUnitsLbl>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850900</xdr:colOff>
      <xdr:row>3</xdr:row>
      <xdr:rowOff>25400</xdr:rowOff>
    </xdr:from>
    <xdr:to>
      <xdr:col>12</xdr:col>
      <xdr:colOff>373380</xdr:colOff>
      <xdr:row>13</xdr:row>
      <xdr:rowOff>38100</xdr:rowOff>
    </xdr:to>
    <xdr:graphicFrame macro="">
      <xdr:nvGraphicFramePr>
        <xdr:cNvPr id="3" name="Chart 2" descr="Chart type: Stacked Bar. 'Vendor Name': VND01901 and VND01012 have noticeably higher 'In-stock Value'.&#10;&#10;Description automatically generated">
          <a:extLst>
            <a:ext uri="{FF2B5EF4-FFF2-40B4-BE49-F238E27FC236}">
              <a16:creationId xmlns:a16="http://schemas.microsoft.com/office/drawing/2014/main" id="{E32AECB3-E16F-460E-9C97-C433D60B9B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850900</xdr:colOff>
      <xdr:row>13</xdr:row>
      <xdr:rowOff>254000</xdr:rowOff>
    </xdr:from>
    <xdr:to>
      <xdr:col>12</xdr:col>
      <xdr:colOff>370840</xdr:colOff>
      <xdr:row>31</xdr:row>
      <xdr:rowOff>160020</xdr:rowOff>
    </xdr:to>
    <xdr:graphicFrame macro="">
      <xdr:nvGraphicFramePr>
        <xdr:cNvPr id="4" name="Chart 3" descr="Chart type: Clustered Bar. 'In-Stock in Kgs' by 'Material Supplied'&#10;&#10;Description automatically generated">
          <a:extLst>
            <a:ext uri="{FF2B5EF4-FFF2-40B4-BE49-F238E27FC236}">
              <a16:creationId xmlns:a16="http://schemas.microsoft.com/office/drawing/2014/main" id="{E320ADD6-8998-4603-A16F-774FBC8864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114300</xdr:rowOff>
    </xdr:from>
    <xdr:to>
      <xdr:col>3</xdr:col>
      <xdr:colOff>784860</xdr:colOff>
      <xdr:row>31</xdr:row>
      <xdr:rowOff>137160</xdr:rowOff>
    </xdr:to>
    <xdr:graphicFrame macro="">
      <xdr:nvGraphicFramePr>
        <xdr:cNvPr id="5" name="Chart 4" descr="Chart type: Clustered Bar. 'Quantity in Kgs' by 'Vendor Name'&#10;&#10;Description automatically generated">
          <a:extLst>
            <a:ext uri="{FF2B5EF4-FFF2-40B4-BE49-F238E27FC236}">
              <a16:creationId xmlns:a16="http://schemas.microsoft.com/office/drawing/2014/main" id="{5937D2EF-807C-43FD-9025-9997A8CD9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55880</xdr:colOff>
      <xdr:row>32</xdr:row>
      <xdr:rowOff>96520</xdr:rowOff>
    </xdr:from>
    <xdr:to>
      <xdr:col>12</xdr:col>
      <xdr:colOff>411480</xdr:colOff>
      <xdr:row>47</xdr:row>
      <xdr:rowOff>96520</xdr:rowOff>
    </xdr:to>
    <xdr:graphicFrame macro="">
      <xdr:nvGraphicFramePr>
        <xdr:cNvPr id="6" name="Chart 5" descr="Chart type: Line. 'Quantity in Kgs' by date of 'Date Ordered'&#10;&#10;Description automatically generated">
          <a:extLst>
            <a:ext uri="{FF2B5EF4-FFF2-40B4-BE49-F238E27FC236}">
              <a16:creationId xmlns:a16="http://schemas.microsoft.com/office/drawing/2014/main" id="{A066C80E-95D4-4CC0-82A4-14A527FD97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dehi Nair" refreshedDate="45813.75282361111" createdVersion="8" refreshedVersion="8" minRefreshableVersion="3" recordCount="16" xr:uid="{5D069A01-319F-4C9E-AC62-3236B8BB946F}">
  <cacheSource type="worksheet">
    <worksheetSource name="MI"/>
  </cacheSource>
  <cacheFields count="15">
    <cacheField name="Vendor Name" numFmtId="0">
      <sharedItems count="10">
        <s v="VND00123"/>
        <s v="VND00456"/>
        <s v="VND00789"/>
        <s v="VND01012"/>
        <s v="VND01345"/>
        <s v="VND01678"/>
        <s v="VND01901"/>
        <s v="VND02234"/>
        <s v="VND02567"/>
        <s v="VND02890"/>
      </sharedItems>
    </cacheField>
    <cacheField name="Material Supplied" numFmtId="0">
      <sharedItems count="16">
        <s v="Cement"/>
        <s v="Structural Steel"/>
        <s v="Timber"/>
        <s v="Bricks"/>
        <s v="Glass"/>
        <s v="Granite"/>
        <s v="PVC"/>
        <s v="Paint"/>
        <s v="Asphalt Shingles"/>
        <s v="Recycled Materials"/>
        <s v="Plywood"/>
        <s v="Blocks"/>
        <s v="Marble"/>
        <s v="Copper Pipes"/>
        <s v="Primers"/>
        <s v="Tiles"/>
      </sharedItems>
    </cacheField>
    <cacheField name="Date Ordered" numFmtId="14">
      <sharedItems containsSemiMixedTypes="0" containsNonDate="0" containsDate="1" containsString="0" minDate="2024-11-25T00:00:00" maxDate="2024-12-04T00:00:00" count="9">
        <d v="2024-12-01T00:00:00"/>
        <d v="2024-11-28T00:00:00"/>
        <d v="2024-11-25T00:00:00"/>
        <d v="2024-12-02T00:00:00"/>
        <d v="2024-11-30T00:00:00"/>
        <d v="2024-11-29T00:00:00"/>
        <d v="2024-12-03T00:00:00"/>
        <d v="2024-11-27T00:00:00"/>
        <d v="2024-11-26T00:00:00"/>
      </sharedItems>
      <fieldGroup par="14"/>
    </cacheField>
    <cacheField name="Rate (per unit)" numFmtId="6">
      <sharedItems containsSemiMixedTypes="0" containsString="0" containsNumber="1" containsInteger="1" minValue="25" maxValue="50000"/>
    </cacheField>
    <cacheField name="Quantity" numFmtId="0">
      <sharedItems/>
    </cacheField>
    <cacheField name="In-Stock" numFmtId="0">
      <sharedItems/>
    </cacheField>
    <cacheField name="Metrics" numFmtId="0">
      <sharedItems/>
    </cacheField>
    <cacheField name="Quantity Value" numFmtId="0">
      <sharedItems containsSemiMixedTypes="0" containsString="0" containsNumber="1" containsInteger="1" minValue="40" maxValue="5000"/>
    </cacheField>
    <cacheField name="Quantity in Kgs" numFmtId="0">
      <sharedItems containsSemiMixedTypes="0" containsString="0" containsNumber="1" containsInteger="1" minValue="100" maxValue="400000"/>
    </cacheField>
    <cacheField name="In-stock Value" numFmtId="0">
      <sharedItems containsSemiMixedTypes="0" containsString="0" containsNumber="1" containsInteger="1" minValue="0" maxValue="500"/>
    </cacheField>
    <cacheField name="In-Stock in Kgs" numFmtId="0">
      <sharedItems containsSemiMixedTypes="0" containsString="0" containsNumber="1" containsInteger="1" minValue="0" maxValue="200000"/>
    </cacheField>
    <cacheField name="Total Amount" numFmtId="6">
      <sharedItems containsSemiMixedTypes="0" containsString="0" containsNumber="1" containsInteger="1" minValue="50000" maxValue="2500000000"/>
    </cacheField>
    <cacheField name="Years" numFmtId="0" databaseField="0">
      <fieldGroup base="2">
        <rangePr autoStart="0" autoEnd="0" groupBy="years" startDate="2024-11-25T00:00:00" endDate="2024-12-04T00:00:00"/>
        <groupItems count="3">
          <s v="&lt;25-11-2024"/>
          <s v="2024"/>
          <s v="&gt;04-12-2024"/>
        </groupItems>
      </fieldGroup>
    </cacheField>
    <cacheField name="Months" numFmtId="0" databaseField="0">
      <fieldGroup base="2">
        <rangePr autoStart="0" autoEnd="0" groupBy="months" startDate="2024-11-25T00:00:00" endDate="2024-12-04T00:00:00"/>
        <groupItems count="14">
          <s v="&lt;25-11-2024"/>
          <s v="Jan"/>
          <s v="Feb"/>
          <s v="Mar"/>
          <s v="Apr"/>
          <s v="May"/>
          <s v="Jun"/>
          <s v="Jul"/>
          <s v="Aug"/>
          <s v="Sep"/>
          <s v="Oct"/>
          <s v="Nov"/>
          <s v="Dec"/>
          <s v="&gt;04-12-2024"/>
        </groupItems>
      </fieldGroup>
    </cacheField>
    <cacheField name="Days" numFmtId="0" databaseField="0">
      <fieldGroup base="2">
        <rangePr autoStart="0" autoEnd="0" groupBy="days" startDate="2024-11-25T00:00:00" endDate="2024-12-04T00:00:00"/>
        <groupItems count="368">
          <s v="&lt;25-1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4-12-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x v="0"/>
    <x v="0"/>
    <n v="350"/>
    <s v="100 t"/>
    <s v="20 t"/>
    <s v="t"/>
    <n v="100"/>
    <n v="100000"/>
    <n v="20"/>
    <n v="20000"/>
    <n v="35000000"/>
  </r>
  <r>
    <x v="1"/>
    <x v="1"/>
    <x v="1"/>
    <n v="50000"/>
    <s v="50 t"/>
    <s v="0 t"/>
    <s v="t"/>
    <n v="50"/>
    <n v="50000"/>
    <n v="0"/>
    <n v="0"/>
    <n v="2500000000"/>
  </r>
  <r>
    <x v="2"/>
    <x v="2"/>
    <x v="2"/>
    <n v="500"/>
    <s v="40 t"/>
    <s v="5 t"/>
    <s v="t"/>
    <n v="40"/>
    <n v="40000"/>
    <n v="5"/>
    <n v="5000"/>
    <n v="20000000"/>
  </r>
  <r>
    <x v="3"/>
    <x v="3"/>
    <x v="3"/>
    <n v="25"/>
    <s v="5000 pcs"/>
    <s v="400 pcs"/>
    <s v="pcs"/>
    <n v="5000"/>
    <n v="10000"/>
    <n v="400"/>
    <n v="800"/>
    <n v="250000"/>
  </r>
  <r>
    <x v="4"/>
    <x v="4"/>
    <x v="4"/>
    <n v="3000"/>
    <s v="200 sqm"/>
    <s v="0 sqm"/>
    <s v="sqm"/>
    <n v="200"/>
    <n v="600"/>
    <n v="0"/>
    <n v="0"/>
    <n v="1800000"/>
  </r>
  <r>
    <x v="5"/>
    <x v="5"/>
    <x v="5"/>
    <n v="4500"/>
    <s v="75 t"/>
    <s v="15 t"/>
    <s v="t"/>
    <n v="75"/>
    <n v="75000"/>
    <n v="15"/>
    <n v="15000"/>
    <n v="337500000"/>
  </r>
  <r>
    <x v="6"/>
    <x v="6"/>
    <x v="6"/>
    <n v="1200"/>
    <s v="1000 m"/>
    <s v="480 m"/>
    <s v="m"/>
    <n v="1000"/>
    <n v="5000"/>
    <n v="480"/>
    <n v="2400"/>
    <n v="6000000"/>
  </r>
  <r>
    <x v="7"/>
    <x v="7"/>
    <x v="0"/>
    <n v="1500"/>
    <s v="500 L"/>
    <s v="200 L"/>
    <s v="L"/>
    <n v="500"/>
    <n v="500"/>
    <n v="200"/>
    <n v="200"/>
    <n v="750000"/>
  </r>
  <r>
    <x v="8"/>
    <x v="8"/>
    <x v="7"/>
    <n v="200"/>
    <s v="300 packs"/>
    <s v="0 packs"/>
    <s v="packs"/>
    <n v="300"/>
    <n v="3000"/>
    <n v="0"/>
    <n v="0"/>
    <n v="600000"/>
  </r>
  <r>
    <x v="9"/>
    <x v="9"/>
    <x v="8"/>
    <n v="100"/>
    <s v="400 t"/>
    <s v="200 t"/>
    <s v="t"/>
    <n v="400"/>
    <n v="400000"/>
    <n v="200"/>
    <n v="200000"/>
    <n v="40000000"/>
  </r>
  <r>
    <x v="2"/>
    <x v="10"/>
    <x v="2"/>
    <n v="800"/>
    <s v="100 sheets"/>
    <s v="25 sheets"/>
    <s v="sheets"/>
    <n v="100"/>
    <n v="100"/>
    <n v="25"/>
    <n v="25"/>
    <n v="80000"/>
  </r>
  <r>
    <x v="3"/>
    <x v="11"/>
    <x v="3"/>
    <n v="25"/>
    <s v="1000 pcs"/>
    <s v="500 pcs"/>
    <s v="pcs"/>
    <n v="1000"/>
    <n v="2000"/>
    <n v="500"/>
    <n v="1000"/>
    <n v="50000"/>
  </r>
  <r>
    <x v="5"/>
    <x v="12"/>
    <x v="5"/>
    <n v="4500"/>
    <s v="75 t"/>
    <s v="15 t"/>
    <s v="t"/>
    <n v="75"/>
    <n v="75000"/>
    <n v="15"/>
    <n v="15000"/>
    <n v="337500000"/>
  </r>
  <r>
    <x v="6"/>
    <x v="13"/>
    <x v="6"/>
    <n v="1200"/>
    <s v="1000 m"/>
    <s v="500 m"/>
    <s v="m"/>
    <n v="1000"/>
    <n v="5000"/>
    <n v="500"/>
    <n v="2500"/>
    <n v="6000000"/>
  </r>
  <r>
    <x v="7"/>
    <x v="14"/>
    <x v="0"/>
    <n v="1500"/>
    <s v="400 L"/>
    <s v="120 L"/>
    <s v="L"/>
    <n v="400"/>
    <n v="400"/>
    <n v="120"/>
    <n v="120"/>
    <n v="600000"/>
  </r>
  <r>
    <x v="8"/>
    <x v="15"/>
    <x v="7"/>
    <n v="200"/>
    <s v="800 pcs"/>
    <s v="0 pcs"/>
    <s v="pcs"/>
    <n v="800"/>
    <n v="1600"/>
    <n v="0"/>
    <n v="0"/>
    <n v="32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6BB79B-26E4-404F-B580-CA90D47BB635}"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E3:F20" firstHeaderRow="1" firstDataRow="1" firstDataCol="1"/>
  <pivotFields count="15">
    <pivotField compact="0" outline="0" showAll="0"/>
    <pivotField axis="axisRow" compact="0" outline="0" showAll="0" sortType="descending">
      <items count="17">
        <item x="8"/>
        <item x="11"/>
        <item x="3"/>
        <item x="0"/>
        <item x="13"/>
        <item x="4"/>
        <item x="5"/>
        <item x="12"/>
        <item x="7"/>
        <item x="10"/>
        <item x="14"/>
        <item x="6"/>
        <item x="9"/>
        <item x="1"/>
        <item x="15"/>
        <item x="2"/>
        <item t="default"/>
      </items>
      <autoSortScope>
        <pivotArea dataOnly="0" outline="0" fieldPosition="0">
          <references count="1">
            <reference field="4294967294" count="1" selected="0">
              <x v="0"/>
            </reference>
          </references>
        </pivotArea>
      </autoSortScope>
    </pivotField>
    <pivotField compact="0" numFmtId="14" outline="0" showAll="0">
      <items count="10">
        <item x="2"/>
        <item x="8"/>
        <item x="7"/>
        <item x="1"/>
        <item x="5"/>
        <item x="4"/>
        <item x="0"/>
        <item x="3"/>
        <item x="6"/>
        <item t="default"/>
      </items>
    </pivotField>
    <pivotField compact="0" numFmtId="6"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numFmtId="6" outline="0" showAll="0"/>
    <pivotField compact="0" outline="0" showAll="0">
      <items count="4">
        <item x="0"/>
        <item x="1"/>
        <item x="2"/>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
  </rowFields>
  <rowItems count="17">
    <i>
      <x v="12"/>
    </i>
    <i>
      <x v="3"/>
    </i>
    <i>
      <x v="6"/>
    </i>
    <i>
      <x v="7"/>
    </i>
    <i>
      <x v="15"/>
    </i>
    <i>
      <x v="4"/>
    </i>
    <i>
      <x v="11"/>
    </i>
    <i>
      <x v="1"/>
    </i>
    <i>
      <x v="2"/>
    </i>
    <i>
      <x v="8"/>
    </i>
    <i>
      <x v="10"/>
    </i>
    <i>
      <x v="9"/>
    </i>
    <i>
      <x/>
    </i>
    <i>
      <x v="14"/>
    </i>
    <i>
      <x v="5"/>
    </i>
    <i>
      <x v="13"/>
    </i>
    <i t="grand">
      <x/>
    </i>
  </rowItems>
  <colItems count="1">
    <i/>
  </colItems>
  <dataFields count="1">
    <dataField name="Sum of In-Stock in Kgs" fld="10"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18AA7F-75B2-4D24-8286-B4588D83126E}"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A3:B14" firstHeaderRow="1" firstDataRow="1" firstDataCol="1" rowPageCount="1" colPageCount="1"/>
  <pivotFields count="15">
    <pivotField axis="axisRow" compact="0" outline="0" showAll="0" sortType="descending">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axis="axisPage" compact="0" outline="0" showAll="0">
      <items count="17">
        <item x="8"/>
        <item x="11"/>
        <item x="3"/>
        <item x="0"/>
        <item x="13"/>
        <item x="4"/>
        <item x="5"/>
        <item x="12"/>
        <item x="7"/>
        <item x="10"/>
        <item x="14"/>
        <item x="6"/>
        <item x="9"/>
        <item x="1"/>
        <item x="15"/>
        <item x="2"/>
        <item t="default"/>
      </items>
    </pivotField>
    <pivotField compact="0" numFmtId="14" outline="0" showAll="0">
      <items count="10">
        <item x="2"/>
        <item x="8"/>
        <item x="7"/>
        <item x="1"/>
        <item x="5"/>
        <item x="4"/>
        <item x="0"/>
        <item x="3"/>
        <item x="6"/>
        <item t="default"/>
      </items>
    </pivotField>
    <pivotField compact="0" numFmtId="6"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numFmtId="6" outline="0" showAll="0"/>
    <pivotField compact="0" outline="0" showAll="0">
      <items count="4">
        <item x="0"/>
        <item x="1"/>
        <item x="2"/>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0"/>
  </rowFields>
  <rowItems count="11">
    <i>
      <x v="6"/>
    </i>
    <i>
      <x v="3"/>
    </i>
    <i>
      <x v="7"/>
    </i>
    <i>
      <x v="9"/>
    </i>
    <i>
      <x v="2"/>
    </i>
    <i>
      <x v="5"/>
    </i>
    <i>
      <x/>
    </i>
    <i>
      <x v="8"/>
    </i>
    <i>
      <x v="1"/>
    </i>
    <i>
      <x v="4"/>
    </i>
    <i t="grand">
      <x/>
    </i>
  </rowItems>
  <colItems count="1">
    <i/>
  </colItems>
  <pageFields count="1">
    <pageField fld="1" hier="-1"/>
  </pageFields>
  <dataFields count="1">
    <dataField name="Sum of In-stock Value" fld="9" baseField="0" baseItem="0"/>
  </dataFields>
  <chartFormats count="12">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0" count="1" selected="0">
            <x v="6"/>
          </reference>
        </references>
      </pivotArea>
    </chartFormat>
    <chartFormat chart="2" format="8">
      <pivotArea type="data" outline="0" fieldPosition="0">
        <references count="2">
          <reference field="4294967294" count="1" selected="0">
            <x v="0"/>
          </reference>
          <reference field="0" count="1" selected="0">
            <x v="3"/>
          </reference>
        </references>
      </pivotArea>
    </chartFormat>
    <chartFormat chart="2" format="9" series="1">
      <pivotArea type="data" outline="0" fieldPosition="0">
        <references count="2">
          <reference field="4294967294" count="1" selected="0">
            <x v="0"/>
          </reference>
          <reference field="0" count="1" selected="0">
            <x v="3"/>
          </reference>
        </references>
      </pivotArea>
    </chartFormat>
    <chartFormat chart="2" format="10" series="1">
      <pivotArea type="data" outline="0" fieldPosition="0">
        <references count="2">
          <reference field="4294967294" count="1" selected="0">
            <x v="0"/>
          </reference>
          <reference field="0" count="1" selected="0">
            <x v="7"/>
          </reference>
        </references>
      </pivotArea>
    </chartFormat>
    <chartFormat chart="2" format="11" series="1">
      <pivotArea type="data" outline="0" fieldPosition="0">
        <references count="2">
          <reference field="4294967294" count="1" selected="0">
            <x v="0"/>
          </reference>
          <reference field="0" count="1" selected="0">
            <x v="9"/>
          </reference>
        </references>
      </pivotArea>
    </chartFormat>
    <chartFormat chart="2" format="12" series="1">
      <pivotArea type="data" outline="0" fieldPosition="0">
        <references count="2">
          <reference field="4294967294" count="1" selected="0">
            <x v="0"/>
          </reference>
          <reference field="0" count="1" selected="0">
            <x v="2"/>
          </reference>
        </references>
      </pivotArea>
    </chartFormat>
    <chartFormat chart="2" format="13" series="1">
      <pivotArea type="data" outline="0" fieldPosition="0">
        <references count="2">
          <reference field="4294967294" count="1" selected="0">
            <x v="0"/>
          </reference>
          <reference field="0" count="1" selected="0">
            <x v="5"/>
          </reference>
        </references>
      </pivotArea>
    </chartFormat>
    <chartFormat chart="2" format="14" series="1">
      <pivotArea type="data" outline="0" fieldPosition="0">
        <references count="2">
          <reference field="4294967294" count="1" selected="0">
            <x v="0"/>
          </reference>
          <reference field="0" count="1" selected="0">
            <x v="0"/>
          </reference>
        </references>
      </pivotArea>
    </chartFormat>
    <chartFormat chart="2" format="15" series="1">
      <pivotArea type="data" outline="0" fieldPosition="0">
        <references count="2">
          <reference field="4294967294" count="1" selected="0">
            <x v="0"/>
          </reference>
          <reference field="0" count="1" selected="0">
            <x v="8"/>
          </reference>
        </references>
      </pivotArea>
    </chartFormat>
    <chartFormat chart="2" format="16" series="1">
      <pivotArea type="data" outline="0" fieldPosition="0">
        <references count="2">
          <reference field="4294967294" count="1" selected="0">
            <x v="0"/>
          </reference>
          <reference field="0" count="1" selected="0">
            <x v="1"/>
          </reference>
        </references>
      </pivotArea>
    </chartFormat>
    <chartFormat chart="2" format="17"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37A5CB-D9A9-4584-A26A-22172BFFFEE6}" name="PivotTable4"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M3:P16" firstHeaderRow="1" firstDataRow="1" firstDataCol="3"/>
  <pivotFields count="15">
    <pivotField compact="0" outline="0" showAll="0"/>
    <pivotField compact="0" outline="0" showAll="0"/>
    <pivotField compact="0" numFmtId="14" outline="0" showAll="0">
      <items count="10">
        <item x="2"/>
        <item x="8"/>
        <item x="7"/>
        <item x="1"/>
        <item x="5"/>
        <item x="4"/>
        <item x="0"/>
        <item x="3"/>
        <item x="6"/>
        <item t="default"/>
      </items>
    </pivotField>
    <pivotField compact="0" numFmtId="6"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numFmtId="6" outline="0" showAll="0"/>
    <pivotField axis="axisRow" compact="0" outline="0" showAll="0" sortType="ascending">
      <items count="4">
        <item x="0"/>
        <item x="2"/>
        <item x="1"/>
        <item t="default"/>
      </items>
    </pivotField>
    <pivotField axis="axisRow" compact="0" outline="0" showAll="0" sortType="ascending">
      <items count="15">
        <item x="1"/>
        <item x="2"/>
        <item x="3"/>
        <item x="4"/>
        <item x="5"/>
        <item x="6"/>
        <item x="7"/>
        <item x="8"/>
        <item x="9"/>
        <item x="10"/>
        <item x="11"/>
        <item x="12"/>
        <item x="0"/>
        <item x="13"/>
        <item t="default"/>
      </items>
    </pivotField>
    <pivotField axis="axisRow" compact="0" outline="0" showAll="0" sortType="ascending">
      <items count="369">
        <item x="0"/>
        <item x="367"/>
        <item x="92"/>
        <item x="214"/>
        <item x="336"/>
        <item x="32"/>
        <item x="1"/>
        <item x="183"/>
        <item x="153"/>
        <item x="61"/>
        <item x="122"/>
        <item x="306"/>
        <item x="275"/>
        <item x="245"/>
        <item x="93"/>
        <item x="215"/>
        <item x="337"/>
        <item x="33"/>
        <item x="2"/>
        <item x="184"/>
        <item x="154"/>
        <item x="62"/>
        <item x="123"/>
        <item x="307"/>
        <item x="276"/>
        <item x="246"/>
        <item x="94"/>
        <item x="216"/>
        <item x="338"/>
        <item x="34"/>
        <item x="3"/>
        <item x="185"/>
        <item x="155"/>
        <item x="63"/>
        <item x="124"/>
        <item x="308"/>
        <item x="277"/>
        <item x="247"/>
        <item x="95"/>
        <item x="217"/>
        <item x="339"/>
        <item x="35"/>
        <item x="4"/>
        <item x="186"/>
        <item x="156"/>
        <item x="64"/>
        <item x="125"/>
        <item x="309"/>
        <item x="278"/>
        <item x="248"/>
        <item x="96"/>
        <item x="218"/>
        <item x="340"/>
        <item x="36"/>
        <item x="5"/>
        <item x="187"/>
        <item x="157"/>
        <item x="65"/>
        <item x="126"/>
        <item x="310"/>
        <item x="279"/>
        <item x="249"/>
        <item x="97"/>
        <item x="219"/>
        <item x="341"/>
        <item x="37"/>
        <item x="6"/>
        <item x="188"/>
        <item x="158"/>
        <item x="66"/>
        <item x="127"/>
        <item x="311"/>
        <item x="280"/>
        <item x="250"/>
        <item x="98"/>
        <item x="220"/>
        <item x="342"/>
        <item x="38"/>
        <item x="7"/>
        <item x="189"/>
        <item x="159"/>
        <item x="67"/>
        <item x="128"/>
        <item x="312"/>
        <item x="281"/>
        <item x="251"/>
        <item x="99"/>
        <item x="221"/>
        <item x="343"/>
        <item x="39"/>
        <item x="8"/>
        <item x="190"/>
        <item x="160"/>
        <item x="68"/>
        <item x="129"/>
        <item x="313"/>
        <item x="282"/>
        <item x="252"/>
        <item x="100"/>
        <item x="222"/>
        <item x="344"/>
        <item x="40"/>
        <item x="9"/>
        <item x="191"/>
        <item x="161"/>
        <item x="69"/>
        <item x="130"/>
        <item x="314"/>
        <item x="283"/>
        <item x="253"/>
        <item x="101"/>
        <item x="223"/>
        <item x="345"/>
        <item x="41"/>
        <item x="10"/>
        <item x="192"/>
        <item x="162"/>
        <item x="70"/>
        <item x="131"/>
        <item x="315"/>
        <item x="284"/>
        <item x="254"/>
        <item x="102"/>
        <item x="224"/>
        <item x="346"/>
        <item x="42"/>
        <item x="11"/>
        <item x="193"/>
        <item x="163"/>
        <item x="71"/>
        <item x="132"/>
        <item x="316"/>
        <item x="285"/>
        <item x="255"/>
        <item x="103"/>
        <item x="225"/>
        <item x="347"/>
        <item x="43"/>
        <item x="12"/>
        <item x="194"/>
        <item x="164"/>
        <item x="72"/>
        <item x="133"/>
        <item x="317"/>
        <item x="286"/>
        <item x="256"/>
        <item x="104"/>
        <item x="226"/>
        <item x="348"/>
        <item x="44"/>
        <item x="13"/>
        <item x="195"/>
        <item x="165"/>
        <item x="73"/>
        <item x="134"/>
        <item x="318"/>
        <item x="287"/>
        <item x="257"/>
        <item x="105"/>
        <item x="227"/>
        <item x="349"/>
        <item x="45"/>
        <item x="14"/>
        <item x="196"/>
        <item x="166"/>
        <item x="74"/>
        <item x="135"/>
        <item x="319"/>
        <item x="288"/>
        <item x="258"/>
        <item x="106"/>
        <item x="228"/>
        <item x="350"/>
        <item x="46"/>
        <item x="15"/>
        <item x="197"/>
        <item x="167"/>
        <item x="75"/>
        <item x="136"/>
        <item x="320"/>
        <item x="289"/>
        <item x="259"/>
        <item x="107"/>
        <item x="229"/>
        <item x="351"/>
        <item x="47"/>
        <item x="16"/>
        <item x="198"/>
        <item x="168"/>
        <item x="76"/>
        <item x="137"/>
        <item x="321"/>
        <item x="290"/>
        <item x="260"/>
        <item x="108"/>
        <item x="230"/>
        <item x="352"/>
        <item x="48"/>
        <item x="17"/>
        <item x="199"/>
        <item x="169"/>
        <item x="77"/>
        <item x="138"/>
        <item x="322"/>
        <item x="291"/>
        <item x="261"/>
        <item x="109"/>
        <item x="231"/>
        <item x="353"/>
        <item x="49"/>
        <item x="18"/>
        <item x="200"/>
        <item x="170"/>
        <item x="78"/>
        <item x="139"/>
        <item x="323"/>
        <item x="292"/>
        <item x="262"/>
        <item x="110"/>
        <item x="232"/>
        <item x="354"/>
        <item x="50"/>
        <item x="19"/>
        <item x="201"/>
        <item x="171"/>
        <item x="79"/>
        <item x="140"/>
        <item x="324"/>
        <item x="293"/>
        <item x="263"/>
        <item x="111"/>
        <item x="233"/>
        <item x="355"/>
        <item x="51"/>
        <item x="20"/>
        <item x="202"/>
        <item x="172"/>
        <item x="80"/>
        <item x="141"/>
        <item x="325"/>
        <item x="294"/>
        <item x="264"/>
        <item x="112"/>
        <item x="234"/>
        <item x="356"/>
        <item x="52"/>
        <item x="21"/>
        <item x="203"/>
        <item x="173"/>
        <item x="81"/>
        <item x="142"/>
        <item x="326"/>
        <item x="295"/>
        <item x="265"/>
        <item x="113"/>
        <item x="235"/>
        <item x="357"/>
        <item x="53"/>
        <item x="22"/>
        <item x="204"/>
        <item x="174"/>
        <item x="82"/>
        <item x="143"/>
        <item x="327"/>
        <item x="296"/>
        <item x="266"/>
        <item x="114"/>
        <item x="236"/>
        <item x="358"/>
        <item x="54"/>
        <item x="23"/>
        <item x="205"/>
        <item x="175"/>
        <item x="83"/>
        <item x="144"/>
        <item x="328"/>
        <item x="297"/>
        <item x="267"/>
        <item x="115"/>
        <item x="237"/>
        <item x="359"/>
        <item x="55"/>
        <item x="24"/>
        <item x="206"/>
        <item x="176"/>
        <item x="84"/>
        <item x="145"/>
        <item x="329"/>
        <item x="298"/>
        <item x="268"/>
        <item x="116"/>
        <item x="238"/>
        <item x="360"/>
        <item x="56"/>
        <item x="25"/>
        <item x="207"/>
        <item x="177"/>
        <item x="85"/>
        <item x="146"/>
        <item x="330"/>
        <item x="299"/>
        <item x="269"/>
        <item x="117"/>
        <item x="239"/>
        <item x="361"/>
        <item x="57"/>
        <item x="26"/>
        <item x="208"/>
        <item x="178"/>
        <item x="86"/>
        <item x="147"/>
        <item x="331"/>
        <item x="300"/>
        <item x="270"/>
        <item x="118"/>
        <item x="240"/>
        <item x="362"/>
        <item x="58"/>
        <item x="27"/>
        <item x="209"/>
        <item x="179"/>
        <item x="87"/>
        <item x="148"/>
        <item x="332"/>
        <item x="301"/>
        <item x="271"/>
        <item x="119"/>
        <item x="241"/>
        <item x="363"/>
        <item x="59"/>
        <item x="28"/>
        <item x="210"/>
        <item x="180"/>
        <item x="88"/>
        <item x="149"/>
        <item x="333"/>
        <item x="302"/>
        <item x="272"/>
        <item x="120"/>
        <item x="242"/>
        <item x="364"/>
        <item x="60"/>
        <item x="29"/>
        <item x="211"/>
        <item x="181"/>
        <item x="89"/>
        <item x="150"/>
        <item x="334"/>
        <item x="303"/>
        <item x="273"/>
        <item x="121"/>
        <item x="243"/>
        <item x="365"/>
        <item x="30"/>
        <item x="212"/>
        <item x="182"/>
        <item x="90"/>
        <item x="151"/>
        <item x="335"/>
        <item x="304"/>
        <item x="274"/>
        <item x="244"/>
        <item x="366"/>
        <item x="31"/>
        <item x="213"/>
        <item x="91"/>
        <item x="152"/>
        <item x="305"/>
        <item t="default"/>
      </items>
    </pivotField>
  </pivotFields>
  <rowFields count="3">
    <field x="12"/>
    <field x="13"/>
    <field x="14"/>
  </rowFields>
  <rowItems count="13">
    <i>
      <x v="2"/>
      <x v="10"/>
      <x v="299"/>
    </i>
    <i r="2">
      <x v="311"/>
    </i>
    <i r="2">
      <x v="323"/>
    </i>
    <i r="2">
      <x v="335"/>
    </i>
    <i r="2">
      <x v="347"/>
    </i>
    <i r="2">
      <x v="358"/>
    </i>
    <i t="default" r="1">
      <x v="10"/>
    </i>
    <i r="1">
      <x v="11"/>
      <x v="4"/>
    </i>
    <i r="2">
      <x v="16"/>
    </i>
    <i r="2">
      <x v="28"/>
    </i>
    <i t="default" r="1">
      <x v="11"/>
    </i>
    <i t="default">
      <x v="2"/>
    </i>
    <i t="grand">
      <x/>
    </i>
  </rowItems>
  <colItems count="1">
    <i/>
  </colItems>
  <dataFields count="1">
    <dataField name="Average of Quantity in Kgs" fld="8" subtotal="average"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4517AE-DD77-41C1-8CA1-CFB635F16B8B}" name="PivotTable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I3:J14" firstHeaderRow="1" firstDataRow="1" firstDataCol="1"/>
  <pivotFields count="15">
    <pivotField axis="axisRow" compact="0" outline="0" showAll="0" sortType="descending">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compact="0" outline="0" showAll="0"/>
    <pivotField compact="0" numFmtId="14" outline="0" showAll="0">
      <items count="10">
        <item x="2"/>
        <item x="8"/>
        <item x="7"/>
        <item x="1"/>
        <item x="5"/>
        <item x="4"/>
        <item x="0"/>
        <item x="3"/>
        <item x="6"/>
        <item t="default"/>
      </items>
    </pivotField>
    <pivotField compact="0" numFmtId="6"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numFmtId="6" outline="0" showAll="0"/>
    <pivotField compact="0" outline="0" showAll="0">
      <items count="4">
        <item x="0"/>
        <item x="1"/>
        <item x="2"/>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0"/>
  </rowFields>
  <rowItems count="11">
    <i>
      <x v="9"/>
    </i>
    <i>
      <x v="5"/>
    </i>
    <i>
      <x/>
    </i>
    <i>
      <x v="1"/>
    </i>
    <i>
      <x v="2"/>
    </i>
    <i>
      <x v="3"/>
    </i>
    <i>
      <x v="6"/>
    </i>
    <i>
      <x v="8"/>
    </i>
    <i>
      <x v="7"/>
    </i>
    <i>
      <x v="4"/>
    </i>
    <i t="grand">
      <x/>
    </i>
  </rowItems>
  <colItems count="1">
    <i/>
  </colItems>
  <dataFields count="1">
    <dataField name="Sum of Quantity in Kgs" fld="8"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936450CD-9180-46CC-8209-306E4C235793}" autoFormatId="16" applyNumberFormats="0" applyBorderFormats="0" applyFontFormats="0" applyPatternFormats="0" applyAlignmentFormats="0" applyWidthHeightFormats="0">
  <queryTableRefresh nextId="7">
    <queryTableFields count="6">
      <queryTableField id="1" name="OrderID" tableColumnId="1"/>
      <queryTableField id="2" name="Customer" tableColumnId="2"/>
      <queryTableField id="3" name="Region" tableColumnId="3"/>
      <queryTableField id="4" name="Sales" tableColumnId="4"/>
      <queryTableField id="5" name="Quarter" tableColumnId="5"/>
      <queryTableField id="6" name="Email"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89672F74-4F29-4D2E-AD76-5914CE7E2002}" autoFormatId="16" applyNumberFormats="0" applyBorderFormats="0" applyFontFormats="0" applyPatternFormats="0" applyAlignmentFormats="0" applyWidthHeightFormats="0">
  <queryTableRefresh nextId="6">
    <queryTableFields count="5">
      <queryTableField id="1" name="OrderID" tableColumnId="1"/>
      <queryTableField id="2" name="Customer" tableColumnId="2"/>
      <queryTableField id="3" name="Region" tableColumnId="3"/>
      <queryTableField id="4" name="Sales" tableColumnId="4"/>
      <queryTableField id="5" name="Quarter"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F65E15A7-D338-404A-91D3-55A7C5EE7DCF}" autoFormatId="16" applyNumberFormats="0" applyBorderFormats="0" applyFontFormats="0" applyPatternFormats="0" applyAlignmentFormats="0" applyWidthHeightFormats="0">
  <queryTableRefresh nextId="6">
    <queryTableFields count="5">
      <queryTableField id="1" name="OrderID" tableColumnId="1"/>
      <queryTableField id="2" name="Customer" tableColumnId="2"/>
      <queryTableField id="3" name="Region" tableColumnId="3"/>
      <queryTableField id="4" name="Sales" tableColumnId="4"/>
      <queryTableField id="5" name="Quarter"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 xr16:uid="{F19ABE70-AB93-4D93-82EA-836F58586838}" autoFormatId="16" applyNumberFormats="0" applyBorderFormats="0" applyFontFormats="0" applyPatternFormats="0" applyAlignmentFormats="0" applyWidthHeightFormats="0">
  <queryTableRefresh nextId="4">
    <queryTableFields count="3">
      <queryTableField id="1" name="Customer" tableColumnId="1"/>
      <queryTableField id="2" name="CustomerID" tableColumnId="2"/>
      <queryTableField id="3" name="Email" tableColumnId="3"/>
    </queryTableFields>
  </queryTableRefresh>
</queryTable>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Delhi" TargetMode="External"/><Relationship Id="rId13" Type="http://schemas.openxmlformats.org/officeDocument/2006/relationships/hyperlink" Target="https://www.bing.com/th?id=OSK.866d524a04d576ba593e6a4d5d2148ad&amp;qlt=95" TargetMode="External"/><Relationship Id="rId3" Type="http://schemas.openxmlformats.org/officeDocument/2006/relationships/hyperlink" Target="https://www.bing.com/th?id=OSK.3386bc8d96f35351f9956787a1c677c6&amp;qlt=95" TargetMode="External"/><Relationship Id="rId7" Type="http://schemas.openxmlformats.org/officeDocument/2006/relationships/hyperlink" Target="https://www.bing.com/th?id=OSK.5c95f0d79e07f6c7e3c33a894ab5a87b&amp;qlt=95" TargetMode="External"/><Relationship Id="rId12" Type="http://schemas.openxmlformats.org/officeDocument/2006/relationships/hyperlink" Target="https://www.bing.com/images/search?form=xlimg&amp;q=Hyderabad" TargetMode="External"/><Relationship Id="rId2" Type="http://schemas.openxmlformats.org/officeDocument/2006/relationships/hyperlink" Target="https://www.bing.com/images/search?form=xlimg&amp;q=Mumbai" TargetMode="External"/><Relationship Id="rId1" Type="http://schemas.openxmlformats.org/officeDocument/2006/relationships/hyperlink" Target="https://www.bing.com/th?id=OSK.77266c06aab97a03f3fa7adfb9088a9a&amp;qlt=95" TargetMode="External"/><Relationship Id="rId6" Type="http://schemas.openxmlformats.org/officeDocument/2006/relationships/hyperlink" Target="https://www.bing.com/images/search?form=xlimg&amp;q=New%20Delhi" TargetMode="External"/><Relationship Id="rId11" Type="http://schemas.openxmlformats.org/officeDocument/2006/relationships/hyperlink" Target="https://www.bing.com/th?id=OSK.6b32a2ebd3240b3e11ae1c156d3f3acb&amp;qlt=95" TargetMode="External"/><Relationship Id="rId5" Type="http://schemas.openxmlformats.org/officeDocument/2006/relationships/hyperlink" Target="https://www.bing.com/th?id=OSK.f130d0d4a3c650c925eac8d2e7122f1d&amp;qlt=95" TargetMode="External"/><Relationship Id="rId10" Type="http://schemas.openxmlformats.org/officeDocument/2006/relationships/hyperlink" Target="https://www.bing.com/images/search?form=xlimg&amp;q=Bengaluru" TargetMode="External"/><Relationship Id="rId4" Type="http://schemas.openxmlformats.org/officeDocument/2006/relationships/hyperlink" Target="https://www.bing.com/images/search?form=xlimg&amp;q=India" TargetMode="External"/><Relationship Id="rId9" Type="http://schemas.openxmlformats.org/officeDocument/2006/relationships/hyperlink" Target="https://www.bing.com/th?id=OSK.94d73da6f1fde5c0a8576dce809f89ee&amp;qlt=95" TargetMode="External"/><Relationship Id="rId14" Type="http://schemas.openxmlformats.org/officeDocument/2006/relationships/hyperlink" Target="https://www.bing.com/images/search?form=xlimg&amp;q=Chennai"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Srd>
</file>

<file path=xl/richData/rdarray.xml><?xml version="1.0" encoding="utf-8"?>
<arrayData xmlns="http://schemas.microsoft.com/office/spreadsheetml/2017/richdata2" count="10">
  <a r="1">
    <v t="s">Indian Standard Time</v>
  </a>
  <a r="2">
    <v t="r">29</v>
    <v t="r">30</v>
  </a>
  <a r="2">
    <v t="s">Indian English</v>
    <v t="s">Hindi</v>
  </a>
  <a r="34">
    <v t="r">49</v>
    <v t="r">50</v>
    <v t="r">51</v>
    <v t="r">52</v>
    <v t="r">53</v>
    <v t="r">54</v>
    <v t="r">55</v>
    <v t="r">56</v>
    <v t="r">57</v>
    <v t="r">58</v>
    <v t="r">59</v>
    <v t="r">60</v>
    <v t="r">61</v>
    <v t="r">62</v>
    <v t="r">63</v>
    <v t="r">64</v>
    <v t="r">65</v>
    <v t="r">66</v>
    <v t="r">67</v>
    <v t="r">68</v>
    <v t="r">69</v>
    <v t="r">70</v>
    <v t="r">71</v>
    <v t="r">72</v>
    <v t="r">73</v>
    <v t="r">74</v>
    <v t="r">75</v>
    <v t="r">76</v>
    <v t="r">77</v>
    <v t="r">78</v>
    <v t="r">79</v>
    <v t="r">80</v>
    <v t="r">81</v>
    <v t="r">82</v>
  </a>
  <a r="1">
    <v t="r">93</v>
  </a>
  <a r="2">
    <v t="r">102</v>
    <v t="r">103</v>
  </a>
  <a r="1">
    <v t="s">UTC+05:30</v>
  </a>
  <a r="1">
    <v t="s">M Goutham Kumar (Mayor)</v>
  </a>
  <a r="1">
    <v t="r">136</v>
  </a>
  <a r="1">
    <v t="r">147</v>
  </a>
</arrayData>
</file>

<file path=xl/richData/rdrichvalue.xml><?xml version="1.0" encoding="utf-8"?>
<rvData xmlns="http://schemas.microsoft.com/office/spreadsheetml/2017/richdata" count="153">
  <rv s="0">
    <v>536870912</v>
    <v>Mumbai</v>
    <v>fbbc8d69-667a-e1ff-34bf-e524be01025d</v>
    <v>en-IN</v>
    <v>Map</v>
  </rv>
  <rv s="1">
    <fb>603</fb>
    <v>8</v>
  </rv>
  <rv s="0">
    <v>536870912</v>
    <v>India</v>
    <v>85fa63d3-9596-adb9-b4eb-502273d84f56</v>
    <v>en-IN</v>
    <v>Map</v>
  </rv>
  <rv s="2">
    <v>0</v>
    <v>6</v>
    <v>0</v>
    <v>7</v>
    <v>0</v>
    <v>Image of Mumbai</v>
  </rv>
  <rv s="1">
    <fb>19.0758333333333</fb>
    <v>9</v>
  </rv>
  <rv s="3">
    <v>https://www.bing.com/search?q=mumbai+india&amp;form=skydnc</v>
    <v>Learn more on Bing</v>
  </rv>
  <rv s="1">
    <fb>72.877499999999998</fb>
    <v>9</v>
  </rv>
  <rv s="1">
    <fb>15414288</fb>
    <v>8</v>
  </rv>
  <rv s="4">
    <v>0</v>
  </rv>
  <rv s="5">
    <v>#VALUE!</v>
    <v>en-IN</v>
    <v>fbbc8d69-667a-e1ff-34bf-e524be01025d</v>
    <v>536870912</v>
    <v>1</v>
    <v>1</v>
    <v>2</v>
    <v>Mumbai</v>
    <v>4</v>
    <v>5</v>
    <v>Map</v>
    <v>6</v>
    <v>7</v>
    <v>1</v>
    <v>2</v>
    <v>Mumbai is the capital city of the Indian state of Maharashtra. Mumbai is the de facto financial centre and the most populous city of India with an estimated city proper population of 12.5 million. Mumbai is the centre of the Mumbai Metropolitan ...</v>
    <v>3</v>
    <v>4</v>
    <v>5</v>
    <v>6</v>
    <v>Mumbai</v>
    <v>7</v>
    <v>8</v>
    <v>Mumbai</v>
    <v>mdp/vdpid/-7996806402</v>
  </rv>
  <rv s="1">
    <fb>0.60447196445568596</fb>
    <v>30</v>
  </rv>
  <rv s="1">
    <fb>3287263</fb>
    <v>8</v>
  </rv>
  <rv s="1">
    <fb>3031000</fb>
    <v>8</v>
  </rv>
  <rv s="1">
    <fb>17.856999999999999</fb>
    <v>31</v>
  </rv>
  <rv s="1">
    <fb>91</fb>
    <v>32</v>
  </rv>
  <rv s="0">
    <v>536870912</v>
    <v>New Delhi</v>
    <v>b474d3c7-a39a-d5ba-7426-18e00042f03e</v>
    <v>en-IN</v>
    <v>Map</v>
  </rv>
  <rv s="1">
    <fb>2407671.5260000001</fb>
    <v>8</v>
  </rv>
  <rv s="1">
    <fb>180.43581241118</fb>
    <v>33</v>
  </rv>
  <rv s="1">
    <fb>7.6596947427925291E-2</fb>
    <v>30</v>
  </rv>
  <rv s="1">
    <fb>804.51422808927896</fb>
    <v>8</v>
  </rv>
  <rv s="1">
    <fb>2.222</fb>
    <v>31</v>
  </rv>
  <rv s="1">
    <fb>0.23833121474746</fb>
    <v>30</v>
  </rv>
  <rv s="1">
    <fb>73.576979087800794</fb>
    <v>34</v>
  </rv>
  <rv s="1">
    <fb>0.97</fb>
    <v>35</v>
  </rv>
  <rv s="1">
    <fb>2611000000000.0098</fb>
    <v>36</v>
  </rv>
  <rv s="1">
    <fb>1.1295785999999999</fb>
    <v>30</v>
  </rv>
  <rv s="1">
    <fb>0.28060550000000001</fb>
    <v>30</v>
  </rv>
  <rv s="2">
    <v>1</v>
    <v>6</v>
    <v>12</v>
    <v>7</v>
    <v>0</v>
    <v>Image of India</v>
  </rv>
  <rv s="1">
    <fb>29.9</fb>
    <v>34</v>
  </rv>
  <rv s="0">
    <v>805306368</v>
    <v>Droupadi Murmu (President)</v>
    <v>adde4ff7-2867-52d2-5cee-2e1eb72876cd</v>
    <v>en-IN</v>
    <v>Generic</v>
  </rv>
  <rv s="0">
    <v>805306368</v>
    <v>Narendra Modi (Prime minister)</v>
    <v>04fee623-e9bd-ee4b-f30d-cad3c29199e4</v>
    <v>en-IN</v>
    <v>Generic</v>
  </rv>
  <rv s="4">
    <v>1</v>
  </rv>
  <rv s="3">
    <v>https://www.bing.com/search?q=india&amp;form=skydnc</v>
    <v>Learn more on Bing</v>
  </rv>
  <rv s="1">
    <fb>69.415999999999997</fb>
    <v>34</v>
  </rv>
  <rv s="1">
    <fb>2179781240000</fb>
    <v>36</v>
  </rv>
  <rv s="1">
    <fb>145</fb>
    <v>34</v>
  </rv>
  <rv s="1">
    <fb>0.3</fb>
    <v>35</v>
  </rv>
  <rv s="4">
    <v>2</v>
  </rv>
  <rv s="1">
    <fb>0.65060906480000003</fb>
    <v>30</v>
  </rv>
  <rv s="1">
    <fb>0.85709999999999997</fb>
    <v>31</v>
  </rv>
  <rv s="1">
    <fb>1417173173</fb>
    <v>8</v>
  </rv>
  <rv s="1">
    <fb>0.20300000000000001</fb>
    <v>30</v>
  </rv>
  <rv s="1">
    <fb>0.317</fb>
    <v>30</v>
  </rv>
  <rv s="1">
    <fb>0.46200000000000002</fb>
    <v>30</v>
  </rv>
  <rv s="1">
    <fb>3.3000000000000002E-2</fb>
    <v>30</v>
  </rv>
  <rv s="1">
    <fb>7.6999999999999999E-2</fb>
    <v>30</v>
  </rv>
  <rv s="1">
    <fb>0.111</fb>
    <v>30</v>
  </rv>
  <rv s="1">
    <fb>0.14699999999999999</fb>
    <v>30</v>
  </rv>
  <rv s="1">
    <fb>0.49292999267578097</fb>
    <v>30</v>
  </rv>
  <rv s="0">
    <v>536870912</v>
    <v>Arunachal Pradesh</v>
    <v>c2da5cc2-b1a0-f17a-707d-e5067136b9e9</v>
    <v>en-IN</v>
    <v>Map</v>
  </rv>
  <rv s="0">
    <v>536870912</v>
    <v>Assam</v>
    <v>a9d4e5df-f559-c28f-dc41-7c72a82dfaf7</v>
    <v>en-IN</v>
    <v>Map</v>
  </rv>
  <rv s="0">
    <v>536870912</v>
    <v>Bihar</v>
    <v>e402c108-ade8-40dd-b6d7-f36882e8e3e3</v>
    <v>en-IN</v>
    <v>Map</v>
  </rv>
  <rv s="0">
    <v>536870912</v>
    <v>Chhattisgarh</v>
    <v>91e8d1d3-b929-8697-13f5-91241ae0d1b6</v>
    <v>en-IN</v>
    <v>Map</v>
  </rv>
  <rv s="0">
    <v>536870912</v>
    <v>Goa</v>
    <v>d9bda1c6-a2c4-994c-5335-195386cef40a</v>
    <v>en-IN</v>
    <v>Map</v>
  </rv>
  <rv s="0">
    <v>536870912</v>
    <v>Gujarat</v>
    <v>c70b768e-21ab-4f53-a356-564e8da2291e</v>
    <v>en-IN</v>
    <v>Map</v>
  </rv>
  <rv s="0">
    <v>536870912</v>
    <v>Haryana</v>
    <v>f50b36c9-0e06-9b0a-b657-100ebb295bb1</v>
    <v>en-IN</v>
    <v>Map</v>
  </rv>
  <rv s="0">
    <v>536870912</v>
    <v>Himachal Pradesh</v>
    <v>0e213229-adc2-378d-f093-949050fffa34</v>
    <v>en-IN</v>
    <v>Map</v>
  </rv>
  <rv s="0">
    <v>536870912</v>
    <v>Jharkhand</v>
    <v>9cf33868-3d76-c243-1cd3-91dda44b77e3</v>
    <v>en-IN</v>
    <v>Map</v>
  </rv>
  <rv s="0">
    <v>536870912</v>
    <v>Karnataka</v>
    <v>216903eb-bbc1-497e-b914-8eb69db6f747</v>
    <v>en-IN</v>
    <v>Map</v>
  </rv>
  <rv s="0">
    <v>536870912</v>
    <v>Kerala</v>
    <v>9d932c0c-d3e6-abbd-5274-6b53036ca764</v>
    <v>en-IN</v>
    <v>Map</v>
  </rv>
  <rv s="0">
    <v>536870912</v>
    <v>Madhya Pradesh</v>
    <v>bcbcd891-852b-6dac-1671-8d00b9eae5ea</v>
    <v>en-IN</v>
    <v>Map</v>
  </rv>
  <rv s="0">
    <v>536870912</v>
    <v>Maharashtra</v>
    <v>8e20e4dc-1423-75a9-a049-5e500370aafa</v>
    <v>en-IN</v>
    <v>Map</v>
  </rv>
  <rv s="0">
    <v>536870912</v>
    <v>Manipur</v>
    <v>774dc6a3-56a4-d8f3-26d2-6e2536af50a5</v>
    <v>en-IN</v>
    <v>Map</v>
  </rv>
  <rv s="0">
    <v>536870912</v>
    <v>Meghalaya</v>
    <v>b317786c-1e28-16cc-03ca-835f315a094d</v>
    <v>en-IN</v>
    <v>Map</v>
  </rv>
  <rv s="0">
    <v>536870912</v>
    <v>Mizoram</v>
    <v>a1dcfd92-e2ab-1111-48a2-8c885ebd1155</v>
    <v>en-IN</v>
    <v>Map</v>
  </rv>
  <rv s="0">
    <v>536870912</v>
    <v>Nagaland</v>
    <v>9097c945-eb0e-f294-cb7f-43ad572c6903</v>
    <v>en-IN</v>
    <v>Map</v>
  </rv>
  <rv s="0">
    <v>536870912</v>
    <v>Odisha</v>
    <v>becca699-9820-c027-8e14-b5840348a600</v>
    <v>en-IN</v>
    <v>Map</v>
  </rv>
  <rv s="0">
    <v>536870912</v>
    <v>Punjab, India</v>
    <v>d98d08e1-818e-a7ba-30a5-4637a11eec3e</v>
    <v>en-IN</v>
    <v>Map</v>
  </rv>
  <rv s="0">
    <v>536870912</v>
    <v>Rajasthan</v>
    <v>58d414c6-9557-d15b-60ff-52f256e32345</v>
    <v>en-IN</v>
    <v>Map</v>
  </rv>
  <rv s="0">
    <v>536870912</v>
    <v>Sikkim</v>
    <v>aa8e9a23-8c5b-d667-7f28-62e9ce93f9bd</v>
    <v>en-IN</v>
    <v>Map</v>
  </rv>
  <rv s="0">
    <v>536870912</v>
    <v>Tamil Nadu</v>
    <v>6e3e5a82-8737-a613-1d99-0b4d68370109</v>
    <v>en-IN</v>
    <v>Map</v>
  </rv>
  <rv s="0">
    <v>536870912</v>
    <v>Tripura</v>
    <v>a7fa8608-5e0d-f0d4-37a2-b87e3fe2b039</v>
    <v>en-IN</v>
    <v>Map</v>
  </rv>
  <rv s="0">
    <v>536870912</v>
    <v>Uttar Pradesh</v>
    <v>f624b656-1585-9836-7a98-128016c67d52</v>
    <v>en-IN</v>
    <v>Map</v>
  </rv>
  <rv s="0">
    <v>536870912</v>
    <v>Uttarakhand</v>
    <v>41a39bbc-6b82-df10-b345-3afffff3985d</v>
    <v>en-IN</v>
    <v>Map</v>
  </rv>
  <rv s="0">
    <v>536870912</v>
    <v>West Bengal</v>
    <v>067d886f-4d7d-8889-c8c7-d54e2dbc1cb8</v>
    <v>en-IN</v>
    <v>Map</v>
  </rv>
  <rv s="0">
    <v>536870912</v>
    <v>Andaman and Nicobar Islands</v>
    <v>0543bce3-574a-8949-ac01-944cd0418886</v>
    <v>en-IN</v>
    <v>Map</v>
  </rv>
  <rv s="0">
    <v>536870912</v>
    <v>Chandigarh</v>
    <v>10beaf9e-bdab-00b9-8037-79ffe16cf357</v>
    <v>en-IN</v>
    <v>Map</v>
  </rv>
  <rv s="0">
    <v>536870912</v>
    <v>Lakshadweep</v>
    <v>90dcf823-b8a7-5ca7-11dd-dcf29ea357f2</v>
    <v>en-IN</v>
    <v>Map</v>
  </rv>
  <rv s="0">
    <v>536870912</v>
    <v>Delhi</v>
    <v>275e8ab8-7bd0-4633-9c89-0133be92e587</v>
    <v>en-IN</v>
    <v>Map</v>
  </rv>
  <rv s="0">
    <v>536870912</v>
    <v>Puducherry</v>
    <v>6e0dc6cc-da9d-7f4a-75a8-85997485edfd</v>
    <v>en-IN</v>
    <v>Map</v>
  </rv>
  <rv s="0">
    <v>536870912</v>
    <v>Telangana</v>
    <v>19abdc7d-29ea-4ed5-99d8-3a1d7bc90b05</v>
    <v>en-IN</v>
    <v>Map</v>
  </rv>
  <rv s="0">
    <v>536870912</v>
    <v>Andhra Pradesh</v>
    <v>9e3a52bb-38ae-c817-5cd2-7a8dd2a4c0e5</v>
    <v>en-IN</v>
    <v>Map</v>
  </rv>
  <rv s="0">
    <v>536870912</v>
    <v>Ladakh</v>
    <v>a7a84d3a-9c83-e85a-7347-73d712e71fe2</v>
    <v>en-IN</v>
    <v>Map</v>
  </rv>
  <rv s="4">
    <v>3</v>
  </rv>
  <rv s="1">
    <fb>0.111799218352875</fb>
    <v>30</v>
  </rv>
  <rv s="1">
    <fb>0.49700000000000005</fb>
    <v>30</v>
  </rv>
  <rv s="1">
    <fb>5.35500001907349E-2</fb>
    <v>37</v>
  </rv>
  <rv s="1">
    <fb>471031528</fb>
    <v>8</v>
  </rv>
  <rv s="6">
    <v>#VALUE!</v>
    <v>en-IN</v>
    <v>85fa63d3-9596-adb9-b4eb-502273d84f56</v>
    <v>536870912</v>
    <v>1</v>
    <v>27</v>
    <v>28</v>
    <v>India</v>
    <v>4</v>
    <v>5</v>
    <v>Map</v>
    <v>6</v>
    <v>29</v>
    <v>IN</v>
    <v>10</v>
    <v>11</v>
    <v>12</v>
    <v>13</v>
    <v>14</v>
    <v>15</v>
    <v>16</v>
    <v>17</v>
    <v>18</v>
    <v>INR</v>
    <v>India, officially the Republic of India, is a country in South Asia. It is the seventh-largest country by area; the most populous country from June 2023 onwards; and since its independence in 1947, the world's most populous democracy. Bounded by ...</v>
    <v>19</v>
    <v>20</v>
    <v>21</v>
    <v>22</v>
    <v>23</v>
    <v>24</v>
    <v>25</v>
    <v>26</v>
    <v>27</v>
    <v>28</v>
    <v>0</v>
    <v>31</v>
    <v>32</v>
    <v>33</v>
    <v>34</v>
    <v>35</v>
    <v>36</v>
    <v>India</v>
    <v>Jana Gana Mana</v>
    <v>37</v>
    <v>भारत गणराज्य</v>
    <v>38</v>
    <v>39</v>
    <v>40</v>
    <v>41</v>
    <v>42</v>
    <v>43</v>
    <v>44</v>
    <v>45</v>
    <v>46</v>
    <v>47</v>
    <v>48</v>
    <v>83</v>
    <v>84</v>
    <v>8</v>
    <v>85</v>
    <v>86</v>
    <v>India</v>
    <v>87</v>
    <v>mdp/vdpid/113</v>
  </rv>
  <rv s="1">
    <fb>42.7</fb>
    <v>8</v>
  </rv>
  <rv s="0">
    <v>536870912</v>
    <v>British Raj</v>
    <v>20193abe-79a7-473f-979c-a3cfdac8639a</v>
    <v>en-IN</v>
    <v>Map</v>
  </rv>
  <rv s="2">
    <v>2</v>
    <v>6</v>
    <v>38</v>
    <v>7</v>
    <v>0</v>
    <v>Image of New Delhi</v>
  </rv>
  <rv s="1">
    <fb>28.613895400000001</fb>
    <v>9</v>
  </rv>
  <rv s="0">
    <v>805306368</v>
    <v>Amit Yadav (Chairman)</v>
    <v>116fdc0c-9bcb-b0ae-7608-c344b83a929b</v>
    <v>en-IN</v>
    <v>Generic</v>
  </rv>
  <rv s="4">
    <v>4</v>
  </rv>
  <rv s="3">
    <v>https://www.bing.com/search?q=new+delhi&amp;form=skydnc</v>
    <v>Learn more on Bing</v>
  </rv>
  <rv s="1">
    <fb>77.209005700000006</fb>
    <v>9</v>
  </rv>
  <rv s="1">
    <fb>249998</fb>
    <v>8</v>
  </rv>
  <rv s="7">
    <v>#VALUE!</v>
    <v>en-IN</v>
    <v>b474d3c7-a39a-d5ba-7426-18e00042f03e</v>
    <v>536870912</v>
    <v>1</v>
    <v>39</v>
    <v>40</v>
    <v>New Delhi</v>
    <v>4</v>
    <v>5</v>
    <v>Map</v>
    <v>6</v>
    <v>41</v>
    <v>89</v>
    <v>90</v>
    <v>New Delhi, is the capital of India and a part of the National Capital Territory of Delhi. New Delhi is the seat of all three branches of the Government of India, hosting the Rashtrapati Bhavan, Sansad Bhavan, and the Supreme Court. New Delhi is ...</v>
    <v>91</v>
    <v>92</v>
    <v>94</v>
    <v>95</v>
    <v>96</v>
    <v>New Delhi</v>
    <v>97</v>
    <v>New Delhi</v>
    <v>mdp/vdpid/7408261014405251079</v>
  </rv>
  <rv s="1">
    <fb>1484</fb>
    <v>8</v>
  </rv>
  <rv s="0">
    <v>536870912</v>
    <v>Sur Empire</v>
    <v>14116fa5-c108-6564-e585-c8cd1d016837</v>
    <v>en-IN</v>
    <v>Map</v>
  </rv>
  <rv s="2">
    <v>3</v>
    <v>6</v>
    <v>42</v>
    <v>7</v>
    <v>0</v>
    <v>Image of Delhi</v>
  </rv>
  <rv s="0">
    <v>805306368</v>
    <v>Vinai Kumar Saxena (Lieutenant governor)</v>
    <v>63e4d87a-b12e-3d7a-686e-620814853d36</v>
    <v>en-IN</v>
    <v>Generic</v>
  </rv>
  <rv s="0">
    <v>805306368</v>
    <v>Arvind Kejriwal (Chief minister)</v>
    <v>406f9300-0c0c-3948-9d26-5c194e968300</v>
    <v>en-IN</v>
    <v>Generic</v>
  </rv>
  <rv s="4">
    <v>5</v>
  </rv>
  <rv s="3">
    <v>https://www.bing.com/search?q=delhi&amp;form=skydnc</v>
    <v>Learn more on Bing</v>
  </rv>
  <rv s="1">
    <fb>9879172</fb>
    <v>8</v>
  </rv>
  <rv s="4">
    <v>6</v>
  </rv>
  <rv s="8">
    <v>#VALUE!</v>
    <v>en-IN</v>
    <v>275e8ab8-7bd0-4633-9c89-0133be92e587</v>
    <v>536870912</v>
    <v>1</v>
    <v>45</v>
    <v>46</v>
    <v>Delhi</v>
    <v>4</v>
    <v>5</v>
    <v>Map</v>
    <v>6</v>
    <v>47</v>
    <v>IN-DL</v>
    <v>99</v>
    <v>15</v>
    <v>100</v>
    <v>Delhi, officially the National Capital Territory of Delhi, is a city and a union territory of India containing New Delhi, the capital of India. Straddling the Yamuna river, but spread chiefly to the west, or beyond its right bank, Delhi shares ...</v>
    <v>101</v>
    <v>15</v>
    <v>104</v>
    <v>105</v>
    <v>Delhi</v>
    <v>106</v>
    <v>107</v>
    <v>Delhi</v>
    <v>mdp/vdpid/10122740</v>
  </rv>
  <rv s="9">
    <v>12</v>
    <v>Capital/Major City</v>
    <v>0</v>
  </rv>
  <rv s="3">
    <v>https://www.bing.com/financeapi/forcetrigger?t=ahk9xm&amp;q=XNSE%3aTATAMOTORS&amp;form=skydnc</v>
    <v>Learn more on Bing</v>
  </rv>
  <rv s="10">
    <v>en-IN</v>
    <v>ahk9xm</v>
    <v>268435456</v>
    <v>1</v>
    <v>Powered by Refinitiv</v>
    <v>48</v>
    <v>TATA MOTORS LIMITED (XNSE:TATAMOTORS)</v>
    <v>49</v>
    <v>50</v>
    <v>Finance</v>
    <v>51</v>
    <v>1179</v>
    <v>535.75</v>
    <v>1.3257000000000001</v>
    <v>1</v>
    <v>1.4099999999999998E-3</v>
    <v>INR</v>
    <v>Tata Motors Limited is an India-based global automobile manufacturer of cars, utility vehicles, pick-ups, trucks, and buses, offering a range of integrated, smart, and e-mobility solutions. The Company's segments include Automotive and Others. The Automotive segment consists of four reportable sub-segments: Tata Commercial Vehicles, Tata Passenger Vehicles, Jaguar Land Rover and Vehicle Financing. Its automotive business includes all activities relating to development, design, manufacture, assembly and sale of vehicles including financing thereof, as well as sale of related parts, accessories and services. The Others segment consists of information technology services and insurance broking services. With operations in India, the United Kingdom, South Korea, Thailand, South Africa and Indonesia, the Company markets its vehicles in Africa, the Middle East, Latin America, Southeast Asia, and the South Asian Association for Regional Cooperation (SAARC) countries.</v>
    <v>86259</v>
    <v>National Stock Exchange of India</v>
    <v>XNSE</v>
    <v>XNSE</v>
    <v>A Block, Shivasagar Estate, Dr. Annie Besant Road, Worli, MUMBAI, MAHARASHTRA, 400018 IN</v>
    <v>714.45</v>
    <v>Automobiles &amp; Auto Parts</v>
    <v>Stock</v>
    <v>45813.492847222224</v>
    <v>110</v>
    <v>704</v>
    <v>2610709000000</v>
    <v>TATA MOTORS LIMITED</v>
    <v>TATA MOTORS LIMITED</v>
    <v>712.8</v>
    <v>11.495699999999999</v>
    <v>709.15</v>
    <v>710.15</v>
    <v>3681462000</v>
    <v>TATAMOTORS</v>
    <v>TATA MOTORS LIMITED (XNSE:TATAMOTORS)</v>
    <v>10203331</v>
    <v>10430640</v>
    <v>1945</v>
  </rv>
  <rv s="11">
    <v>111</v>
  </rv>
  <rv s="0">
    <v>536870912</v>
    <v>Bengaluru</v>
    <v>2ab373f2-434a-45b8-c281-342ba82d97a0</v>
    <v>en-IN</v>
    <v>Map</v>
  </rv>
  <rv s="1">
    <fb>741</fb>
    <v>8</v>
  </rv>
  <rv s="0">
    <v>536870912</v>
    <v>Company rule in India</v>
    <v>322aafcd-954d-0db7-5871-c26baa1b8358</v>
    <v>en-IN</v>
    <v>Map</v>
  </rv>
  <rv s="2">
    <v>4</v>
    <v>6</v>
    <v>52</v>
    <v>7</v>
    <v>0</v>
    <v>Image of Bengaluru</v>
  </rv>
  <rv s="1">
    <fb>12.979119799999999</fb>
    <v>9</v>
  </rv>
  <rv s="4">
    <v>7</v>
  </rv>
  <rv s="3">
    <v>https://www.bing.com/search?q=bangalore&amp;form=skydnc</v>
    <v>Learn more on Bing</v>
  </rv>
  <rv s="1">
    <fb>77.591299699999993</fb>
    <v>9</v>
  </rv>
  <rv s="1">
    <fb>12327000</fb>
    <v>8</v>
  </rv>
  <rv s="12">
    <v>#VALUE!</v>
    <v>en-IN</v>
    <v>2ab373f2-434a-45b8-c281-342ba82d97a0</v>
    <v>536870912</v>
    <v>1</v>
    <v>53</v>
    <v>54</v>
    <v>Bengaluru</v>
    <v>4</v>
    <v>5</v>
    <v>Map</v>
    <v>6</v>
    <v>55</v>
    <v>114</v>
    <v>115</v>
    <v>Bengaluru, formerly called Bangalore, is the capital and largest city of the southern Indian state of Karnataka. As per the 2011 census, the city had a population of 8.4 million, making it the third most populous city in India and the most ...</v>
    <v>116</v>
    <v>117</v>
    <v>118</v>
    <v>119</v>
    <v>120</v>
    <v>Bengaluru</v>
    <v>121</v>
    <v>107</v>
    <v>Bengaluru</v>
    <v>mdp/vdpid/7466620589789151233</v>
  </rv>
  <rv s="13">
    <v>10</v>
    <v>7</v>
  </rv>
  <rv s="3">
    <v>https://www.bing.com/financeapi/forcetrigger?t=ahjo52&amp;q=XNSE%3aRELIANCE&amp;form=skydnc</v>
    <v>Learn more on Bing</v>
  </rv>
  <rv s="10">
    <v>en-IN</v>
    <v>ahjo52</v>
    <v>268435456</v>
    <v>1</v>
    <v>Powered by Refinitiv</v>
    <v>48</v>
    <v>RELIANCE INDUSTRIES LIMITED (XNSE:RELIANCE)</v>
    <v>49</v>
    <v>50</v>
    <v>Finance</v>
    <v>51</v>
    <v>1608.8</v>
    <v>1114.8499999999999</v>
    <v>0.91500000000000004</v>
    <v>18.899999999999999</v>
    <v>1.3277000000000001E-2</v>
    <v>INR</v>
    <v>Reliance Industries Limited is engaged in the activities of hydrocarbon exploration and production, petroleum refining and marketing, petrochemicals, advanced materials and composites, renewables, retail and digital services. The Company’s segments include Oil to Chemicals (O2C), Oil and Gas, Retail, and Digital Services. The O2C segment covers refining, petrochemicals, fuel retailing, aviation fuel, and bulk wholesale marketing, with a portfolio that includes transportation fuels, polymers, polyesters, and elastomers. The Oil and Gas segment focuses on the exploration, development, and production of crude oil and natural gas. The Retail segment involves consumer retail and related services. The Digital Services segment provides a range of digital services. It also operates an oncology-focused healthcare platform, which focuses on technology-driven cancer care. Its subsidiaries include 7-India Convenience Retail Limited, Amante India Limited, Cover Story Clothing Limited, and others.</v>
    <v>347362</v>
    <v>National Stock Exchange of India</v>
    <v>XNSE</v>
    <v>XNSE</v>
    <v>Maker Chambers IV, Nariman Point, MUMBAI, MAHARASHTRA, 400021 IN</v>
    <v>1454.7</v>
    <v>Oil &amp; Gas</v>
    <v>Stock</v>
    <v>45813.492835648147</v>
    <v>124</v>
    <v>1423.6</v>
    <v>19263470000000</v>
    <v>RELIANCE INDUSTRIES LIMITED</v>
    <v>RELIANCE INDUSTRIES LIMITED</v>
    <v>1428</v>
    <v>27.66</v>
    <v>1423.5</v>
    <v>1442.4</v>
    <v>13532740000</v>
    <v>RELIANCE</v>
    <v>RELIANCE INDUSTRIES LIMITED (XNSE:RELIANCE)</v>
    <v>13716817</v>
    <v>9707580</v>
    <v>1973</v>
  </rv>
  <rv s="11">
    <v>125</v>
  </rv>
  <rv s="3">
    <v>https://www.bing.com/financeapi/forcetrigger?t=ahgr9c&amp;q=XNSE%3aADANIPOWER&amp;form=skydnc</v>
    <v>Learn more on Bing</v>
  </rv>
  <rv s="10">
    <v>en-IN</v>
    <v>ahgr9c</v>
    <v>268435456</v>
    <v>1</v>
    <v>Powered by Refinitiv</v>
    <v>48</v>
    <v>ADANI POWER LIMITED (XNSE:ADANIPOWER)</v>
    <v>49</v>
    <v>50</v>
    <v>Finance</v>
    <v>51</v>
    <v>895.85</v>
    <v>432</v>
    <v>0.89649999999999996</v>
    <v>2.5</v>
    <v>4.5859999999999998E-3</v>
    <v>INR</v>
    <v>Adani Power Limited is an India-based private-sector thermal power producer. The Company has an installed thermal power capacity of approximately 17,510 megawatts (MW) spread over 11 power plants and a 40 MW solar power plant in Gujarat. Its segments include Power Generation and related activities and Trading, Investment and other activities. It sells power generated from its projects under a combination of long-term power purchase agreements (PPAs), supplemental power purchase agreements (SPPAs), medium-term PPA, short-term PPA, and on a merchant basis. Its power plants are located in various locations, including Mundra, Gujarat; Tiroda, Maharashtra; Kawai, Rajasthan; Udupi, Karnataka; Raipur, Chhattisgarh; Raigarh, Chhattisgarh; Godda, Jharkhand; Singrauli, Madhya Pradesh (ongoing expansion); Singrauli, Madhya Pradesh, and Bitta, Gujarat. Its Udupi power plant operates as an imported coal-based utility with a capacity of approximately 1.2 gigawatts (GW).</v>
    <v>4176</v>
    <v>National Stock Exchange of India</v>
    <v>XNSE</v>
    <v>XNSE</v>
    <v>Adani Corporate House, Shantigram, Near Vaishno Devi Circle,, S. G. Highway, Khodiyar, AHMEDABAD, GUJARAT, 382421 IN</v>
    <v>553.70000000000005</v>
    <v>Electrical Utilities &amp; IPPs</v>
    <v>Stock</v>
    <v>45813.492812500001</v>
    <v>127</v>
    <v>546.54999999999995</v>
    <v>2100489000000</v>
    <v>ADANI POWER LIMITED</v>
    <v>ADANI POWER LIMITED</v>
    <v>547.70000000000005</v>
    <v>16.420999999999999</v>
    <v>545.15</v>
    <v>547.65</v>
    <v>3856939000</v>
    <v>ADANIPOWER</v>
    <v>ADANI POWER LIMITED (XNSE:ADANIPOWER)</v>
    <v>1923341</v>
    <v>3131110</v>
    <v>1996</v>
  </rv>
  <rv s="11">
    <v>128</v>
  </rv>
  <rv s="0">
    <v>536870912</v>
    <v>Hyderabad</v>
    <v>fd2ac1db-33b3-5509-fd5e-fea4038f50d5</v>
    <v>en-IN</v>
    <v>Map</v>
  </rv>
  <rv s="0">
    <v>536870912</v>
    <v>Hyderabad district</v>
    <v>54f6e2a5-4bbd-59c7-179f-13554a422370</v>
    <v>en-IN</v>
    <v>Map</v>
  </rv>
  <rv s="1">
    <fb>650</fb>
    <v>8</v>
  </rv>
  <rv s="0">
    <v>536870912</v>
    <v>India</v>
    <v>dae0317d-b91a-e89f-b08a-22118e2f402b</v>
    <v>en-IN</v>
    <v>Map</v>
  </rv>
  <rv s="2">
    <v>5</v>
    <v>6</v>
    <v>56</v>
    <v>7</v>
    <v>0</v>
    <v>Image of Hyderabad</v>
  </rv>
  <rv s="1">
    <fb>17.3616666666667</fb>
    <v>9</v>
  </rv>
  <rv s="0">
    <v>805306368</v>
    <v>Gadwal Vijayalakshmi (Mayor)</v>
    <v>a531516c-02cc-564c-5f8f-e2f319217d01</v>
    <v>en-IN</v>
    <v>Generic</v>
  </rv>
  <rv s="4">
    <v>8</v>
  </rv>
  <rv s="3">
    <v>https://www.bing.com/search?q=hyderabad&amp;form=skydnc</v>
    <v>Learn more on Bing</v>
  </rv>
  <rv s="1">
    <fb>78.474722222222198</fb>
    <v>9</v>
  </rv>
  <rv s="1">
    <fb>9482000</fb>
    <v>8</v>
  </rv>
  <rv s="14">
    <v>#VALUE!</v>
    <v>en-IN</v>
    <v>fd2ac1db-33b3-5509-fd5e-fea4038f50d5</v>
    <v>536870912</v>
    <v>1</v>
    <v>57</v>
    <v>58</v>
    <v>Hyderabad</v>
    <v>4</v>
    <v>5</v>
    <v>Map</v>
    <v>6</v>
    <v>7</v>
    <v>80</v>
    <v>131</v>
    <v>132</v>
    <v>133</v>
    <v>Hyderabad is the capital and largest city of the Indian state of Telangana. It occupies 650 km² on the Deccan Plateau along the banks of the Musi River, in the northern part of Southern India. With an average altitude of 542 m, much of Hyderabad ...</v>
    <v>134</v>
    <v>135</v>
    <v>137</v>
    <v>138</v>
    <v>139</v>
    <v>Hyderabad</v>
    <v>140</v>
    <v>107</v>
    <v>Hyderabad</v>
    <v>mdp/vdpid/7462438330018299905</v>
  </rv>
  <rv s="0">
    <v>536870912</v>
    <v>Chennai</v>
    <v>d97acf5c-0a2b-cd2c-e895-ef8aa64b883b</v>
    <v>en-IN</v>
    <v>Map</v>
  </rv>
  <rv s="0">
    <v>536870912</v>
    <v>Chennai district</v>
    <v>545d0b8c-14ff-f557-6235-7e3b843b3537</v>
    <v>en-IN</v>
    <v>Map</v>
  </rv>
  <rv s="1">
    <fb>426</fb>
    <v>8</v>
  </rv>
  <rv s="2">
    <v>6</v>
    <v>6</v>
    <v>60</v>
    <v>7</v>
    <v>0</v>
    <v>Image of Chennai</v>
  </rv>
  <rv s="1">
    <fb>13.0825</fb>
    <v>9</v>
  </rv>
  <rv s="0">
    <v>805306368</v>
    <v>Priya Rajan (Mayor)</v>
    <v>e82eebd0-0fc2-cfff-9f6e-36ab49734194</v>
    <v>en-IN</v>
    <v>Generic</v>
  </rv>
  <rv s="4">
    <v>9</v>
  </rv>
  <rv s="3">
    <v>https://www.bing.com/search?q=chennai&amp;form=skydnc</v>
    <v>Learn more on Bing</v>
  </rv>
  <rv s="1">
    <fb>80.275000000000006</fb>
    <v>9</v>
  </rv>
  <rv s="1">
    <fb>10265000</fb>
    <v>8</v>
  </rv>
  <rv s="15">
    <v>#VALUE!</v>
    <v>en-IN</v>
    <v>d97acf5c-0a2b-cd2c-e895-ef8aa64b883b</v>
    <v>536870912</v>
    <v>1</v>
    <v>61</v>
    <v>62</v>
    <v>Chennai</v>
    <v>4</v>
    <v>5</v>
    <v>Map</v>
    <v>6</v>
    <v>63</v>
    <v>70</v>
    <v>143</v>
    <v>144</v>
    <v>2</v>
    <v>Chennai, formerly known as Madras, is the capital city of Tamil Nadu, the southernmost state of India. It is the state's primate city and is located on the Coromandel Coast of the Bay of Bengal. According to the 2011 Indian census, Chennai is ...</v>
    <v>145</v>
    <v>146</v>
    <v>148</v>
    <v>149</v>
    <v>150</v>
    <v>Chennai</v>
    <v>151</v>
    <v>Chennai</v>
    <v>mdp/vdpid/7472814627122839553</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error">
    <k n="errorType" t="i"/>
    <k n="subType" t="i"/>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8">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spbArrays>
  <spbData count="64">
    <spb s="0">
      <v xml:space="preserve">Wikipedia	</v>
      <v xml:space="preserve">CC BY-SA 3.0	</v>
      <v xml:space="preserve">https://en.wikipedia.org/wiki/Mumbai	</v>
      <v xml:space="preserve">https://creativecommons.org/licenses/by-sa/3.0	</v>
    </spb>
    <spb s="1">
      <v>0</v>
      <v>0</v>
      <v>0</v>
      <v>0</v>
      <v>0</v>
      <v>0</v>
      <v>0</v>
      <v>0</v>
    </spb>
    <spb s="2">
      <v>0</v>
      <v>Name</v>
      <v>LearnMoreOnLink</v>
    </spb>
    <spb s="3">
      <v>0</v>
      <v>0</v>
      <v>0</v>
    </spb>
    <spb s="4">
      <v>3</v>
      <v>3</v>
      <v>3</v>
    </spb>
    <spb s="5">
      <v>1</v>
      <v>2</v>
    </spb>
    <spb s="6">
      <v>https://www.bing.com</v>
      <v>https://www.bing.com/th?id=Ga%5Cbing_yt.png&amp;w=100&amp;h=40&amp;c=0&amp;pid=0.1</v>
      <v>Powered by Bing</v>
    </spb>
    <spb s="7">
      <v>square km</v>
      <v>2018</v>
    </spb>
    <spb s="8">
      <v>3</v>
    </spb>
    <spb s="8">
      <v>4</v>
    </spb>
    <spb s="0">
      <v xml:space="preserve">data.worldbank.org	</v>
      <v xml:space="preserve">	</v>
      <v xml:space="preserve">http://data.worldbank.org/indicator/FP.CPI.TOTL	</v>
      <v xml:space="preserve">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17</v>
      <v>15</v>
      <v>18</v>
      <v>12</v>
      <v>15</v>
      <v>19</v>
      <v>20</v>
      <v>21</v>
      <v>15</v>
      <v>15</v>
      <v>12</v>
      <v>15</v>
      <v>22</v>
      <v>23</v>
      <v>24</v>
      <v>25</v>
      <v>15</v>
      <v>17</v>
      <v>15</v>
      <v>15</v>
      <v>15</v>
      <v>15</v>
      <v>15</v>
      <v>15</v>
      <v>15</v>
      <v>15</v>
      <v>15</v>
      <v>15</v>
      <v>26</v>
    </spb>
    <spb s="2">
      <v>1</v>
      <v>Name</v>
      <v>LearnMoreOnLink</v>
    </spb>
    <spb s="10">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8">
      <v>5</v>
    </spb>
    <spb s="8">
      <v>6</v>
    </spb>
    <spb s="8">
      <v>7</v>
    </spb>
    <spb s="8">
      <v>8</v>
    </spb>
    <spb s="8">
      <v>9</v>
    </spb>
    <spb s="8">
      <v>10</v>
    </spb>
    <spb s="8">
      <v>11</v>
    </spb>
    <spb s="8">
      <v>12</v>
    </spb>
    <spb s="0">
      <v xml:space="preserve">Wikipedia	</v>
      <v xml:space="preserve">CC BY-SA 3.0	</v>
      <v xml:space="preserve">https://en.wikipedia.org/wiki/New_Delhi	</v>
      <v xml:space="preserve">https://creativecommons.org/licenses/by-sa/3.0	</v>
    </spb>
    <spb s="1">
      <v>38</v>
      <v>38</v>
      <v>38</v>
      <v>38</v>
      <v>38</v>
      <v>38</v>
      <v>38</v>
      <v>38</v>
    </spb>
    <spb s="2">
      <v>2</v>
      <v>Name</v>
      <v>LearnMoreOnLink</v>
    </spb>
    <spb s="7">
      <v>square km</v>
      <v>2011</v>
    </spb>
    <spb s="0">
      <v xml:space="preserve">Wikipedia	</v>
      <v xml:space="preserve">CC BY-SA 3.0	</v>
      <v xml:space="preserve">https://en.wikipedia.org/wiki/Delhi	</v>
      <v xml:space="preserve">https://creativecommons.org/licenses/by-sa/3.0	</v>
    </spb>
    <spb s="0">
      <v xml:space="preserve">Wikipedia	</v>
      <v xml:space="preserve">CC-BY-SA	</v>
      <v xml:space="preserve">http://en.wikipedia.org/wiki/Delhi	</v>
      <v xml:space="preserve">http://creativecommons.org/licenses/by-sa/3.0/	</v>
    </spb>
    <spb s="0">
      <v xml:space="preserve">Wikipedia	Weathertrends360	</v>
      <v xml:space="preserve">CC-BY-SA		</v>
      <v xml:space="preserve">http://en.wikipedia.org/wiki/Delhi	https://www.weathertrends360.com/	</v>
      <v xml:space="preserve">http://creativecommons.org/licenses/by-sa/3.0/		</v>
    </spb>
    <spb s="11">
      <v>42</v>
      <v>42</v>
      <v>42</v>
      <v>42</v>
      <v>42</v>
      <v>43</v>
      <v>44</v>
      <v>42</v>
      <v>44</v>
    </spb>
    <spb s="2">
      <v>3</v>
      <v>Name</v>
      <v>LearnMoreOnLink</v>
    </spb>
    <spb s="7">
      <v>square km</v>
      <v>2019</v>
    </spb>
    <spb s="2">
      <v>4</v>
      <v>Name</v>
      <v>LearnMoreOnLink</v>
    </spb>
    <spb s="12">
      <v>3</v>
      <v>3</v>
      <v>3</v>
      <v>3</v>
    </spb>
    <spb s="13">
      <v>13</v>
      <v>8</v>
      <v>8</v>
      <v>13</v>
      <v>1</v>
      <v>13</v>
      <v>13</v>
      <v>13</v>
      <v>3</v>
      <v>3</v>
      <v>12</v>
      <v>14</v>
      <v>13</v>
      <v>13</v>
      <v>13</v>
      <v>3</v>
      <v>15</v>
      <v>7</v>
      <v>6</v>
      <v>3</v>
    </spb>
    <spb s="14">
      <v>Delayed 5 minutes</v>
      <v>from previous close</v>
      <v>from previous close</v>
      <v>GMT</v>
    </spb>
    <spb s="0">
      <v xml:space="preserve">Wikipedia	</v>
      <v xml:space="preserve">CC BY-SA 3.0	</v>
      <v xml:space="preserve">https://en.wikipedia.org/wiki/Bengaluru	</v>
      <v xml:space="preserve">https://creativecommons.org/licenses/by-sa/3.0	</v>
    </spb>
    <spb s="1">
      <v>52</v>
      <v>52</v>
      <v>52</v>
      <v>52</v>
      <v>52</v>
      <v>52</v>
      <v>52</v>
      <v>52</v>
    </spb>
    <spb s="2">
      <v>5</v>
      <v>Name</v>
      <v>LearnMoreOnLink</v>
    </spb>
    <spb s="7">
      <v>square km</v>
      <v>2020</v>
    </spb>
    <spb s="0">
      <v xml:space="preserve">Wikipedia	</v>
      <v xml:space="preserve">CC BY-SA 3.0	</v>
      <v xml:space="preserve">https://en.wikipedia.org/wiki/Hyderabad	</v>
      <v xml:space="preserve">https://creativecommons.org/licenses/by-sa/3.0	</v>
    </spb>
    <spb s="15">
      <v>56</v>
      <v>56</v>
      <v>56</v>
      <v>56</v>
      <v>56</v>
      <v>56</v>
      <v>56</v>
      <v>56</v>
      <v>56</v>
      <v>56</v>
    </spb>
    <spb s="2">
      <v>6</v>
      <v>Name</v>
      <v>LearnMoreOnLink</v>
    </spb>
    <spb s="0">
      <v xml:space="preserve">Wikipedia	</v>
      <v xml:space="preserve">CC-BY-SA	</v>
      <v xml:space="preserve">http://en.wikipedia.org/wiki/Chennai	</v>
      <v xml:space="preserve">http://creativecommons.org/licenses/by-sa/3.0/	</v>
    </spb>
    <spb s="0">
      <v xml:space="preserve">Wikipedia	</v>
      <v xml:space="preserve">CC BY-SA 3.0	</v>
      <v xml:space="preserve">https://en.wikipedia.org/wiki/Chennai	</v>
      <v xml:space="preserve">https://creativecommons.org/licenses/by-sa/3.0	</v>
    </spb>
    <spb s="15">
      <v>59</v>
      <v>60</v>
      <v>60</v>
      <v>60</v>
      <v>60</v>
      <v>60</v>
      <v>60</v>
      <v>60</v>
      <v>60</v>
      <v>60</v>
    </spb>
    <spb s="2">
      <v>7</v>
      <v>Name</v>
      <v>LearnMoreOnLink</v>
    </spb>
    <spb s="7">
      <v>square km</v>
      <v>2016</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Area" t="spb"/>
    <k n="Name" t="spb"/>
    <k n="Latitude" t="spb"/>
    <k n="Longitude" t="spb"/>
    <k n="Population" t="spb"/>
    <k n="UniqueName" t="spb"/>
    <k n="Description" t="spb"/>
    <k n="Country/region"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Abbreviation" t="spb"/>
    <k n="Largest city" t="spb"/>
    <k n="Country/region" t="spb"/>
    <k n="Capital/Major City" t="sp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Area" t="spb"/>
    <k n="Name" t="spb"/>
    <k n="Latitude" t="spb"/>
    <k n="Longitud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14" formatCode="0.00%"/>
    </x:dxf>
    <x:dxf>
      <x:numFmt numFmtId="3" formatCode="#,##0"/>
    </x:dxf>
    <x:dxf>
      <x:numFmt numFmtId="4" formatCode="#,##0.00"/>
    </x:dxf>
    <x:dxf>
      <x:numFmt numFmtId="1" formatCode="0"/>
    </x:dxf>
    <x:dxf>
      <x:numFmt numFmtId="27" formatCode="dd/mm/yyyy\ hh:mm"/>
    </x:dxf>
  </dxfs>
  <richProperties>
    <rPr n="IsTitleField" t="b"/>
    <rPr n="IsHeroField" t="b"/>
    <rPr n="NumberFormat" t="s"/>
  </richProperties>
  <richStyles>
    <rSty>
      <rpv i="0">1</rpv>
    </rSty>
    <rSty>
      <rpv i="1">1</rpv>
    </rSty>
    <rSty dxfid="3">
      <rpv i="2">#,##0</rpv>
    </rSty>
    <rSty dxfid="1">
      <rpv i="2">0.0000</rpv>
    </rSty>
    <rSty dxfid="2">
      <rpv i="2">0.0%</rpv>
    </rSty>
    <rSty dxfid="0">
      <rpv i="2">0.00</rpv>
    </rSty>
    <rSty dxfid="5">
      <rpv i="2">0</rpv>
    </rSty>
    <rSty dxfid="4">
      <rpv i="2">#,##0.00</rpv>
    </rSty>
    <rSty dxfid="1">
      <rpv i="2">0.0</rpv>
    </rSty>
    <rSty dxfid="1">
      <rpv i="2">_([$$-en-US]* #,##0.00_);_([$$-en-US]* (#,##0.00);_([$$-en-US]* "-"??_);_(@_)</rpv>
    </rSty>
    <rSty dxfid="1">
      <rpv i="2">_([$$-en-US]* #,##0_);_([$$-en-US]* (#,##0);_([$$-en-US]* "-"_);_(@_)</rpv>
    </rSty>
    <rSty dxfid="2"/>
    <rSty dxfid="1">
      <rpv i="2" xml:space="preserve">_ [$₹-en-IN] * #,##0.00_ ;_ [$₹-en-IN] * -#,##0.00_ ;_ [$₹-en-IN] * "-"??_ ;_ @_ </rpv>
    </rSty>
    <rSty dxfid="1">
      <rpv i="2" xml:space="preserve">_ [$₹-en-IN] * #,##0_ ;_ [$₹-en-IN] * -#,##0_ ;_ [$₹-en-IN] * "-"_ ;_ @_ </rpv>
    </rSty>
    <rSty dxfid="6"/>
  </richStyles>
</richStyleSheet>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476C28-50A5-417E-AC2E-CCED46282D31}" name="Employee" displayName="Employee" ref="A1:G34" totalsRowShown="0" headerRowDxfId="53" dataDxfId="52">
  <autoFilter ref="A1:G34" xr:uid="{C4476C28-50A5-417E-AC2E-CCED46282D31}"/>
  <tableColumns count="7">
    <tableColumn id="1" xr3:uid="{EBB450E2-B2D2-43D5-BADF-BBE98A182DD3}" name="Name" dataDxfId="51"/>
    <tableColumn id="2" xr3:uid="{75FEF2FC-7033-4A91-A7FE-DB44B869130F}" name="Designation" dataDxfId="50"/>
    <tableColumn id="3" xr3:uid="{9E312BA4-8435-406C-A618-711D1A85D8F7}" name="Salary" dataDxfId="49"/>
    <tableColumn id="4" xr3:uid="{A497ADC2-6301-443B-9195-F532100B7B08}" name="Joining Date" dataDxfId="48"/>
    <tableColumn id="5" xr3:uid="{F32ACED2-7E0E-46D5-8B70-AA6D9EDBEDE5}" name="Age" dataDxfId="47"/>
    <tableColumn id="9" xr3:uid="{92CA159B-FF61-46A4-B980-0225758ED6A8}" name="Age Groups" dataDxfId="46">
      <calculatedColumnFormula>IF(Employee[[#This Row],[Age]] &lt; 35, "Group A", IF(Employee[[#This Row],[Age]] &lt; 45, "Group B", "Group C"))</calculatedColumnFormula>
    </tableColumn>
    <tableColumn id="10" xr3:uid="{5ED984FB-65E7-4AD8-B7B9-63E3F0B4A286}" name="Salary After Hike" dataDxfId="45">
      <calculatedColumnFormula>(_xlfn.XLOOKUP(Employee[[#This Row],[Designation]], Hike[Designation],Hike[Increment]) + 1)*Employee[[#This Row],[Salary]]</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E75209-233B-4357-92D0-0EDF6165DDDE}" name="Hike" displayName="Hike" ref="L2:N7" totalsRowShown="0">
  <autoFilter ref="L2:N7" xr:uid="{CEE75209-233B-4357-92D0-0EDF6165DDDE}"/>
  <tableColumns count="3">
    <tableColumn id="1" xr3:uid="{DDCD9E4A-8C01-42FF-829F-433B0E70EA5F}" name="ID" dataDxfId="44"/>
    <tableColumn id="2" xr3:uid="{FE8EBCBB-958B-41C8-8B48-CDB67BBF21EF}" name="Designation" dataDxfId="43"/>
    <tableColumn id="3" xr3:uid="{E4465C9A-D590-4A05-B0BA-2B4AF5342EC0}" name="Increment" dataDxfId="4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404187-11B7-4D58-929E-D43AA4FBF51B}" name="MI" displayName="MI" ref="A2:L18" totalsRowShown="0" headerRowDxfId="41" dataDxfId="39" headerRowBorderDxfId="40" tableBorderDxfId="38" totalsRowBorderDxfId="37">
  <autoFilter ref="A2:L18" xr:uid="{23404187-11B7-4D58-929E-D43AA4FBF51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FFC22006-B79F-4962-8D6B-ABDE280C2518}" name="Vendor Name" dataDxfId="36"/>
    <tableColumn id="2" xr3:uid="{86A0595D-317B-4D4E-B805-430C6680FFFB}" name="Material Supplied" dataDxfId="35"/>
    <tableColumn id="3" xr3:uid="{964EFEE2-6C7C-4E95-B5F9-8A8B91AA7F08}" name="Date Ordered" dataDxfId="34"/>
    <tableColumn id="4" xr3:uid="{2A2099B0-3303-44A5-9061-551A44CF90AE}" name="Rate (per unit)" dataDxfId="33"/>
    <tableColumn id="5" xr3:uid="{E36B68A2-FF68-4DBE-A7D3-2A671FC79B3D}" name="Quantity" dataDxfId="32"/>
    <tableColumn id="6" xr3:uid="{2A427625-A6FE-4219-9E4D-B78C17018944}" name="In-Stock" dataDxfId="31"/>
    <tableColumn id="10" xr3:uid="{1E133D18-C960-4A35-BDAD-B5270DFD69D8}" name="Metrics" dataDxfId="30"/>
    <tableColumn id="11" xr3:uid="{17DA8857-A724-46DB-84E3-FF96F7112662}" name="Quantity Value" dataDxfId="29"/>
    <tableColumn id="7" xr3:uid="{314DA7DB-3093-45F7-AFBA-79D5CBE6091E}" name="Quantity in Kgs" dataDxfId="28">
      <calculatedColumnFormula>_xlfn.XLOOKUP(MI[[#This Row],[Metrics]], Lookup[Unit],Lookup[Multiplier to KG]) *MI[[#This Row],[Quantity Value]]</calculatedColumnFormula>
    </tableColumn>
    <tableColumn id="13" xr3:uid="{FB200B0E-401E-4892-B70D-3DE113D0A65F}" name="In-stock Value" dataDxfId="27"/>
    <tableColumn id="8" xr3:uid="{5B2863F8-8266-4165-BCB7-461156106F52}" name="In-Stock in Kgs" dataDxfId="26">
      <calculatedColumnFormula>_xlfn.XLOOKUP(MI[[#This Row],[Metrics]], Lookup[Unit],Lookup[Multiplier to KG]) *MI[[#This Row],[In-stock Value]]</calculatedColumnFormula>
    </tableColumn>
    <tableColumn id="9" xr3:uid="{2651FC6C-B1F7-4B16-B744-AFDE8F12ACD8}" name="Total Amount" dataDxfId="25">
      <calculatedColumnFormula>MI[[#This Row],[Rate (per unit)]]*MI[[#This Row],[Quantity in Kgs]]</calculatedColumnFormula>
    </tableColumn>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6158159-DCC5-4007-BA09-56164738ED4B}" name="Lookup" displayName="Lookup" ref="N2:O10" totalsRowShown="0" headerRowDxfId="24" dataDxfId="23">
  <autoFilter ref="N2:O10" xr:uid="{56158159-DCC5-4007-BA09-56164738ED4B}"/>
  <tableColumns count="2">
    <tableColumn id="1" xr3:uid="{6B42A695-F519-49CF-B5D8-5ABDF4E8561A}" name="Unit" dataDxfId="22"/>
    <tableColumn id="2" xr3:uid="{73534DBB-117F-422A-8B2C-80C691040D4E}" name="Multiplier to KG" dataDxfId="21"/>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8943DD8-F4D0-4456-AE64-7CF45F78BBF5}" name="Sales" displayName="Sales" ref="A1:F98" tableType="queryTable" totalsRowShown="0">
  <autoFilter ref="A1:F98" xr:uid="{08943DD8-F4D0-4456-AE64-7CF45F78BBF5}"/>
  <tableColumns count="6">
    <tableColumn id="1" xr3:uid="{5FD4FDEE-4365-4F1F-9011-7ECFC078C2C5}" uniqueName="1" name="OrderID" queryTableFieldId="1" dataDxfId="20"/>
    <tableColumn id="2" xr3:uid="{8A25C472-9F70-4824-A4F9-4076855D13FE}" uniqueName="2" name="Customer" queryTableFieldId="2" dataDxfId="19"/>
    <tableColumn id="3" xr3:uid="{965A7078-73B7-434D-AAF2-C290A102ED3C}" uniqueName="3" name="Region" queryTableFieldId="3" dataDxfId="18"/>
    <tableColumn id="4" xr3:uid="{E8C509FE-4D54-4D97-8DC9-AF44002321E2}" uniqueName="4" name="Sales" queryTableFieldId="4"/>
    <tableColumn id="5" xr3:uid="{9414C7D7-B2CF-4BE7-BE6D-79F5A5936F66}" uniqueName="5" name="Quarter" queryTableFieldId="5" dataDxfId="17"/>
    <tableColumn id="6" xr3:uid="{4F02D2E1-125A-4A0E-B0F2-05E3FF55CB14}" uniqueName="6" name="Email" queryTableFieldId="6" dataDxfId="1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ED28D0-BD2E-4FB3-9C2D-76F8BA42C5AB}" name="SalesQ1_1" displayName="SalesQ1_1" ref="A1:E48" tableType="queryTable" totalsRowShown="0">
  <autoFilter ref="A1:E48" xr:uid="{32ED28D0-BD2E-4FB3-9C2D-76F8BA42C5AB}"/>
  <tableColumns count="5">
    <tableColumn id="1" xr3:uid="{4924E0C3-CD48-4918-820A-B01935E8AF61}" uniqueName="1" name="OrderID" queryTableFieldId="1" dataDxfId="15"/>
    <tableColumn id="2" xr3:uid="{B2281798-FFDB-42CC-A6BF-F7C2C80E14A0}" uniqueName="2" name="Customer" queryTableFieldId="2" dataDxfId="14"/>
    <tableColumn id="3" xr3:uid="{649A5C7B-79BC-4BE9-893B-6451B4A1406B}" uniqueName="3" name="Region" queryTableFieldId="3" dataDxfId="13"/>
    <tableColumn id="4" xr3:uid="{7E5FF3AD-1EE1-4AAB-B31A-ACD76C1DFC24}" uniqueName="4" name="Sales" queryTableFieldId="4"/>
    <tableColumn id="5" xr3:uid="{A7DED743-CA77-4933-88C3-718F68180D31}" uniqueName="5" name="Quarter" queryTableFieldId="5" dataDxfId="1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60A21B3-EE9F-4BC6-A777-E32DA77102E5}" name="SalesQ2_1" displayName="SalesQ2_1" ref="A1:E51" tableType="queryTable" totalsRowShown="0">
  <autoFilter ref="A1:E51" xr:uid="{060A21B3-EE9F-4BC6-A777-E32DA77102E5}"/>
  <tableColumns count="5">
    <tableColumn id="1" xr3:uid="{B5A3380D-A002-48C1-A029-E34A70B01017}" uniqueName="1" name="OrderID" queryTableFieldId="1" dataDxfId="11"/>
    <tableColumn id="2" xr3:uid="{FCE6976C-8956-47F2-8109-BE704D4A1466}" uniqueName="2" name="Customer" queryTableFieldId="2" dataDxfId="10"/>
    <tableColumn id="3" xr3:uid="{4ABA2A90-52A5-488B-9F36-D1AE54EE7150}" uniqueName="3" name="Region" queryTableFieldId="3" dataDxfId="9"/>
    <tableColumn id="4" xr3:uid="{7739E606-03BA-4983-B9E9-C6BD862F076C}" uniqueName="4" name="Sales" queryTableFieldId="4"/>
    <tableColumn id="5" xr3:uid="{A7737662-C2EC-4AEF-A3E4-108B11AA163E}" uniqueName="5" name="Quarter" queryTableFieldId="5" dataDxfId="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54BFA34-5EE9-48B0-BC4B-03B59C18DFAC}" name="Customer" displayName="Customer" ref="A1:C7" tableType="queryTable" totalsRowShown="0">
  <autoFilter ref="A1:C7" xr:uid="{A54BFA34-5EE9-48B0-BC4B-03B59C18DFAC}"/>
  <tableColumns count="3">
    <tableColumn id="1" xr3:uid="{A12C3D27-9FCA-4217-BCA5-C0F3D1239032}" uniqueName="1" name="Customer" queryTableFieldId="1" dataDxfId="7"/>
    <tableColumn id="2" xr3:uid="{DB826895-F229-43A6-A0E1-FBC01069C792}" uniqueName="2" name="CustomerID" queryTableFieldId="2"/>
    <tableColumn id="3" xr3:uid="{869D255B-D999-44DA-BBB4-B8DDB88127E1}" uniqueName="3" name="Email" queryTableFieldId="3" dataDxfId="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49FBF11-1BF6-4BCF-BA61-2EC7EDD58942}" name="SalesQ1" displayName="SalesQ1" ref="A1:E52" totalsRowShown="0" headerRowDxfId="5" headerRowBorderDxfId="4" tableBorderDxfId="3">
  <autoFilter ref="A1:E52" xr:uid="{F49FBF11-1BF6-4BCF-BA61-2EC7EDD58942}">
    <filterColumn colId="0" hiddenButton="1"/>
    <filterColumn colId="1" hiddenButton="1"/>
    <filterColumn colId="2" hiddenButton="1"/>
    <filterColumn colId="3" hiddenButton="1"/>
    <filterColumn colId="4" hiddenButton="1"/>
  </autoFilter>
  <tableColumns count="5">
    <tableColumn id="1" xr3:uid="{AB5CE7EF-4556-42C6-8FA7-55B9F23EE56D}" name="OrderID"/>
    <tableColumn id="2" xr3:uid="{CBABE12E-FEB5-4ADC-A05D-C0B4316B1FC5}" name="Customer"/>
    <tableColumn id="3" xr3:uid="{EB4779ED-0DF2-4933-9F1F-E1C328A05C75}" name="Region"/>
    <tableColumn id="4" xr3:uid="{3C70BE32-D647-41C7-A8D7-99C22CAD56A6}" name="Sales"/>
    <tableColumn id="5" xr3:uid="{D68751F2-7D17-4E61-8FF6-8C6D1331F55C}" name="Quarter"/>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A9EBFFE-71CB-46A2-A4DB-F8E1E5948AC6}" name="SalesQ2" displayName="SalesQ2" ref="A1:E53" totalsRowShown="0" headerRowDxfId="2" headerRowBorderDxfId="1" tableBorderDxfId="0">
  <autoFilter ref="A1:E53" xr:uid="{CA9EBFFE-71CB-46A2-A4DB-F8E1E5948AC6}">
    <filterColumn colId="0" hiddenButton="1"/>
    <filterColumn colId="1" hiddenButton="1"/>
    <filterColumn colId="2" hiddenButton="1"/>
    <filterColumn colId="3" hiddenButton="1"/>
    <filterColumn colId="4" hiddenButton="1"/>
  </autoFilter>
  <tableColumns count="5">
    <tableColumn id="1" xr3:uid="{A75D787A-4C34-4A2C-AC5D-6B44C916DF3E}" name="OrderID"/>
    <tableColumn id="2" xr3:uid="{E1828275-3B82-46CA-983E-B3F6CC5C79B4}" name="Customer"/>
    <tableColumn id="3" xr3:uid="{B95E617A-AF0A-407A-8BD9-332557A8B01D}" name="Region"/>
    <tableColumn id="4" xr3:uid="{8B7B756D-3437-474D-A66E-F50E640D5571}" name="Sales"/>
    <tableColumn id="5" xr3:uid="{7F3D3E43-3CBD-4715-A722-38E1C96A8AF2}" name="Quarter"/>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8B8A7D1-F566-44AB-B12E-360792704E5A}">
  <we:reference id="wa200005669" version="2.0.0.0" store="en-US" storeType="OMEX"/>
  <we:alternateReferences>
    <we:reference id="WA200005669" version="2.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8CAD8-4CD9-41FE-8E52-752FB0B88086}">
  <sheetPr>
    <tabColor rgb="FFFFC000"/>
  </sheetPr>
  <dimension ref="B1:D41"/>
  <sheetViews>
    <sheetView workbookViewId="0">
      <selection activeCell="B9" sqref="B9"/>
    </sheetView>
  </sheetViews>
  <sheetFormatPr defaultColWidth="9.1796875" defaultRowHeight="27.75" customHeight="1"/>
  <cols>
    <col min="1" max="1" width="1.54296875" style="1" customWidth="1"/>
    <col min="2" max="2" width="24.54296875" style="1" customWidth="1"/>
    <col min="3" max="3" width="51.1796875" style="1" customWidth="1"/>
    <col min="4" max="4" width="63.81640625" style="1" customWidth="1"/>
    <col min="5" max="16384" width="9.1796875" style="1"/>
  </cols>
  <sheetData>
    <row r="1" spans="2:4" ht="4.5" customHeight="1" thickBot="1"/>
    <row r="2" spans="2:4" ht="35.25" customHeight="1" thickBot="1">
      <c r="B2" s="73" t="s">
        <v>0</v>
      </c>
      <c r="C2" s="74"/>
      <c r="D2" s="75"/>
    </row>
    <row r="3" spans="2:4" ht="27.75" customHeight="1" thickBot="1">
      <c r="B3" s="12" t="s">
        <v>1</v>
      </c>
      <c r="C3" s="13" t="s">
        <v>2</v>
      </c>
      <c r="D3" s="14" t="s">
        <v>3</v>
      </c>
    </row>
    <row r="4" spans="2:4" s="5" customFormat="1" ht="31.5" customHeight="1">
      <c r="B4" s="2" t="s">
        <v>4</v>
      </c>
      <c r="C4" s="3" t="s">
        <v>5</v>
      </c>
      <c r="D4" s="4" t="s">
        <v>6</v>
      </c>
    </row>
    <row r="5" spans="2:4" s="5" customFormat="1" ht="48" customHeight="1">
      <c r="B5" s="6" t="s">
        <v>7</v>
      </c>
      <c r="C5" s="7" t="s">
        <v>8</v>
      </c>
      <c r="D5" s="8" t="s">
        <v>9</v>
      </c>
    </row>
    <row r="6" spans="2:4" s="5" customFormat="1" ht="48" customHeight="1">
      <c r="B6" s="6" t="s">
        <v>10</v>
      </c>
      <c r="C6" s="7" t="s">
        <v>11</v>
      </c>
      <c r="D6" s="8" t="s">
        <v>12</v>
      </c>
    </row>
    <row r="7" spans="2:4" s="5" customFormat="1" ht="48" customHeight="1">
      <c r="B7" s="6" t="s">
        <v>13</v>
      </c>
      <c r="C7" s="7" t="s">
        <v>14</v>
      </c>
      <c r="D7" s="8" t="s">
        <v>15</v>
      </c>
    </row>
    <row r="8" spans="2:4" s="5" customFormat="1" ht="48" customHeight="1">
      <c r="B8" s="6" t="s">
        <v>16</v>
      </c>
      <c r="C8" s="7" t="s">
        <v>17</v>
      </c>
      <c r="D8" s="8" t="s">
        <v>18</v>
      </c>
    </row>
    <row r="9" spans="2:4" s="5" customFormat="1" ht="48" customHeight="1">
      <c r="B9" s="6" t="s">
        <v>19</v>
      </c>
      <c r="C9" s="7" t="s">
        <v>20</v>
      </c>
      <c r="D9" s="8" t="s">
        <v>21</v>
      </c>
    </row>
    <row r="10" spans="2:4" s="5" customFormat="1" ht="48" customHeight="1">
      <c r="B10" s="6" t="s">
        <v>22</v>
      </c>
      <c r="C10" s="7" t="s">
        <v>23</v>
      </c>
      <c r="D10" s="8" t="s">
        <v>24</v>
      </c>
    </row>
    <row r="11" spans="2:4" s="5" customFormat="1" ht="48" customHeight="1">
      <c r="B11" s="6" t="s">
        <v>25</v>
      </c>
      <c r="C11" s="7" t="s">
        <v>26</v>
      </c>
      <c r="D11" s="8" t="s">
        <v>27</v>
      </c>
    </row>
    <row r="12" spans="2:4" s="5" customFormat="1" ht="48" customHeight="1">
      <c r="B12" s="6" t="s">
        <v>28</v>
      </c>
      <c r="C12" s="7" t="s">
        <v>29</v>
      </c>
      <c r="D12" s="8" t="s">
        <v>30</v>
      </c>
    </row>
    <row r="13" spans="2:4" s="5" customFormat="1" ht="48" customHeight="1">
      <c r="B13" s="6" t="s">
        <v>31</v>
      </c>
      <c r="C13" s="7" t="s">
        <v>32</v>
      </c>
      <c r="D13" s="8" t="s">
        <v>33</v>
      </c>
    </row>
    <row r="14" spans="2:4" s="5" customFormat="1" ht="48" customHeight="1">
      <c r="B14" s="6" t="s">
        <v>34</v>
      </c>
      <c r="C14" s="7" t="s">
        <v>35</v>
      </c>
      <c r="D14" s="8" t="s">
        <v>36</v>
      </c>
    </row>
    <row r="15" spans="2:4" s="5" customFormat="1" ht="48" customHeight="1">
      <c r="B15" s="6" t="s">
        <v>37</v>
      </c>
      <c r="C15" s="7" t="s">
        <v>38</v>
      </c>
      <c r="D15" s="8" t="s">
        <v>39</v>
      </c>
    </row>
    <row r="16" spans="2:4" s="5" customFormat="1" ht="48" customHeight="1">
      <c r="B16" s="6" t="s">
        <v>40</v>
      </c>
      <c r="C16" s="7" t="s">
        <v>41</v>
      </c>
      <c r="D16" s="8" t="s">
        <v>42</v>
      </c>
    </row>
    <row r="17" spans="2:4" s="5" customFormat="1" ht="48" customHeight="1">
      <c r="B17" s="6" t="s">
        <v>43</v>
      </c>
      <c r="C17" s="7" t="s">
        <v>44</v>
      </c>
      <c r="D17" s="8" t="s">
        <v>45</v>
      </c>
    </row>
    <row r="18" spans="2:4" s="5" customFormat="1" ht="48" customHeight="1">
      <c r="B18" s="6" t="s">
        <v>46</v>
      </c>
      <c r="C18" s="7" t="s">
        <v>47</v>
      </c>
      <c r="D18" s="8" t="s">
        <v>48</v>
      </c>
    </row>
    <row r="19" spans="2:4" s="5" customFormat="1" ht="48" customHeight="1">
      <c r="B19" s="6" t="s">
        <v>49</v>
      </c>
      <c r="C19" s="7" t="s">
        <v>50</v>
      </c>
      <c r="D19" s="8" t="s">
        <v>51</v>
      </c>
    </row>
    <row r="20" spans="2:4" s="5" customFormat="1" ht="48" customHeight="1">
      <c r="B20" s="6" t="s">
        <v>52</v>
      </c>
      <c r="C20" s="7" t="s">
        <v>53</v>
      </c>
      <c r="D20" s="8" t="s">
        <v>54</v>
      </c>
    </row>
    <row r="21" spans="2:4" s="5" customFormat="1" ht="48" customHeight="1">
      <c r="B21" s="6" t="s">
        <v>55</v>
      </c>
      <c r="C21" s="7" t="s">
        <v>56</v>
      </c>
      <c r="D21" s="8" t="s">
        <v>57</v>
      </c>
    </row>
    <row r="22" spans="2:4" s="5" customFormat="1" ht="48" customHeight="1">
      <c r="B22" s="6" t="s">
        <v>58</v>
      </c>
      <c r="C22" s="7" t="s">
        <v>59</v>
      </c>
      <c r="D22" s="8" t="s">
        <v>60</v>
      </c>
    </row>
    <row r="23" spans="2:4" s="5" customFormat="1" ht="48" customHeight="1">
      <c r="B23" s="6" t="s">
        <v>61</v>
      </c>
      <c r="C23" s="7" t="s">
        <v>62</v>
      </c>
      <c r="D23" s="8" t="s">
        <v>63</v>
      </c>
    </row>
    <row r="24" spans="2:4" s="5" customFormat="1" ht="48" customHeight="1">
      <c r="B24" s="6" t="s">
        <v>64</v>
      </c>
      <c r="C24" s="7" t="s">
        <v>65</v>
      </c>
      <c r="D24" s="8" t="s">
        <v>66</v>
      </c>
    </row>
    <row r="25" spans="2:4" s="5" customFormat="1" ht="48" customHeight="1">
      <c r="B25" s="6" t="s">
        <v>67</v>
      </c>
      <c r="C25" s="7" t="s">
        <v>68</v>
      </c>
      <c r="D25" s="8" t="s">
        <v>69</v>
      </c>
    </row>
    <row r="26" spans="2:4" s="5" customFormat="1" ht="48" customHeight="1">
      <c r="B26" s="6" t="s">
        <v>70</v>
      </c>
      <c r="C26" s="7" t="s">
        <v>71</v>
      </c>
      <c r="D26" s="8" t="s">
        <v>72</v>
      </c>
    </row>
    <row r="27" spans="2:4" s="5" customFormat="1" ht="48" customHeight="1">
      <c r="B27" s="6" t="s">
        <v>73</v>
      </c>
      <c r="C27" s="7" t="s">
        <v>74</v>
      </c>
      <c r="D27" s="8" t="s">
        <v>75</v>
      </c>
    </row>
    <row r="28" spans="2:4" s="5" customFormat="1" ht="48" customHeight="1">
      <c r="B28" s="6" t="s">
        <v>76</v>
      </c>
      <c r="C28" s="7" t="s">
        <v>77</v>
      </c>
      <c r="D28" s="8" t="s">
        <v>78</v>
      </c>
    </row>
    <row r="29" spans="2:4" s="5" customFormat="1" ht="48" customHeight="1">
      <c r="B29" s="6" t="s">
        <v>79</v>
      </c>
      <c r="C29" s="7" t="s">
        <v>80</v>
      </c>
      <c r="D29" s="8" t="s">
        <v>81</v>
      </c>
    </row>
    <row r="30" spans="2:4" s="5" customFormat="1" ht="48" customHeight="1">
      <c r="B30" s="6" t="s">
        <v>82</v>
      </c>
      <c r="C30" s="7" t="s">
        <v>83</v>
      </c>
      <c r="D30" s="8" t="s">
        <v>84</v>
      </c>
    </row>
    <row r="31" spans="2:4" s="5" customFormat="1" ht="48" customHeight="1">
      <c r="B31" s="6" t="s">
        <v>85</v>
      </c>
      <c r="C31" s="7" t="s">
        <v>86</v>
      </c>
      <c r="D31" s="8" t="s">
        <v>87</v>
      </c>
    </row>
    <row r="32" spans="2:4" s="5" customFormat="1" ht="48" customHeight="1">
      <c r="B32" s="6" t="s">
        <v>88</v>
      </c>
      <c r="C32" s="7" t="s">
        <v>89</v>
      </c>
      <c r="D32" s="8" t="s">
        <v>90</v>
      </c>
    </row>
    <row r="33" spans="2:4" s="5" customFormat="1" ht="48" customHeight="1">
      <c r="B33" s="6" t="s">
        <v>91</v>
      </c>
      <c r="C33" s="7" t="s">
        <v>92</v>
      </c>
      <c r="D33" s="8" t="s">
        <v>93</v>
      </c>
    </row>
    <row r="34" spans="2:4" s="5" customFormat="1" ht="48" customHeight="1">
      <c r="B34" s="6" t="s">
        <v>94</v>
      </c>
      <c r="C34" s="7" t="s">
        <v>95</v>
      </c>
      <c r="D34" s="8" t="s">
        <v>96</v>
      </c>
    </row>
    <row r="35" spans="2:4" s="5" customFormat="1" ht="48" customHeight="1">
      <c r="B35" s="6" t="s">
        <v>97</v>
      </c>
      <c r="C35" s="7" t="s">
        <v>98</v>
      </c>
      <c r="D35" s="8" t="s">
        <v>99</v>
      </c>
    </row>
    <row r="36" spans="2:4" s="5" customFormat="1" ht="48" customHeight="1">
      <c r="B36" s="6" t="s">
        <v>100</v>
      </c>
      <c r="C36" s="7" t="s">
        <v>101</v>
      </c>
      <c r="D36" s="8" t="s">
        <v>102</v>
      </c>
    </row>
    <row r="37" spans="2:4" s="5" customFormat="1" ht="48" customHeight="1">
      <c r="B37" s="6" t="s">
        <v>103</v>
      </c>
      <c r="C37" s="7" t="s">
        <v>104</v>
      </c>
      <c r="D37" s="8" t="s">
        <v>105</v>
      </c>
    </row>
    <row r="38" spans="2:4" s="5" customFormat="1" ht="48" customHeight="1">
      <c r="B38" s="6" t="s">
        <v>106</v>
      </c>
      <c r="C38" s="7" t="s">
        <v>107</v>
      </c>
      <c r="D38" s="8" t="s">
        <v>108</v>
      </c>
    </row>
    <row r="39" spans="2:4" s="5" customFormat="1" ht="40.5" customHeight="1" thickBot="1">
      <c r="B39" s="9" t="s">
        <v>109</v>
      </c>
      <c r="C39" s="10" t="s">
        <v>110</v>
      </c>
      <c r="D39" s="11" t="s">
        <v>111</v>
      </c>
    </row>
    <row r="40" spans="2:4" ht="27.75" customHeight="1">
      <c r="B40" s="1" t="s">
        <v>349</v>
      </c>
    </row>
    <row r="41" spans="2:4" ht="27.75" customHeight="1">
      <c r="B41" s="1" t="s">
        <v>350</v>
      </c>
    </row>
  </sheetData>
  <mergeCells count="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86A5B-6CCE-4242-BB39-95FADFD9731D}">
  <sheetPr>
    <tabColor rgb="FFFFC000"/>
  </sheetPr>
  <dimension ref="B1:D23"/>
  <sheetViews>
    <sheetView workbookViewId="0">
      <selection activeCell="C3" sqref="C3"/>
    </sheetView>
  </sheetViews>
  <sheetFormatPr defaultRowHeight="26.25" customHeight="1"/>
  <cols>
    <col min="1" max="1" width="1.36328125" customWidth="1"/>
    <col min="2" max="2" width="16.7265625" customWidth="1"/>
    <col min="3" max="3" width="65.1796875" bestFit="1" customWidth="1"/>
    <col min="4" max="4" width="35.36328125" customWidth="1"/>
  </cols>
  <sheetData>
    <row r="1" spans="2:4" ht="7.5" customHeight="1" thickBot="1"/>
    <row r="2" spans="2:4" ht="26.25" customHeight="1" thickBot="1">
      <c r="B2" s="73" t="s">
        <v>112</v>
      </c>
      <c r="C2" s="74"/>
      <c r="D2" s="75"/>
    </row>
    <row r="3" spans="2:4" ht="26.25" customHeight="1" thickBot="1">
      <c r="B3" s="12" t="s">
        <v>1</v>
      </c>
      <c r="C3" s="13" t="s">
        <v>2</v>
      </c>
      <c r="D3" s="14" t="s">
        <v>3</v>
      </c>
    </row>
    <row r="4" spans="2:4" ht="26.25" customHeight="1">
      <c r="B4" s="15" t="s">
        <v>113</v>
      </c>
      <c r="C4" s="16" t="s">
        <v>114</v>
      </c>
      <c r="D4" s="17" t="s">
        <v>115</v>
      </c>
    </row>
    <row r="5" spans="2:4" ht="26.25" customHeight="1">
      <c r="B5" s="6" t="s">
        <v>116</v>
      </c>
      <c r="C5" s="7" t="s">
        <v>117</v>
      </c>
      <c r="D5" s="8" t="s">
        <v>118</v>
      </c>
    </row>
    <row r="6" spans="2:4" ht="26.25" customHeight="1">
      <c r="B6" s="6" t="s">
        <v>119</v>
      </c>
      <c r="C6" s="7" t="s">
        <v>120</v>
      </c>
      <c r="D6" s="8" t="s">
        <v>121</v>
      </c>
    </row>
    <row r="7" spans="2:4" ht="26.25" customHeight="1">
      <c r="B7" s="6" t="s">
        <v>122</v>
      </c>
      <c r="C7" s="7" t="s">
        <v>123</v>
      </c>
      <c r="D7" s="8" t="s">
        <v>124</v>
      </c>
    </row>
    <row r="8" spans="2:4" ht="26.25" customHeight="1">
      <c r="B8" s="6" t="s">
        <v>125</v>
      </c>
      <c r="C8" s="7" t="s">
        <v>126</v>
      </c>
      <c r="D8" s="8" t="s">
        <v>127</v>
      </c>
    </row>
    <row r="9" spans="2:4" ht="26.25" customHeight="1">
      <c r="B9" s="6" t="s">
        <v>128</v>
      </c>
      <c r="C9" s="7" t="s">
        <v>129</v>
      </c>
      <c r="D9" s="8" t="s">
        <v>130</v>
      </c>
    </row>
    <row r="10" spans="2:4" ht="26.25" customHeight="1">
      <c r="B10" s="6" t="s">
        <v>131</v>
      </c>
      <c r="C10" s="7" t="s">
        <v>132</v>
      </c>
      <c r="D10" s="8" t="s">
        <v>133</v>
      </c>
    </row>
    <row r="11" spans="2:4" ht="26.25" customHeight="1">
      <c r="B11" s="6" t="s">
        <v>134</v>
      </c>
      <c r="C11" s="7" t="s">
        <v>135</v>
      </c>
      <c r="D11" s="8" t="s">
        <v>136</v>
      </c>
    </row>
    <row r="12" spans="2:4" ht="26.25" customHeight="1">
      <c r="B12" s="6" t="s">
        <v>137</v>
      </c>
      <c r="C12" s="7" t="s">
        <v>138</v>
      </c>
      <c r="D12" s="8" t="s">
        <v>139</v>
      </c>
    </row>
    <row r="13" spans="2:4" ht="24.75" customHeight="1">
      <c r="B13" s="6" t="s">
        <v>140</v>
      </c>
      <c r="C13" s="7" t="s">
        <v>141</v>
      </c>
      <c r="D13" s="8" t="s">
        <v>142</v>
      </c>
    </row>
    <row r="14" spans="2:4" ht="26.25" customHeight="1">
      <c r="B14" s="6" t="s">
        <v>143</v>
      </c>
      <c r="C14" s="7" t="s">
        <v>144</v>
      </c>
      <c r="D14" s="8" t="s">
        <v>145</v>
      </c>
    </row>
    <row r="15" spans="2:4" ht="26.25" customHeight="1">
      <c r="B15" s="6" t="s">
        <v>146</v>
      </c>
      <c r="C15" s="7" t="s">
        <v>147</v>
      </c>
      <c r="D15" s="8" t="s">
        <v>148</v>
      </c>
    </row>
    <row r="16" spans="2:4" ht="26.25" customHeight="1">
      <c r="B16" s="6" t="s">
        <v>149</v>
      </c>
      <c r="C16" s="7" t="s">
        <v>150</v>
      </c>
      <c r="D16" s="8" t="s">
        <v>151</v>
      </c>
    </row>
    <row r="17" spans="2:4" ht="26.25" customHeight="1">
      <c r="B17" s="6" t="s">
        <v>152</v>
      </c>
      <c r="C17" s="7" t="s">
        <v>150</v>
      </c>
      <c r="D17" s="8" t="s">
        <v>153</v>
      </c>
    </row>
    <row r="18" spans="2:4" ht="26.25" customHeight="1">
      <c r="B18" s="6" t="s">
        <v>154</v>
      </c>
      <c r="C18" s="7" t="s">
        <v>155</v>
      </c>
      <c r="D18" s="8" t="s">
        <v>156</v>
      </c>
    </row>
    <row r="19" spans="2:4" ht="26.25" customHeight="1">
      <c r="B19" s="6" t="s">
        <v>157</v>
      </c>
      <c r="C19" s="7" t="s">
        <v>158</v>
      </c>
      <c r="D19" s="8" t="s">
        <v>159</v>
      </c>
    </row>
    <row r="20" spans="2:4" ht="26.25" customHeight="1">
      <c r="B20" s="6" t="s">
        <v>160</v>
      </c>
      <c r="C20" s="7" t="s">
        <v>161</v>
      </c>
      <c r="D20" s="8" t="s">
        <v>162</v>
      </c>
    </row>
    <row r="21" spans="2:4" ht="26.25" customHeight="1">
      <c r="B21" s="6" t="s">
        <v>163</v>
      </c>
      <c r="C21" s="7" t="s">
        <v>164</v>
      </c>
      <c r="D21" s="8" t="s">
        <v>165</v>
      </c>
    </row>
    <row r="22" spans="2:4" ht="26.25" customHeight="1">
      <c r="B22" s="6" t="s">
        <v>166</v>
      </c>
      <c r="C22" s="7" t="s">
        <v>167</v>
      </c>
      <c r="D22" s="8" t="s">
        <v>168</v>
      </c>
    </row>
    <row r="23" spans="2:4" ht="26.25" customHeight="1" thickBot="1">
      <c r="B23" s="9" t="s">
        <v>169</v>
      </c>
      <c r="C23" s="10" t="s">
        <v>170</v>
      </c>
      <c r="D23" s="11" t="s">
        <v>171</v>
      </c>
    </row>
  </sheetData>
  <mergeCells count="1">
    <mergeCell ref="B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3ACF-42D1-498B-8255-7F1A43522447}">
  <sheetPr>
    <tabColor rgb="FFFFC000"/>
  </sheetPr>
  <dimension ref="B1:H20"/>
  <sheetViews>
    <sheetView topLeftCell="B1" workbookViewId="0">
      <selection activeCell="H13" sqref="H13"/>
    </sheetView>
  </sheetViews>
  <sheetFormatPr defaultRowHeight="27.75" customHeight="1"/>
  <cols>
    <col min="1" max="1" width="1.81640625" customWidth="1"/>
    <col min="2" max="2" width="19.26953125" customWidth="1"/>
    <col min="3" max="3" width="62.1796875" customWidth="1"/>
    <col min="4" max="4" width="34.1796875" customWidth="1"/>
    <col min="6" max="9" width="25.7265625" customWidth="1"/>
  </cols>
  <sheetData>
    <row r="1" spans="2:8" ht="11.25" customHeight="1" thickBot="1"/>
    <row r="2" spans="2:8" ht="27.75" customHeight="1" thickBot="1">
      <c r="B2" s="73" t="s">
        <v>172</v>
      </c>
      <c r="C2" s="74"/>
      <c r="D2" s="75"/>
      <c r="F2" s="76" t="s">
        <v>353</v>
      </c>
      <c r="G2" s="77"/>
      <c r="H2" s="78"/>
    </row>
    <row r="3" spans="2:8" ht="27.75" customHeight="1" thickBot="1">
      <c r="B3" s="12" t="s">
        <v>1</v>
      </c>
      <c r="C3" s="13" t="s">
        <v>2</v>
      </c>
      <c r="D3" s="14" t="s">
        <v>3</v>
      </c>
      <c r="F3" s="18" t="s">
        <v>352</v>
      </c>
      <c r="G3" s="19">
        <f ca="1">TODAY()</f>
        <v>45813</v>
      </c>
      <c r="H3" s="19" t="s">
        <v>175</v>
      </c>
    </row>
    <row r="4" spans="2:8" ht="27.75" customHeight="1">
      <c r="B4" s="15" t="s">
        <v>173</v>
      </c>
      <c r="C4" s="16" t="s">
        <v>174</v>
      </c>
      <c r="D4" s="17" t="s">
        <v>175</v>
      </c>
      <c r="F4" s="18"/>
      <c r="G4" s="18" t="str">
        <f ca="1">TEXT($G$3,"dd")</f>
        <v>05</v>
      </c>
      <c r="H4" s="18" t="s">
        <v>524</v>
      </c>
    </row>
    <row r="5" spans="2:8" ht="27.75" customHeight="1">
      <c r="B5" s="6" t="s">
        <v>176</v>
      </c>
      <c r="C5" s="7" t="s">
        <v>177</v>
      </c>
      <c r="D5" s="8" t="s">
        <v>178</v>
      </c>
      <c r="F5" s="18"/>
      <c r="G5" s="18" t="str">
        <f ca="1">TEXT($G$3,"dd")</f>
        <v>05</v>
      </c>
      <c r="H5" s="18" t="s">
        <v>524</v>
      </c>
    </row>
    <row r="6" spans="2:8" ht="27.75" customHeight="1">
      <c r="B6" s="6" t="s">
        <v>179</v>
      </c>
      <c r="C6" s="7" t="s">
        <v>180</v>
      </c>
      <c r="D6" s="8" t="s">
        <v>181</v>
      </c>
      <c r="F6" s="18"/>
      <c r="G6" s="18" t="str">
        <f ca="1">TEXT($G$3,"ddd")</f>
        <v>Thu</v>
      </c>
      <c r="H6" s="18" t="s">
        <v>525</v>
      </c>
    </row>
    <row r="7" spans="2:8" ht="27.75" customHeight="1">
      <c r="B7" s="6" t="s">
        <v>182</v>
      </c>
      <c r="C7" s="7" t="s">
        <v>183</v>
      </c>
      <c r="D7" s="8" t="s">
        <v>184</v>
      </c>
      <c r="F7" s="18"/>
      <c r="G7" s="18" t="str">
        <f ca="1">TEXT($G$3,"dddd")</f>
        <v>Thursday</v>
      </c>
      <c r="H7" s="18" t="s">
        <v>526</v>
      </c>
    </row>
    <row r="8" spans="2:8" ht="27.75" customHeight="1">
      <c r="B8" s="6" t="s">
        <v>185</v>
      </c>
      <c r="C8" s="7" t="s">
        <v>186</v>
      </c>
      <c r="D8" s="8" t="s">
        <v>187</v>
      </c>
      <c r="F8" s="18"/>
      <c r="G8" s="18" t="str">
        <f ca="1">TEXT($G$3,"m")</f>
        <v>6</v>
      </c>
      <c r="H8" s="18" t="s">
        <v>527</v>
      </c>
    </row>
    <row r="9" spans="2:8" ht="27.75" customHeight="1">
      <c r="B9" s="6" t="s">
        <v>188</v>
      </c>
      <c r="C9" s="7" t="s">
        <v>189</v>
      </c>
      <c r="D9" s="8" t="s">
        <v>190</v>
      </c>
      <c r="F9" s="18"/>
      <c r="G9" s="18" t="str">
        <f ca="1">TEXT($G$3,"mm")</f>
        <v>06</v>
      </c>
      <c r="H9" s="18" t="s">
        <v>528</v>
      </c>
    </row>
    <row r="10" spans="2:8" ht="27.75" customHeight="1">
      <c r="B10" s="6" t="s">
        <v>191</v>
      </c>
      <c r="C10" s="7" t="s">
        <v>192</v>
      </c>
      <c r="D10" s="8" t="s">
        <v>193</v>
      </c>
      <c r="F10" s="18"/>
      <c r="G10" s="18" t="str">
        <f ca="1">TEXT($G$3,"mmm")</f>
        <v>Jun</v>
      </c>
      <c r="H10" s="18" t="s">
        <v>529</v>
      </c>
    </row>
    <row r="11" spans="2:8" ht="27.75" customHeight="1">
      <c r="B11" s="6" t="s">
        <v>194</v>
      </c>
      <c r="C11" s="7" t="s">
        <v>195</v>
      </c>
      <c r="D11" s="8" t="s">
        <v>196</v>
      </c>
      <c r="F11" s="18"/>
      <c r="G11" s="18" t="str">
        <f ca="1">TEXT($G$3,"mmmm")</f>
        <v>June</v>
      </c>
      <c r="H11" s="18" t="s">
        <v>530</v>
      </c>
    </row>
    <row r="12" spans="2:8" ht="27.75" customHeight="1">
      <c r="B12" s="6" t="s">
        <v>197</v>
      </c>
      <c r="C12" s="7" t="s">
        <v>198</v>
      </c>
      <c r="D12" s="8" t="s">
        <v>199</v>
      </c>
      <c r="F12" s="18"/>
      <c r="G12" s="18" t="str">
        <f ca="1">TEXT($G$3,"m")</f>
        <v>6</v>
      </c>
      <c r="H12" s="18" t="s">
        <v>527</v>
      </c>
    </row>
    <row r="13" spans="2:8" ht="48" customHeight="1">
      <c r="B13" s="6" t="s">
        <v>200</v>
      </c>
      <c r="C13" s="7" t="s">
        <v>201</v>
      </c>
      <c r="D13" s="8" t="s">
        <v>202</v>
      </c>
      <c r="F13" s="18"/>
      <c r="G13" s="18" t="str">
        <f ca="1">TEXT($G$3,"y")</f>
        <v>25</v>
      </c>
      <c r="H13" s="18" t="s">
        <v>531</v>
      </c>
    </row>
    <row r="14" spans="2:8" ht="38.25" customHeight="1">
      <c r="B14" s="6" t="s">
        <v>203</v>
      </c>
      <c r="C14" s="7" t="s">
        <v>204</v>
      </c>
      <c r="D14" s="8" t="s">
        <v>205</v>
      </c>
      <c r="F14" s="18"/>
      <c r="G14" s="18" t="str">
        <f ca="1">TEXT($G$3,"yyy")</f>
        <v>2025</v>
      </c>
      <c r="H14" s="18" t="s">
        <v>532</v>
      </c>
    </row>
    <row r="15" spans="2:8" ht="27.75" customHeight="1">
      <c r="B15" s="6" t="s">
        <v>206</v>
      </c>
      <c r="C15" s="7" t="s">
        <v>207</v>
      </c>
      <c r="D15" s="8" t="s">
        <v>208</v>
      </c>
      <c r="F15" s="18"/>
      <c r="G15" s="18" t="str">
        <f ca="1">TEXT($G$3,"yyyy")</f>
        <v>2025</v>
      </c>
      <c r="H15" s="18" t="s">
        <v>533</v>
      </c>
    </row>
    <row r="16" spans="2:8" ht="27.75" customHeight="1">
      <c r="B16" s="6" t="s">
        <v>209</v>
      </c>
      <c r="C16" s="7" t="s">
        <v>210</v>
      </c>
      <c r="D16" s="8" t="s">
        <v>211</v>
      </c>
      <c r="F16" s="18"/>
      <c r="G16" s="18" t="str">
        <f ca="1">TEXT($G$3,"dd-mm-yy")</f>
        <v>05-06-25</v>
      </c>
      <c r="H16" s="18" t="s">
        <v>534</v>
      </c>
    </row>
    <row r="17" spans="2:8" ht="27.75" customHeight="1" thickBot="1">
      <c r="B17" s="9" t="s">
        <v>212</v>
      </c>
      <c r="C17" s="10" t="s">
        <v>213</v>
      </c>
      <c r="D17" s="11" t="s">
        <v>214</v>
      </c>
      <c r="F17" s="18"/>
      <c r="G17" s="18" t="str">
        <f ca="1">TEXT($G$3,"dd-mmm-yyy")</f>
        <v>05-Jun-2025</v>
      </c>
      <c r="H17" s="18" t="s">
        <v>535</v>
      </c>
    </row>
    <row r="18" spans="2:8" ht="27.75" customHeight="1">
      <c r="F18" s="18"/>
      <c r="G18" s="18" t="str">
        <f ca="1">TEXT($G$3,"dd-mmmm-yyyy")</f>
        <v>05-June-2025</v>
      </c>
      <c r="H18" s="18" t="s">
        <v>536</v>
      </c>
    </row>
    <row r="19" spans="2:8" ht="27.75" customHeight="1">
      <c r="F19" s="18"/>
      <c r="G19" s="18" t="str">
        <f ca="1">TEXT($G$3,"mm-dd-yy")</f>
        <v>06-05-25</v>
      </c>
      <c r="H19" s="18" t="s">
        <v>537</v>
      </c>
    </row>
    <row r="20" spans="2:8" ht="27.75" customHeight="1">
      <c r="F20" s="18"/>
      <c r="G20" s="18" t="str">
        <f ca="1">TEXT($G$3,"yy-mm-dd")</f>
        <v>25-06-05</v>
      </c>
      <c r="H20" s="18" t="s">
        <v>538</v>
      </c>
    </row>
  </sheetData>
  <mergeCells count="2">
    <mergeCell ref="B2:D2"/>
    <mergeCell ref="F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E25C5-B044-454C-8C26-66D5426526B5}">
  <sheetPr>
    <tabColor rgb="FFFFC000"/>
  </sheetPr>
  <dimension ref="B1:D14"/>
  <sheetViews>
    <sheetView workbookViewId="0">
      <selection activeCell="C3" sqref="C3"/>
    </sheetView>
  </sheetViews>
  <sheetFormatPr defaultColWidth="31.54296875" defaultRowHeight="36" customHeight="1"/>
  <cols>
    <col min="1" max="1" width="1.36328125" customWidth="1"/>
    <col min="2" max="2" width="22.1796875" customWidth="1"/>
    <col min="3" max="3" width="72.54296875" customWidth="1"/>
    <col min="4" max="4" width="58.26953125" customWidth="1"/>
  </cols>
  <sheetData>
    <row r="1" spans="2:4" ht="9" customHeight="1" thickBot="1"/>
    <row r="2" spans="2:4" ht="36" customHeight="1" thickBot="1">
      <c r="B2" s="73" t="s">
        <v>215</v>
      </c>
      <c r="C2" s="74"/>
      <c r="D2" s="75"/>
    </row>
    <row r="3" spans="2:4" ht="36" customHeight="1" thickBot="1">
      <c r="B3" s="12" t="s">
        <v>1</v>
      </c>
      <c r="C3" s="13" t="s">
        <v>2</v>
      </c>
      <c r="D3" s="14" t="s">
        <v>3</v>
      </c>
    </row>
    <row r="4" spans="2:4" ht="36" customHeight="1">
      <c r="B4" s="15" t="s">
        <v>216</v>
      </c>
      <c r="C4" s="16" t="s">
        <v>217</v>
      </c>
      <c r="D4" s="17" t="s">
        <v>218</v>
      </c>
    </row>
    <row r="5" spans="2:4" ht="36" customHeight="1">
      <c r="B5" s="6" t="s">
        <v>219</v>
      </c>
      <c r="C5" s="7" t="s">
        <v>220</v>
      </c>
      <c r="D5" s="8" t="s">
        <v>221</v>
      </c>
    </row>
    <row r="6" spans="2:4" ht="36" customHeight="1">
      <c r="B6" s="6" t="s">
        <v>222</v>
      </c>
      <c r="C6" s="7" t="s">
        <v>223</v>
      </c>
      <c r="D6" s="8" t="s">
        <v>224</v>
      </c>
    </row>
    <row r="7" spans="2:4" ht="36" customHeight="1">
      <c r="B7" s="6" t="s">
        <v>225</v>
      </c>
      <c r="C7" s="7" t="s">
        <v>226</v>
      </c>
      <c r="D7" s="8" t="s">
        <v>227</v>
      </c>
    </row>
    <row r="8" spans="2:4" ht="36" customHeight="1">
      <c r="B8" s="6" t="s">
        <v>228</v>
      </c>
      <c r="C8" s="7" t="s">
        <v>229</v>
      </c>
      <c r="D8" s="8" t="s">
        <v>230</v>
      </c>
    </row>
    <row r="9" spans="2:4" ht="36" customHeight="1">
      <c r="B9" s="6" t="s">
        <v>231</v>
      </c>
      <c r="C9" s="7" t="s">
        <v>232</v>
      </c>
      <c r="D9" s="8" t="s">
        <v>233</v>
      </c>
    </row>
    <row r="10" spans="2:4" ht="36" customHeight="1">
      <c r="B10" s="6" t="s">
        <v>234</v>
      </c>
      <c r="C10" s="7" t="s">
        <v>235</v>
      </c>
      <c r="D10" s="8" t="s">
        <v>236</v>
      </c>
    </row>
    <row r="11" spans="2:4" ht="36" customHeight="1">
      <c r="B11" s="6" t="b">
        <v>1</v>
      </c>
      <c r="C11" s="7" t="s">
        <v>237</v>
      </c>
      <c r="D11" s="8" t="s">
        <v>238</v>
      </c>
    </row>
    <row r="12" spans="2:4" ht="36" customHeight="1">
      <c r="B12" s="6" t="b">
        <v>0</v>
      </c>
      <c r="C12" s="7" t="s">
        <v>239</v>
      </c>
      <c r="D12" s="8" t="s">
        <v>240</v>
      </c>
    </row>
    <row r="13" spans="2:4" ht="36" customHeight="1">
      <c r="B13" s="6" t="s">
        <v>241</v>
      </c>
      <c r="C13" s="7" t="s">
        <v>242</v>
      </c>
      <c r="D13" s="8" t="s">
        <v>243</v>
      </c>
    </row>
    <row r="14" spans="2:4" ht="36" customHeight="1">
      <c r="B14" s="6" t="s">
        <v>244</v>
      </c>
      <c r="C14" s="7" t="s">
        <v>245</v>
      </c>
      <c r="D14" s="8" t="s">
        <v>246</v>
      </c>
    </row>
  </sheetData>
  <mergeCells count="1">
    <mergeCell ref="B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4BAA-C34F-4D82-900C-A0C6E05D1A3D}">
  <sheetPr>
    <tabColor rgb="FFFFC000"/>
  </sheetPr>
  <dimension ref="B1:D13"/>
  <sheetViews>
    <sheetView topLeftCell="A2" workbookViewId="0">
      <selection activeCell="C3" sqref="C3"/>
    </sheetView>
  </sheetViews>
  <sheetFormatPr defaultRowHeight="33" customHeight="1"/>
  <cols>
    <col min="1" max="1" width="2.1796875" customWidth="1"/>
    <col min="2" max="2" width="17.26953125" customWidth="1"/>
    <col min="3" max="3" width="94.36328125" customWidth="1"/>
    <col min="4" max="4" width="54.7265625" bestFit="1" customWidth="1"/>
  </cols>
  <sheetData>
    <row r="1" spans="2:4" ht="9.75" customHeight="1" thickBot="1"/>
    <row r="2" spans="2:4" ht="33" customHeight="1" thickBot="1">
      <c r="B2" s="73" t="s">
        <v>247</v>
      </c>
      <c r="C2" s="74"/>
      <c r="D2" s="75"/>
    </row>
    <row r="3" spans="2:4" ht="33" customHeight="1" thickBot="1">
      <c r="B3" s="12" t="s">
        <v>1</v>
      </c>
      <c r="C3" s="13" t="s">
        <v>2</v>
      </c>
      <c r="D3" s="14" t="s">
        <v>3</v>
      </c>
    </row>
    <row r="4" spans="2:4" ht="42.75" customHeight="1">
      <c r="B4" s="15" t="s">
        <v>248</v>
      </c>
      <c r="C4" s="16" t="s">
        <v>249</v>
      </c>
      <c r="D4" s="17" t="s">
        <v>250</v>
      </c>
    </row>
    <row r="5" spans="2:4" ht="33" customHeight="1">
      <c r="B5" s="6" t="s">
        <v>251</v>
      </c>
      <c r="C5" s="7" t="s">
        <v>252</v>
      </c>
      <c r="D5" s="8" t="s">
        <v>253</v>
      </c>
    </row>
    <row r="6" spans="2:4" ht="33" customHeight="1">
      <c r="B6" s="6" t="s">
        <v>254</v>
      </c>
      <c r="C6" s="7" t="s">
        <v>255</v>
      </c>
      <c r="D6" s="8" t="s">
        <v>256</v>
      </c>
    </row>
    <row r="7" spans="2:4" ht="33" customHeight="1">
      <c r="B7" s="6" t="s">
        <v>257</v>
      </c>
      <c r="C7" s="7" t="s">
        <v>258</v>
      </c>
      <c r="D7" s="8" t="s">
        <v>259</v>
      </c>
    </row>
    <row r="8" spans="2:4" ht="33" customHeight="1">
      <c r="B8" s="6" t="s">
        <v>260</v>
      </c>
      <c r="C8" s="7" t="s">
        <v>261</v>
      </c>
      <c r="D8" s="8" t="s">
        <v>262</v>
      </c>
    </row>
    <row r="9" spans="2:4" ht="33" customHeight="1">
      <c r="B9" s="6" t="s">
        <v>263</v>
      </c>
      <c r="C9" s="7" t="s">
        <v>264</v>
      </c>
      <c r="D9" s="8" t="s">
        <v>265</v>
      </c>
    </row>
    <row r="10" spans="2:4" ht="33" customHeight="1">
      <c r="B10" s="6" t="s">
        <v>266</v>
      </c>
      <c r="C10" s="7" t="s">
        <v>267</v>
      </c>
      <c r="D10" s="8" t="s">
        <v>268</v>
      </c>
    </row>
    <row r="11" spans="2:4" ht="33" customHeight="1">
      <c r="B11" s="6" t="s">
        <v>269</v>
      </c>
      <c r="C11" s="7" t="s">
        <v>270</v>
      </c>
      <c r="D11" s="8" t="s">
        <v>271</v>
      </c>
    </row>
    <row r="12" spans="2:4" ht="33" customHeight="1">
      <c r="B12" s="6" t="s">
        <v>272</v>
      </c>
      <c r="C12" s="7" t="s">
        <v>273</v>
      </c>
      <c r="D12" s="8" t="s">
        <v>274</v>
      </c>
    </row>
    <row r="13" spans="2:4" ht="33" customHeight="1">
      <c r="B13" s="6" t="s">
        <v>275</v>
      </c>
      <c r="C13" s="7" t="s">
        <v>276</v>
      </c>
      <c r="D13" s="8" t="s">
        <v>277</v>
      </c>
    </row>
  </sheetData>
  <mergeCells count="1">
    <mergeCell ref="B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3D186-E0AB-4A2F-8CC8-540A4911C8F7}">
  <sheetPr>
    <tabColor rgb="FFFFC000"/>
  </sheetPr>
  <dimension ref="B1:D27"/>
  <sheetViews>
    <sheetView topLeftCell="A8" workbookViewId="0">
      <selection activeCell="B16" sqref="B16"/>
    </sheetView>
  </sheetViews>
  <sheetFormatPr defaultRowHeight="14.5"/>
  <cols>
    <col min="1" max="1" width="2.1796875" customWidth="1"/>
    <col min="2" max="2" width="17.26953125" customWidth="1"/>
    <col min="3" max="3" width="63" customWidth="1"/>
    <col min="4" max="4" width="54.7265625" bestFit="1" customWidth="1"/>
  </cols>
  <sheetData>
    <row r="1" spans="2:4" ht="9.75" customHeight="1" thickBot="1"/>
    <row r="2" spans="2:4" ht="33" customHeight="1" thickBot="1">
      <c r="B2" s="73" t="s">
        <v>410</v>
      </c>
      <c r="C2" s="74"/>
      <c r="D2" s="75"/>
    </row>
    <row r="3" spans="2:4" ht="33" customHeight="1" thickBot="1">
      <c r="B3" s="12" t="s">
        <v>1</v>
      </c>
      <c r="C3" s="13" t="s">
        <v>2</v>
      </c>
      <c r="D3" s="14" t="s">
        <v>3</v>
      </c>
    </row>
    <row r="4" spans="2:4" ht="42.75" customHeight="1">
      <c r="B4" s="15" t="s">
        <v>357</v>
      </c>
      <c r="C4" s="16" t="s">
        <v>358</v>
      </c>
      <c r="D4" s="17" t="s">
        <v>392</v>
      </c>
    </row>
    <row r="5" spans="2:4" ht="33" customHeight="1">
      <c r="B5" s="6" t="s">
        <v>359</v>
      </c>
      <c r="C5" s="7" t="s">
        <v>360</v>
      </c>
      <c r="D5" s="8" t="s">
        <v>391</v>
      </c>
    </row>
    <row r="6" spans="2:4" ht="33" customHeight="1">
      <c r="B6" s="6" t="s">
        <v>361</v>
      </c>
      <c r="C6" s="7" t="s">
        <v>362</v>
      </c>
      <c r="D6" s="8" t="s">
        <v>393</v>
      </c>
    </row>
    <row r="7" spans="2:4" ht="33" customHeight="1">
      <c r="B7" s="6" t="s">
        <v>363</v>
      </c>
      <c r="C7" s="7" t="s">
        <v>364</v>
      </c>
      <c r="D7" s="8" t="s">
        <v>394</v>
      </c>
    </row>
    <row r="8" spans="2:4" ht="33" customHeight="1">
      <c r="B8" s="6" t="s">
        <v>365</v>
      </c>
      <c r="C8" s="7" t="s">
        <v>366</v>
      </c>
      <c r="D8" s="8" t="s">
        <v>395</v>
      </c>
    </row>
    <row r="9" spans="2:4" ht="33" customHeight="1">
      <c r="B9" s="6" t="s">
        <v>272</v>
      </c>
      <c r="C9" s="7" t="s">
        <v>367</v>
      </c>
      <c r="D9" s="8" t="s">
        <v>396</v>
      </c>
    </row>
    <row r="10" spans="2:4" ht="33" customHeight="1">
      <c r="B10" s="6" t="s">
        <v>257</v>
      </c>
      <c r="C10" s="7" t="s">
        <v>368</v>
      </c>
      <c r="D10" s="8" t="s">
        <v>397</v>
      </c>
    </row>
    <row r="11" spans="2:4" ht="33" customHeight="1">
      <c r="B11" s="6" t="s">
        <v>275</v>
      </c>
      <c r="C11" s="7" t="s">
        <v>369</v>
      </c>
      <c r="D11" s="8" t="s">
        <v>398</v>
      </c>
    </row>
    <row r="12" spans="2:4" ht="33" customHeight="1">
      <c r="B12" s="6" t="s">
        <v>370</v>
      </c>
      <c r="C12" s="7" t="s">
        <v>371</v>
      </c>
      <c r="D12" s="8" t="s">
        <v>399</v>
      </c>
    </row>
    <row r="13" spans="2:4" ht="33" customHeight="1">
      <c r="B13" s="6" t="s">
        <v>372</v>
      </c>
      <c r="C13" s="7" t="s">
        <v>373</v>
      </c>
      <c r="D13" s="8" t="s">
        <v>400</v>
      </c>
    </row>
    <row r="14" spans="2:4" ht="33" customHeight="1">
      <c r="B14" s="6" t="s">
        <v>374</v>
      </c>
      <c r="C14" s="7" t="s">
        <v>375</v>
      </c>
      <c r="D14" s="8" t="s">
        <v>401</v>
      </c>
    </row>
    <row r="15" spans="2:4" ht="33" customHeight="1">
      <c r="B15" s="6" t="s">
        <v>376</v>
      </c>
      <c r="C15" s="7" t="s">
        <v>377</v>
      </c>
      <c r="D15" s="8" t="s">
        <v>402</v>
      </c>
    </row>
    <row r="16" spans="2:4" ht="33" customHeight="1">
      <c r="B16" s="6" t="s">
        <v>146</v>
      </c>
      <c r="C16" s="7" t="s">
        <v>378</v>
      </c>
      <c r="D16" s="8" t="s">
        <v>403</v>
      </c>
    </row>
    <row r="17" spans="2:4" ht="33" customHeight="1">
      <c r="B17" s="6" t="s">
        <v>379</v>
      </c>
      <c r="C17" s="7" t="s">
        <v>380</v>
      </c>
      <c r="D17" s="8" t="s">
        <v>404</v>
      </c>
    </row>
    <row r="18" spans="2:4" ht="33" customHeight="1">
      <c r="B18" s="6" t="s">
        <v>381</v>
      </c>
      <c r="C18" s="7" t="s">
        <v>382</v>
      </c>
      <c r="D18" s="8" t="s">
        <v>405</v>
      </c>
    </row>
    <row r="19" spans="2:4" ht="33" customHeight="1">
      <c r="B19" s="6" t="s">
        <v>383</v>
      </c>
      <c r="C19" s="7" t="s">
        <v>384</v>
      </c>
      <c r="D19" s="8" t="s">
        <v>406</v>
      </c>
    </row>
    <row r="20" spans="2:4" ht="33" customHeight="1">
      <c r="B20" s="6" t="s">
        <v>385</v>
      </c>
      <c r="C20" s="7" t="s">
        <v>386</v>
      </c>
      <c r="D20" s="8" t="s">
        <v>407</v>
      </c>
    </row>
    <row r="21" spans="2:4" ht="33" customHeight="1">
      <c r="B21" s="6" t="s">
        <v>387</v>
      </c>
      <c r="C21" s="7" t="s">
        <v>388</v>
      </c>
      <c r="D21" s="8" t="s">
        <v>408</v>
      </c>
    </row>
    <row r="22" spans="2:4" ht="33" customHeight="1">
      <c r="B22" s="6" t="s">
        <v>389</v>
      </c>
      <c r="C22" s="7" t="s">
        <v>390</v>
      </c>
      <c r="D22" s="8" t="s">
        <v>409</v>
      </c>
    </row>
    <row r="23" spans="2:4" ht="33" customHeight="1"/>
    <row r="24" spans="2:4" ht="33" customHeight="1"/>
    <row r="25" spans="2:4" ht="33" customHeight="1"/>
    <row r="26" spans="2:4" ht="33" customHeight="1"/>
    <row r="27" spans="2:4" ht="33" customHeight="1"/>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BFA49-6124-40AF-8746-805D4E57EFF7}">
  <sheetPr>
    <tabColor theme="8" tint="0.79998168889431442"/>
  </sheetPr>
  <dimension ref="A1:N75"/>
  <sheetViews>
    <sheetView topLeftCell="G15" zoomScale="112" zoomScaleNormal="130" workbookViewId="0">
      <selection activeCell="J24" sqref="J24"/>
    </sheetView>
  </sheetViews>
  <sheetFormatPr defaultColWidth="16.1796875" defaultRowHeight="23.25" customHeight="1"/>
  <cols>
    <col min="1" max="1" width="15.90625" style="30" customWidth="1"/>
    <col min="2" max="2" width="17.54296875" style="30" customWidth="1"/>
    <col min="3" max="3" width="17.6328125" style="31" customWidth="1"/>
    <col min="4" max="4" width="19.36328125" style="32" customWidth="1"/>
    <col min="5" max="5" width="17" style="33" customWidth="1"/>
    <col min="6" max="6" width="15.7265625" style="34" customWidth="1"/>
    <col min="7" max="7" width="23.90625" style="34" customWidth="1"/>
    <col min="8" max="8" width="2.453125" style="34" customWidth="1"/>
    <col min="9" max="9" width="63.6328125" style="34" customWidth="1"/>
    <col min="10" max="10" width="25.90625" style="34" customWidth="1"/>
    <col min="11" max="11" width="8.7265625" style="34" customWidth="1"/>
    <col min="12" max="16384" width="16.1796875" style="34"/>
  </cols>
  <sheetData>
    <row r="1" spans="1:14" ht="27.5" customHeight="1" thickBot="1">
      <c r="A1" s="30" t="s">
        <v>278</v>
      </c>
      <c r="B1" s="30" t="s">
        <v>280</v>
      </c>
      <c r="C1" s="31" t="s">
        <v>279</v>
      </c>
      <c r="D1" s="32" t="s">
        <v>328</v>
      </c>
      <c r="E1" s="33" t="s">
        <v>281</v>
      </c>
      <c r="F1" s="34" t="s">
        <v>504</v>
      </c>
      <c r="G1" s="34" t="s">
        <v>548</v>
      </c>
    </row>
    <row r="2" spans="1:14" ht="23.25" customHeight="1" thickBot="1">
      <c r="A2" s="30" t="s">
        <v>282</v>
      </c>
      <c r="B2" s="30" t="s">
        <v>283</v>
      </c>
      <c r="C2" s="31">
        <v>72287</v>
      </c>
      <c r="D2" s="32">
        <v>45616</v>
      </c>
      <c r="E2" s="33">
        <v>35</v>
      </c>
      <c r="F2" s="34" t="str">
        <f>IF(Employee[[#This Row],[Age]] &lt; 35, "Group A", IF(Employee[[#This Row],[Age]] &lt; 45, "Group B", "Group C"))</f>
        <v>Group B</v>
      </c>
      <c r="G2" s="43">
        <f>(_xlfn.XLOOKUP(Employee[[#This Row],[Designation]], Hike[Designation],Hike[Increment]) + 1)*Employee[[#This Row],[Salary]]</f>
        <v>75901.350000000006</v>
      </c>
      <c r="I2" s="35" t="s">
        <v>325</v>
      </c>
      <c r="J2" s="36"/>
      <c r="L2" s="34" t="s">
        <v>546</v>
      </c>
      <c r="M2" s="42" t="s">
        <v>280</v>
      </c>
      <c r="N2" s="34" t="s">
        <v>547</v>
      </c>
    </row>
    <row r="3" spans="1:14" ht="23.25" customHeight="1">
      <c r="A3" s="30" t="s">
        <v>285</v>
      </c>
      <c r="B3" s="30" t="s">
        <v>283</v>
      </c>
      <c r="C3" s="31">
        <v>32212</v>
      </c>
      <c r="D3" s="32">
        <v>44630</v>
      </c>
      <c r="E3" s="33">
        <v>33</v>
      </c>
      <c r="F3" s="34" t="str">
        <f>IF(Employee[[#This Row],[Age]] &lt; 35, "Group A", IF(Employee[[#This Row],[Age]] &lt; 45, "Group B", "Group C"))</f>
        <v>Group A</v>
      </c>
      <c r="G3" s="43">
        <f>(_xlfn.XLOOKUP(Employee[[#This Row],[Designation]], Hike[Designation],Hike[Increment]) + 1)*Employee[[#This Row],[Salary]]</f>
        <v>33822.6</v>
      </c>
      <c r="I3" s="34" t="s">
        <v>327</v>
      </c>
      <c r="L3" s="34">
        <v>1</v>
      </c>
      <c r="M3" s="42" t="s">
        <v>283</v>
      </c>
      <c r="N3" s="34">
        <v>0.05</v>
      </c>
    </row>
    <row r="4" spans="1:14" ht="23.25" customHeight="1">
      <c r="A4" s="30" t="s">
        <v>287</v>
      </c>
      <c r="B4" s="30" t="s">
        <v>283</v>
      </c>
      <c r="C4" s="31">
        <v>27416</v>
      </c>
      <c r="D4" s="32">
        <v>44180</v>
      </c>
      <c r="E4" s="33">
        <v>30</v>
      </c>
      <c r="F4" s="34" t="str">
        <f>IF(Employee[[#This Row],[Age]] &lt; 35, "Group A", IF(Employee[[#This Row],[Age]] &lt; 45, "Group B", "Group C"))</f>
        <v>Group A</v>
      </c>
      <c r="G4" s="43">
        <f>(_xlfn.XLOOKUP(Employee[[#This Row],[Designation]], Hike[Designation],Hike[Increment]) + 1)*Employee[[#This Row],[Salary]]</f>
        <v>28786.800000000003</v>
      </c>
      <c r="I4" s="34" t="s">
        <v>326</v>
      </c>
      <c r="L4" s="34">
        <v>2</v>
      </c>
      <c r="M4" s="42" t="s">
        <v>290</v>
      </c>
      <c r="N4" s="34">
        <v>0.06</v>
      </c>
    </row>
    <row r="5" spans="1:14" ht="23.25" customHeight="1">
      <c r="A5" s="30" t="s">
        <v>289</v>
      </c>
      <c r="B5" s="30" t="s">
        <v>290</v>
      </c>
      <c r="C5" s="31">
        <v>149957</v>
      </c>
      <c r="D5" s="32">
        <v>41583</v>
      </c>
      <c r="E5" s="33">
        <v>44</v>
      </c>
      <c r="F5" s="34" t="str">
        <f>IF(Employee[[#This Row],[Age]] &lt; 35, "Group A", IF(Employee[[#This Row],[Age]] &lt; 45, "Group B", "Group C"))</f>
        <v>Group B</v>
      </c>
      <c r="G5" s="43">
        <f>(_xlfn.XLOOKUP(Employee[[#This Row],[Designation]], Hike[Designation],Hike[Increment]) + 1)*Employee[[#This Row],[Salary]]</f>
        <v>158954.42000000001</v>
      </c>
      <c r="I5" s="34" t="s">
        <v>354</v>
      </c>
      <c r="L5" s="34">
        <v>3</v>
      </c>
      <c r="M5" s="42" t="s">
        <v>292</v>
      </c>
      <c r="N5" s="34">
        <v>0.08</v>
      </c>
    </row>
    <row r="6" spans="1:14" ht="23.25" customHeight="1">
      <c r="A6" s="30" t="s">
        <v>291</v>
      </c>
      <c r="B6" s="30" t="s">
        <v>292</v>
      </c>
      <c r="C6" s="31">
        <v>88962</v>
      </c>
      <c r="D6" s="32">
        <v>42601</v>
      </c>
      <c r="E6" s="33">
        <v>35</v>
      </c>
      <c r="F6" s="34" t="str">
        <f>IF(Employee[[#This Row],[Age]] &lt; 35, "Group A", IF(Employee[[#This Row],[Age]] &lt; 45, "Group B", "Group C"))</f>
        <v>Group B</v>
      </c>
      <c r="G6" s="43">
        <f>(_xlfn.XLOOKUP(Employee[[#This Row],[Designation]], Hike[Designation],Hike[Increment]) + 1)*Employee[[#This Row],[Salary]]</f>
        <v>96078.96</v>
      </c>
      <c r="I6" s="34" t="s">
        <v>452</v>
      </c>
      <c r="L6" s="34">
        <v>4</v>
      </c>
      <c r="M6" s="42" t="s">
        <v>295</v>
      </c>
      <c r="N6" s="34">
        <v>0.1</v>
      </c>
    </row>
    <row r="7" spans="1:14" ht="23.25" customHeight="1" thickBot="1">
      <c r="A7" s="30" t="s">
        <v>294</v>
      </c>
      <c r="B7" s="30" t="s">
        <v>295</v>
      </c>
      <c r="C7" s="31">
        <v>22093</v>
      </c>
      <c r="D7" s="32">
        <v>45627</v>
      </c>
      <c r="E7" s="33">
        <v>25</v>
      </c>
      <c r="F7" s="34" t="str">
        <f>IF(Employee[[#This Row],[Age]] &lt; 35, "Group A", IF(Employee[[#This Row],[Age]] &lt; 45, "Group B", "Group C"))</f>
        <v>Group A</v>
      </c>
      <c r="G7" s="43">
        <f>(_xlfn.XLOOKUP(Employee[[#This Row],[Designation]], Hike[Designation],Hike[Increment]) + 1)*Employee[[#This Row],[Salary]]</f>
        <v>24302.300000000003</v>
      </c>
      <c r="L7" s="34">
        <v>5</v>
      </c>
      <c r="M7" s="42" t="s">
        <v>323</v>
      </c>
      <c r="N7" s="34">
        <v>0.04</v>
      </c>
    </row>
    <row r="8" spans="1:14" ht="23.25" customHeight="1" thickBot="1">
      <c r="A8" s="30" t="s">
        <v>297</v>
      </c>
      <c r="B8" s="30" t="s">
        <v>283</v>
      </c>
      <c r="C8" s="31">
        <v>67659</v>
      </c>
      <c r="D8" s="32">
        <v>45089</v>
      </c>
      <c r="E8" s="33">
        <v>26</v>
      </c>
      <c r="F8" s="34" t="str">
        <f>IF(Employee[[#This Row],[Age]] &lt; 35, "Group A", IF(Employee[[#This Row],[Age]] &lt; 45, "Group B", "Group C"))</f>
        <v>Group A</v>
      </c>
      <c r="G8" s="43">
        <f>(_xlfn.XLOOKUP(Employee[[#This Row],[Designation]], Hike[Designation],Hike[Increment]) + 1)*Employee[[#This Row],[Salary]]</f>
        <v>71041.95</v>
      </c>
      <c r="I8" s="35" t="s">
        <v>324</v>
      </c>
      <c r="J8" s="36"/>
    </row>
    <row r="9" spans="1:14" ht="23.25" customHeight="1">
      <c r="A9" s="30" t="s">
        <v>298</v>
      </c>
      <c r="B9" s="30" t="s">
        <v>295</v>
      </c>
      <c r="C9" s="31">
        <v>18027</v>
      </c>
      <c r="D9" s="32">
        <v>45194</v>
      </c>
      <c r="E9" s="33">
        <v>24</v>
      </c>
      <c r="F9" s="34" t="str">
        <f>IF(Employee[[#This Row],[Age]] &lt; 35, "Group A", IF(Employee[[#This Row],[Age]] &lt; 45, "Group B", "Group C"))</f>
        <v>Group A</v>
      </c>
      <c r="G9" s="43">
        <f>(_xlfn.XLOOKUP(Employee[[#This Row],[Designation]], Hike[Designation],Hike[Increment]) + 1)*Employee[[#This Row],[Salary]]</f>
        <v>19829.7</v>
      </c>
      <c r="I9" s="34" t="s">
        <v>284</v>
      </c>
      <c r="J9" s="37">
        <f>COUNTA(Employee[Name])</f>
        <v>33</v>
      </c>
      <c r="K9" s="37" t="s">
        <v>505</v>
      </c>
    </row>
    <row r="10" spans="1:14" ht="23.25" customHeight="1">
      <c r="A10" s="30" t="s">
        <v>300</v>
      </c>
      <c r="B10" s="30" t="s">
        <v>283</v>
      </c>
      <c r="C10" s="31">
        <v>55891</v>
      </c>
      <c r="D10" s="32">
        <v>42128</v>
      </c>
      <c r="E10" s="33">
        <v>31</v>
      </c>
      <c r="F10" s="34" t="str">
        <f>IF(Employee[[#This Row],[Age]] &lt; 35, "Group A", IF(Employee[[#This Row],[Age]] &lt; 45, "Group B", "Group C"))</f>
        <v>Group A</v>
      </c>
      <c r="G10" s="43">
        <f>(_xlfn.XLOOKUP(Employee[[#This Row],[Designation]], Hike[Designation],Hike[Increment]) + 1)*Employee[[#This Row],[Salary]]</f>
        <v>58685.55</v>
      </c>
      <c r="I10" s="34" t="s">
        <v>286</v>
      </c>
      <c r="J10" s="38">
        <f>AVERAGE(Employee[Salary])</f>
        <v>58997.333333333336</v>
      </c>
      <c r="K10" s="38" t="s">
        <v>506</v>
      </c>
    </row>
    <row r="11" spans="1:14" ht="23.25" customHeight="1">
      <c r="A11" s="30" t="s">
        <v>302</v>
      </c>
      <c r="B11" s="30" t="s">
        <v>290</v>
      </c>
      <c r="C11" s="31">
        <v>141401</v>
      </c>
      <c r="D11" s="32">
        <v>44480</v>
      </c>
      <c r="E11" s="33">
        <v>47</v>
      </c>
      <c r="F11" s="34" t="str">
        <f>IF(Employee[[#This Row],[Age]] &lt; 35, "Group A", IF(Employee[[#This Row],[Age]] &lt; 45, "Group B", "Group C"))</f>
        <v>Group C</v>
      </c>
      <c r="G11" s="43">
        <f>(_xlfn.XLOOKUP(Employee[[#This Row],[Designation]], Hike[Designation],Hike[Increment]) + 1)*Employee[[#This Row],[Salary]]</f>
        <v>149885.06</v>
      </c>
      <c r="I11" s="34" t="s">
        <v>288</v>
      </c>
      <c r="J11" s="34">
        <f>MIN(Employee[Age])</f>
        <v>22</v>
      </c>
      <c r="K11" s="34" t="s">
        <v>507</v>
      </c>
    </row>
    <row r="12" spans="1:14" ht="23.25" customHeight="1">
      <c r="A12" s="30" t="s">
        <v>303</v>
      </c>
      <c r="B12" s="30" t="s">
        <v>295</v>
      </c>
      <c r="C12" s="31">
        <v>22125</v>
      </c>
      <c r="D12" s="32">
        <v>45626</v>
      </c>
      <c r="E12" s="33">
        <v>22</v>
      </c>
      <c r="F12" s="34" t="str">
        <f>IF(Employee[[#This Row],[Age]] &lt; 35, "Group A", IF(Employee[[#This Row],[Age]] &lt; 45, "Group B", "Group C"))</f>
        <v>Group A</v>
      </c>
      <c r="G12" s="43">
        <f>(_xlfn.XLOOKUP(Employee[[#This Row],[Designation]], Hike[Designation],Hike[Increment]) + 1)*Employee[[#This Row],[Salary]]</f>
        <v>24337.500000000004</v>
      </c>
      <c r="I12" s="34" t="s">
        <v>293</v>
      </c>
      <c r="J12" s="34">
        <f>COUNTIF(Employee[Designation],  "Manager")</f>
        <v>5</v>
      </c>
      <c r="K12" s="34" t="s">
        <v>508</v>
      </c>
    </row>
    <row r="13" spans="1:14" ht="38" customHeight="1">
      <c r="A13" s="30" t="s">
        <v>304</v>
      </c>
      <c r="B13" s="30" t="s">
        <v>295</v>
      </c>
      <c r="C13" s="31">
        <v>14438</v>
      </c>
      <c r="D13" s="32">
        <v>45350</v>
      </c>
      <c r="E13" s="33">
        <v>23</v>
      </c>
      <c r="F13" s="34" t="str">
        <f>IF(Employee[[#This Row],[Age]] &lt; 35, "Group A", IF(Employee[[#This Row],[Age]] &lt; 45, "Group B", "Group C"))</f>
        <v>Group A</v>
      </c>
      <c r="G13" s="43">
        <f>(_xlfn.XLOOKUP(Employee[[#This Row],[Designation]], Hike[Designation],Hike[Increment]) + 1)*Employee[[#This Row],[Salary]]</f>
        <v>15881.800000000001</v>
      </c>
      <c r="I13" s="34" t="s">
        <v>296</v>
      </c>
      <c r="J13" s="37">
        <f>AVERAGEIF(Employee[Designation], "Developer", Employee[Age])</f>
        <v>23.545454545454547</v>
      </c>
      <c r="K13" s="34" t="s">
        <v>509</v>
      </c>
    </row>
    <row r="14" spans="1:14" ht="23.25" customHeight="1">
      <c r="A14" s="30" t="s">
        <v>305</v>
      </c>
      <c r="B14" s="30" t="s">
        <v>283</v>
      </c>
      <c r="C14" s="31">
        <v>63391</v>
      </c>
      <c r="D14" s="32">
        <v>42995</v>
      </c>
      <c r="E14" s="33">
        <v>33</v>
      </c>
      <c r="F14" s="34" t="str">
        <f>IF(Employee[[#This Row],[Age]] &lt; 35, "Group A", IF(Employee[[#This Row],[Age]] &lt; 45, "Group B", "Group C"))</f>
        <v>Group A</v>
      </c>
      <c r="G14" s="43">
        <f>(_xlfn.XLOOKUP(Employee[[#This Row],[Designation]], Hike[Designation],Hike[Increment]) + 1)*Employee[[#This Row],[Salary]]</f>
        <v>66560.55</v>
      </c>
      <c r="I14" s="34" t="s">
        <v>299</v>
      </c>
      <c r="J14" s="34">
        <f>SMALL(_xlfn.UNIQUE(Employee[Age]), 2)</f>
        <v>23</v>
      </c>
      <c r="K14" s="34" t="s">
        <v>510</v>
      </c>
    </row>
    <row r="15" spans="1:14" ht="23.25" customHeight="1" thickBot="1">
      <c r="A15" s="30" t="s">
        <v>306</v>
      </c>
      <c r="B15" s="30" t="s">
        <v>295</v>
      </c>
      <c r="C15" s="31">
        <v>13058</v>
      </c>
      <c r="D15" s="32">
        <v>45282</v>
      </c>
      <c r="E15" s="33">
        <v>25</v>
      </c>
      <c r="F15" s="34" t="str">
        <f>IF(Employee[[#This Row],[Age]] &lt; 35, "Group A", IF(Employee[[#This Row],[Age]] &lt; 45, "Group B", "Group C"))</f>
        <v>Group A</v>
      </c>
      <c r="G15" s="43">
        <f>(_xlfn.XLOOKUP(Employee[[#This Row],[Designation]], Hike[Designation],Hike[Increment]) + 1)*Employee[[#This Row],[Salary]]</f>
        <v>14363.800000000001</v>
      </c>
    </row>
    <row r="16" spans="1:14" ht="23.25" customHeight="1" thickBot="1">
      <c r="A16" s="30" t="s">
        <v>307</v>
      </c>
      <c r="B16" s="30" t="s">
        <v>295</v>
      </c>
      <c r="C16" s="31">
        <v>17240</v>
      </c>
      <c r="D16" s="32">
        <v>44639</v>
      </c>
      <c r="E16" s="33">
        <v>25</v>
      </c>
      <c r="F16" s="34" t="str">
        <f>IF(Employee[[#This Row],[Age]] &lt; 35, "Group A", IF(Employee[[#This Row],[Age]] &lt; 45, "Group B", "Group C"))</f>
        <v>Group A</v>
      </c>
      <c r="G16" s="43">
        <f>(_xlfn.XLOOKUP(Employee[[#This Row],[Designation]], Hike[Designation],Hike[Increment]) + 1)*Employee[[#This Row],[Salary]]</f>
        <v>18964</v>
      </c>
      <c r="I16" s="35" t="s">
        <v>112</v>
      </c>
      <c r="J16" s="36"/>
    </row>
    <row r="17" spans="1:11" ht="23.25" customHeight="1">
      <c r="A17" s="30" t="s">
        <v>308</v>
      </c>
      <c r="B17" s="30" t="s">
        <v>295</v>
      </c>
      <c r="C17" s="31">
        <v>23259</v>
      </c>
      <c r="D17" s="32">
        <v>45507</v>
      </c>
      <c r="E17" s="33">
        <v>24</v>
      </c>
      <c r="F17" s="34" t="str">
        <f>IF(Employee[[#This Row],[Age]] &lt; 35, "Group A", IF(Employee[[#This Row],[Age]] &lt; 45, "Group B", "Group C"))</f>
        <v>Group A</v>
      </c>
      <c r="G17" s="43">
        <f>(_xlfn.XLOOKUP(Employee[[#This Row],[Designation]], Hike[Designation],Hike[Increment]) + 1)*Employee[[#This Row],[Salary]]</f>
        <v>25584.9</v>
      </c>
      <c r="I17" s="39" t="s">
        <v>331</v>
      </c>
      <c r="J17" s="39" t="s">
        <v>511</v>
      </c>
    </row>
    <row r="18" spans="1:11" ht="23.25" customHeight="1">
      <c r="A18" s="30" t="s">
        <v>309</v>
      </c>
      <c r="B18" s="30" t="s">
        <v>290</v>
      </c>
      <c r="C18" s="31">
        <v>130556</v>
      </c>
      <c r="D18" s="32">
        <v>42199</v>
      </c>
      <c r="E18" s="33">
        <v>52</v>
      </c>
      <c r="F18" s="34" t="str">
        <f>IF(Employee[[#This Row],[Age]] &lt; 35, "Group A", IF(Employee[[#This Row],[Age]] &lt; 45, "Group B", "Group C"))</f>
        <v>Group C</v>
      </c>
      <c r="G18" s="43">
        <f>(_xlfn.XLOOKUP(Employee[[#This Row],[Designation]], Hike[Designation],Hike[Increment]) + 1)*Employee[[#This Row],[Salary]]</f>
        <v>138389.36000000002</v>
      </c>
      <c r="I18" s="34" t="s">
        <v>333</v>
      </c>
      <c r="J18" s="34" t="str">
        <f>TRIM(J17)</f>
        <v>I am in Excel Class</v>
      </c>
      <c r="K18" s="34" t="s">
        <v>512</v>
      </c>
    </row>
    <row r="19" spans="1:11" ht="23.25" customHeight="1">
      <c r="A19" s="30" t="s">
        <v>310</v>
      </c>
      <c r="B19" s="30" t="s">
        <v>283</v>
      </c>
      <c r="C19" s="31">
        <v>54003</v>
      </c>
      <c r="D19" s="32">
        <v>44374</v>
      </c>
      <c r="E19" s="33">
        <v>35</v>
      </c>
      <c r="F19" s="34" t="str">
        <f>IF(Employee[[#This Row],[Age]] &lt; 35, "Group A", IF(Employee[[#This Row],[Age]] &lt; 45, "Group B", "Group C"))</f>
        <v>Group B</v>
      </c>
      <c r="G19" s="43">
        <f>(_xlfn.XLOOKUP(Employee[[#This Row],[Designation]], Hike[Designation],Hike[Increment]) + 1)*Employee[[#This Row],[Salary]]</f>
        <v>56703.15</v>
      </c>
      <c r="I19" s="34" t="s">
        <v>334</v>
      </c>
      <c r="J19" s="34">
        <f>LEN(J17)</f>
        <v>23</v>
      </c>
      <c r="K19" s="34" t="s">
        <v>513</v>
      </c>
    </row>
    <row r="20" spans="1:11" ht="23.25" customHeight="1">
      <c r="A20" s="30" t="s">
        <v>311</v>
      </c>
      <c r="B20" s="30" t="s">
        <v>292</v>
      </c>
      <c r="C20" s="31">
        <v>83327</v>
      </c>
      <c r="D20" s="32">
        <v>43473</v>
      </c>
      <c r="E20" s="33">
        <v>43</v>
      </c>
      <c r="F20" s="34" t="str">
        <f>IF(Employee[[#This Row],[Age]] &lt; 35, "Group A", IF(Employee[[#This Row],[Age]] &lt; 45, "Group B", "Group C"))</f>
        <v>Group B</v>
      </c>
      <c r="G20" s="43">
        <f>(_xlfn.XLOOKUP(Employee[[#This Row],[Designation]], Hike[Designation],Hike[Increment]) + 1)*Employee[[#This Row],[Salary]]</f>
        <v>89993.16</v>
      </c>
      <c r="I20" s="34" t="s">
        <v>332</v>
      </c>
      <c r="J20" s="34" t="str">
        <f>LEFT(J17, 5)</f>
        <v xml:space="preserve">I am </v>
      </c>
      <c r="K20" s="34" t="s">
        <v>514</v>
      </c>
    </row>
    <row r="21" spans="1:11" ht="23.25" customHeight="1">
      <c r="A21" s="30" t="s">
        <v>312</v>
      </c>
      <c r="B21" s="30" t="s">
        <v>295</v>
      </c>
      <c r="C21" s="31">
        <v>19593</v>
      </c>
      <c r="D21" s="32">
        <v>45427</v>
      </c>
      <c r="E21" s="33">
        <v>22</v>
      </c>
      <c r="F21" s="34" t="str">
        <f>IF(Employee[[#This Row],[Age]] &lt; 35, "Group A", IF(Employee[[#This Row],[Age]] &lt; 45, "Group B", "Group C"))</f>
        <v>Group A</v>
      </c>
      <c r="G21" s="43">
        <f>(_xlfn.XLOOKUP(Employee[[#This Row],[Designation]], Hike[Designation],Hike[Increment]) + 1)*Employee[[#This Row],[Salary]]</f>
        <v>21552.300000000003</v>
      </c>
      <c r="I21" s="34" t="s">
        <v>351</v>
      </c>
      <c r="J21" s="34" t="str">
        <f>LEFT(SUBSTITUTE(J17, " ", ""), 5)</f>
        <v>Iamin</v>
      </c>
      <c r="K21" s="34" t="s">
        <v>515</v>
      </c>
    </row>
    <row r="22" spans="1:11" ht="23.25" customHeight="1">
      <c r="A22" s="30" t="s">
        <v>313</v>
      </c>
      <c r="B22" s="30" t="s">
        <v>283</v>
      </c>
      <c r="C22" s="31">
        <v>57093</v>
      </c>
      <c r="D22" s="32">
        <v>44869</v>
      </c>
      <c r="E22" s="33">
        <v>26</v>
      </c>
      <c r="F22" s="34" t="str">
        <f>IF(Employee[[#This Row],[Age]] &lt; 35, "Group A", IF(Employee[[#This Row],[Age]] &lt; 45, "Group B", "Group C"))</f>
        <v>Group A</v>
      </c>
      <c r="G22" s="43">
        <f>(_xlfn.XLOOKUP(Employee[[#This Row],[Designation]], Hike[Designation],Hike[Increment]) + 1)*Employee[[#This Row],[Salary]]</f>
        <v>59947.65</v>
      </c>
      <c r="I22" s="34" t="s">
        <v>335</v>
      </c>
      <c r="J22" s="34" t="str">
        <f>MID(SUBSTITUTE(J17, " ", ""), 3, 5)</f>
        <v>minEx</v>
      </c>
      <c r="K22" s="34" t="s">
        <v>516</v>
      </c>
    </row>
    <row r="23" spans="1:11" ht="23.25" customHeight="1">
      <c r="A23" s="30" t="s">
        <v>314</v>
      </c>
      <c r="B23" s="30" t="s">
        <v>283</v>
      </c>
      <c r="C23" s="31">
        <v>34248</v>
      </c>
      <c r="D23" s="32">
        <v>42480</v>
      </c>
      <c r="E23" s="33">
        <v>27</v>
      </c>
      <c r="F23" s="34" t="str">
        <f>IF(Employee[[#This Row],[Age]] &lt; 35, "Group A", IF(Employee[[#This Row],[Age]] &lt; 45, "Group B", "Group C"))</f>
        <v>Group A</v>
      </c>
      <c r="G23" s="43">
        <f>(_xlfn.XLOOKUP(Employee[[#This Row],[Designation]], Hike[Designation],Hike[Increment]) + 1)*Employee[[#This Row],[Salary]]</f>
        <v>35960.400000000001</v>
      </c>
      <c r="I23" s="34" t="s">
        <v>451</v>
      </c>
      <c r="J23" s="34" t="str">
        <f>_xlfn.CONCAT(Employee[Name])</f>
        <v>AlejandroAndrewBrendanBrosinaClaireDarrenDarrinEmilyEricErinGeneHaroldIreneJanetKenKunstLenaLindaMattOdellaPatrickPaulPeteRubenSandraSeanSteveTedTracyZuschussdonnaJackJanet</v>
      </c>
      <c r="K23" s="34" t="s">
        <v>517</v>
      </c>
    </row>
    <row r="24" spans="1:11" ht="23.25" customHeight="1">
      <c r="A24" s="30" t="s">
        <v>315</v>
      </c>
      <c r="B24" s="30" t="s">
        <v>295</v>
      </c>
      <c r="C24" s="31">
        <v>22445</v>
      </c>
      <c r="D24" s="32">
        <v>45588</v>
      </c>
      <c r="E24" s="33">
        <v>22</v>
      </c>
      <c r="F24" s="34" t="str">
        <f>IF(Employee[[#This Row],[Age]] &lt; 35, "Group A", IF(Employee[[#This Row],[Age]] &lt; 45, "Group B", "Group C"))</f>
        <v>Group A</v>
      </c>
      <c r="G24" s="43">
        <f>(_xlfn.XLOOKUP(Employee[[#This Row],[Designation]], Hike[Designation],Hike[Increment]) + 1)*Employee[[#This Row],[Salary]]</f>
        <v>24689.500000000004</v>
      </c>
      <c r="I24" s="34" t="s">
        <v>356</v>
      </c>
      <c r="J24" s="34" t="str">
        <f>_xlfn.TEXTJOIN(", ",TRUE,Employee[Name])</f>
        <v>Alejandro, Andrew, Brendan, Brosina, Claire, Darren, Darrin, Emily, Eric, Erin, Gene, Harold, Irene, Janet, Ken, Kunst, Lena, Linda, Matt, Odella, Patrick, Paul, Pete, Ruben, Sandra, Sean, Steve, Ted, Tracy, Zuschuss, donna, Jack, Janet</v>
      </c>
      <c r="K24" s="34" t="s">
        <v>518</v>
      </c>
    </row>
    <row r="25" spans="1:11" ht="23.25" customHeight="1" thickBot="1">
      <c r="A25" s="30" t="s">
        <v>316</v>
      </c>
      <c r="B25" s="30" t="s">
        <v>295</v>
      </c>
      <c r="C25" s="31">
        <v>18390</v>
      </c>
      <c r="D25" s="32">
        <v>44787</v>
      </c>
      <c r="E25" s="33">
        <v>25</v>
      </c>
      <c r="F25" s="34" t="str">
        <f>IF(Employee[[#This Row],[Age]] &lt; 35, "Group A", IF(Employee[[#This Row],[Age]] &lt; 45, "Group B", "Group C"))</f>
        <v>Group A</v>
      </c>
      <c r="G25" s="43">
        <f>(_xlfn.XLOOKUP(Employee[[#This Row],[Designation]], Hike[Designation],Hike[Increment]) + 1)*Employee[[#This Row],[Salary]]</f>
        <v>20229</v>
      </c>
    </row>
    <row r="26" spans="1:11" ht="23.25" customHeight="1" thickBot="1">
      <c r="A26" s="30" t="s">
        <v>317</v>
      </c>
      <c r="B26" s="30" t="s">
        <v>292</v>
      </c>
      <c r="C26" s="31">
        <v>115116</v>
      </c>
      <c r="D26" s="32">
        <v>42744</v>
      </c>
      <c r="E26" s="33">
        <v>41</v>
      </c>
      <c r="F26" s="34" t="str">
        <f>IF(Employee[[#This Row],[Age]] &lt; 35, "Group A", IF(Employee[[#This Row],[Age]] &lt; 45, "Group B", "Group C"))</f>
        <v>Group B</v>
      </c>
      <c r="G26" s="43">
        <f>(_xlfn.XLOOKUP(Employee[[#This Row],[Designation]], Hike[Designation],Hike[Increment]) + 1)*Employee[[#This Row],[Salary]]</f>
        <v>124325.28000000001</v>
      </c>
      <c r="I26" s="35" t="s">
        <v>172</v>
      </c>
      <c r="J26" s="36"/>
    </row>
    <row r="27" spans="1:11" ht="23.25" customHeight="1">
      <c r="A27" s="30" t="s">
        <v>318</v>
      </c>
      <c r="B27" s="30" t="s">
        <v>292</v>
      </c>
      <c r="C27" s="31">
        <v>117501</v>
      </c>
      <c r="D27" s="32">
        <v>41371</v>
      </c>
      <c r="E27" s="33">
        <v>36</v>
      </c>
      <c r="F27" s="34" t="str">
        <f>IF(Employee[[#This Row],[Age]] &lt; 35, "Group A", IF(Employee[[#This Row],[Age]] &lt; 45, "Group B", "Group C"))</f>
        <v>Group B</v>
      </c>
      <c r="G27" s="43">
        <f>(_xlfn.XLOOKUP(Employee[[#This Row],[Designation]], Hike[Designation],Hike[Increment]) + 1)*Employee[[#This Row],[Salary]]</f>
        <v>126901.08</v>
      </c>
      <c r="I27" s="34" t="s">
        <v>336</v>
      </c>
      <c r="J27" s="40">
        <f ca="1">TODAY()</f>
        <v>45813</v>
      </c>
      <c r="K27" s="34" t="s">
        <v>519</v>
      </c>
    </row>
    <row r="28" spans="1:11" ht="23.25" customHeight="1">
      <c r="A28" s="30" t="s">
        <v>319</v>
      </c>
      <c r="B28" s="30" t="s">
        <v>283</v>
      </c>
      <c r="C28" s="31">
        <v>29324</v>
      </c>
      <c r="D28" s="32">
        <v>44012</v>
      </c>
      <c r="E28" s="33">
        <v>29</v>
      </c>
      <c r="F28" s="34" t="str">
        <f>IF(Employee[[#This Row],[Age]] &lt; 35, "Group A", IF(Employee[[#This Row],[Age]] &lt; 45, "Group B", "Group C"))</f>
        <v>Group A</v>
      </c>
      <c r="G28" s="43">
        <f>(_xlfn.XLOOKUP(Employee[[#This Row],[Designation]], Hike[Designation],Hike[Increment]) + 1)*Employee[[#This Row],[Salary]]</f>
        <v>30790.2</v>
      </c>
      <c r="I28" s="34" t="s">
        <v>337</v>
      </c>
      <c r="J28" s="41">
        <f ca="1">NOW()</f>
        <v>45813.790148611108</v>
      </c>
      <c r="K28" s="34" t="s">
        <v>520</v>
      </c>
    </row>
    <row r="29" spans="1:11" ht="23.25" customHeight="1">
      <c r="A29" s="30" t="s">
        <v>320</v>
      </c>
      <c r="B29" s="30" t="s">
        <v>283</v>
      </c>
      <c r="C29" s="31">
        <v>26180</v>
      </c>
      <c r="D29" s="32">
        <v>43143</v>
      </c>
      <c r="E29" s="33">
        <v>27</v>
      </c>
      <c r="F29" s="34" t="str">
        <f>IF(Employee[[#This Row],[Age]] &lt; 35, "Group A", IF(Employee[[#This Row],[Age]] &lt; 45, "Group B", "Group C"))</f>
        <v>Group A</v>
      </c>
      <c r="G29" s="43">
        <f>(_xlfn.XLOOKUP(Employee[[#This Row],[Designation]], Hike[Designation],Hike[Increment]) + 1)*Employee[[#This Row],[Salary]]</f>
        <v>27489</v>
      </c>
      <c r="I29" s="34" t="s">
        <v>338</v>
      </c>
      <c r="J29" s="34">
        <f ca="1">DAY(J27)</f>
        <v>5</v>
      </c>
      <c r="K29" s="34" t="s">
        <v>521</v>
      </c>
    </row>
    <row r="30" spans="1:11" ht="23.25" customHeight="1">
      <c r="A30" s="30" t="s">
        <v>321</v>
      </c>
      <c r="B30" s="30" t="s">
        <v>292</v>
      </c>
      <c r="C30" s="31">
        <v>109132</v>
      </c>
      <c r="D30" s="32">
        <v>44260</v>
      </c>
      <c r="E30" s="33">
        <v>34</v>
      </c>
      <c r="F30" s="34" t="str">
        <f>IF(Employee[[#This Row],[Age]] &lt; 35, "Group A", IF(Employee[[#This Row],[Age]] &lt; 45, "Group B", "Group C"))</f>
        <v>Group A</v>
      </c>
      <c r="G30" s="43">
        <f>(_xlfn.XLOOKUP(Employee[[#This Row],[Designation]], Hike[Designation],Hike[Increment]) + 1)*Employee[[#This Row],[Salary]]</f>
        <v>117862.56000000001</v>
      </c>
      <c r="I30" s="34" t="s">
        <v>339</v>
      </c>
      <c r="J30" s="34">
        <f ca="1">MONTH(J27)</f>
        <v>6</v>
      </c>
      <c r="K30" s="34" t="s">
        <v>522</v>
      </c>
    </row>
    <row r="31" spans="1:11" ht="23.25" customHeight="1">
      <c r="A31" s="30" t="s">
        <v>322</v>
      </c>
      <c r="B31" s="30" t="s">
        <v>323</v>
      </c>
      <c r="C31" s="31">
        <v>195588</v>
      </c>
      <c r="D31" s="32">
        <v>41971</v>
      </c>
      <c r="E31" s="33">
        <v>53</v>
      </c>
      <c r="F31" s="34" t="str">
        <f>IF(Employee[[#This Row],[Age]] &lt; 35, "Group A", IF(Employee[[#This Row],[Age]] &lt; 45, "Group B", "Group C"))</f>
        <v>Group C</v>
      </c>
      <c r="G31" s="43">
        <f>(_xlfn.XLOOKUP(Employee[[#This Row],[Designation]], Hike[Designation],Hike[Increment]) + 1)*Employee[[#This Row],[Salary]]</f>
        <v>203411.52000000002</v>
      </c>
      <c r="I31" s="34" t="s">
        <v>340</v>
      </c>
      <c r="J31" s="34">
        <f ca="1">YEAR(J27)</f>
        <v>2025</v>
      </c>
      <c r="K31" s="34" t="s">
        <v>523</v>
      </c>
    </row>
    <row r="32" spans="1:11" ht="23.25" customHeight="1">
      <c r="A32" s="30" t="s">
        <v>329</v>
      </c>
      <c r="B32" s="30" t="s">
        <v>283</v>
      </c>
      <c r="C32" s="31">
        <v>30000</v>
      </c>
      <c r="D32" s="32">
        <v>45645</v>
      </c>
      <c r="E32" s="33">
        <v>45</v>
      </c>
      <c r="F32" s="34" t="str">
        <f>IF(Employee[[#This Row],[Age]] &lt; 35, "Group A", IF(Employee[[#This Row],[Age]] &lt; 45, "Group B", "Group C"))</f>
        <v>Group C</v>
      </c>
      <c r="G32" s="43">
        <f>(_xlfn.XLOOKUP(Employee[[#This Row],[Designation]], Hike[Designation],Hike[Increment]) + 1)*Employee[[#This Row],[Salary]]</f>
        <v>31500</v>
      </c>
      <c r="I32" s="34" t="s">
        <v>341</v>
      </c>
      <c r="J32" s="40">
        <f ca="1">J27 +10</f>
        <v>45823</v>
      </c>
      <c r="K32" s="34" t="s">
        <v>539</v>
      </c>
    </row>
    <row r="33" spans="1:11" ht="23.25" customHeight="1">
      <c r="A33" s="30" t="s">
        <v>355</v>
      </c>
      <c r="B33" s="30" t="s">
        <v>295</v>
      </c>
      <c r="C33" s="31">
        <v>25000</v>
      </c>
      <c r="D33" s="32">
        <v>45736</v>
      </c>
      <c r="E33" s="33">
        <v>22</v>
      </c>
      <c r="F33" s="34" t="str">
        <f>IF(Employee[[#This Row],[Age]] &lt; 35, "Group A", IF(Employee[[#This Row],[Age]] &lt; 45, "Group B", "Group C"))</f>
        <v>Group A</v>
      </c>
      <c r="G33" s="43">
        <f>(_xlfn.XLOOKUP(Employee[[#This Row],[Designation]], Hike[Designation],Hike[Increment]) + 1)*Employee[[#This Row],[Salary]]</f>
        <v>27500.000000000004</v>
      </c>
      <c r="I33" s="34" t="s">
        <v>342</v>
      </c>
      <c r="J33" s="40">
        <f ca="1">EDATE(J27, 10)</f>
        <v>46117</v>
      </c>
      <c r="K33" s="34" t="s">
        <v>540</v>
      </c>
    </row>
    <row r="34" spans="1:11" ht="23.25" customHeight="1">
      <c r="A34" s="30" t="s">
        <v>306</v>
      </c>
      <c r="B34" s="30" t="s">
        <v>283</v>
      </c>
      <c r="C34" s="31">
        <v>50000</v>
      </c>
      <c r="D34" s="32">
        <v>45813</v>
      </c>
      <c r="E34" s="33">
        <v>34</v>
      </c>
      <c r="F34" s="34" t="str">
        <f>IF(Employee[[#This Row],[Age]] &lt; 35, "Group A", IF(Employee[[#This Row],[Age]] &lt; 45, "Group B", "Group C"))</f>
        <v>Group A</v>
      </c>
      <c r="G34" s="43">
        <f>(_xlfn.XLOOKUP(Employee[[#This Row],[Designation]], Hike[Designation],Hike[Increment]) + 1)*Employee[[#This Row],[Salary]]</f>
        <v>52500</v>
      </c>
      <c r="I34" s="34" t="s">
        <v>343</v>
      </c>
      <c r="J34" s="40">
        <f ca="1">EDATE(J27, 10*12)</f>
        <v>49465</v>
      </c>
      <c r="K34" s="40" t="s">
        <v>541</v>
      </c>
    </row>
    <row r="35" spans="1:11" ht="23.25" customHeight="1">
      <c r="I35" s="34" t="s">
        <v>344</v>
      </c>
      <c r="J35" s="37">
        <f ca="1">TODAY() - DATE(2024, 11, 22)</f>
        <v>195</v>
      </c>
      <c r="K35" s="34" t="s">
        <v>542</v>
      </c>
    </row>
    <row r="36" spans="1:11" ht="23.25" customHeight="1" thickBot="1"/>
    <row r="37" spans="1:11" ht="23.25" customHeight="1" thickBot="1">
      <c r="I37" s="35" t="s">
        <v>330</v>
      </c>
      <c r="J37" s="36"/>
    </row>
    <row r="38" spans="1:11" ht="23.25" customHeight="1">
      <c r="I38" s="34" t="s">
        <v>345</v>
      </c>
      <c r="J38" s="34">
        <f>MATCH("Steve", Employee[Name],0)</f>
        <v>27</v>
      </c>
      <c r="K38" s="34" t="s">
        <v>543</v>
      </c>
    </row>
    <row r="39" spans="1:11" ht="23.25" customHeight="1">
      <c r="I39" s="34" t="s">
        <v>346</v>
      </c>
      <c r="J39" s="34" t="str">
        <f>INDEX(Employee[Name],27)</f>
        <v>Steve</v>
      </c>
      <c r="K39" s="34" t="s">
        <v>544</v>
      </c>
    </row>
    <row r="40" spans="1:11" ht="23.25" customHeight="1">
      <c r="I40" s="34" t="s">
        <v>347</v>
      </c>
      <c r="J40" s="34" t="str">
        <f>INDEX(Employee[], 27, 2)</f>
        <v>Team Lead</v>
      </c>
      <c r="K40" s="34" t="s">
        <v>545</v>
      </c>
    </row>
    <row r="41" spans="1:11" ht="23.25" customHeight="1">
      <c r="I41" s="34" t="s">
        <v>348</v>
      </c>
    </row>
    <row r="48" spans="1:11" ht="23.25" customHeight="1">
      <c r="I48"/>
    </row>
    <row r="49" spans="9:9" ht="37.75" customHeight="1">
      <c r="I49"/>
    </row>
    <row r="50" spans="9:9" ht="23.25" customHeight="1">
      <c r="I50"/>
    </row>
    <row r="51" spans="9:9" ht="23.25" customHeight="1">
      <c r="I51"/>
    </row>
    <row r="52" spans="9:9" ht="23.25" customHeight="1">
      <c r="I52"/>
    </row>
    <row r="53" spans="9:9" ht="33.5" customHeight="1">
      <c r="I53"/>
    </row>
    <row r="54" spans="9:9" ht="31" customHeight="1">
      <c r="I54"/>
    </row>
    <row r="55" spans="9:9" ht="40" customHeight="1">
      <c r="I55"/>
    </row>
    <row r="56" spans="9:9" ht="23.25" customHeight="1">
      <c r="I56"/>
    </row>
    <row r="57" spans="9:9" ht="23.25" customHeight="1">
      <c r="I57"/>
    </row>
    <row r="58" spans="9:9" ht="23.25" customHeight="1">
      <c r="I58"/>
    </row>
    <row r="59" spans="9:9" ht="23.25" customHeight="1">
      <c r="I59"/>
    </row>
    <row r="60" spans="9:9" ht="23.25" customHeight="1">
      <c r="I60"/>
    </row>
    <row r="61" spans="9:9" ht="23.25" customHeight="1">
      <c r="I61"/>
    </row>
    <row r="62" spans="9:9" ht="23.25" customHeight="1">
      <c r="I62"/>
    </row>
    <row r="63" spans="9:9" ht="23.25" customHeight="1">
      <c r="I63"/>
    </row>
    <row r="64" spans="9:9" ht="23.25" customHeight="1">
      <c r="I64"/>
    </row>
    <row r="65" spans="9:9" ht="23.25" customHeight="1">
      <c r="I65"/>
    </row>
    <row r="66" spans="9:9" ht="23.25" customHeight="1">
      <c r="I66"/>
    </row>
    <row r="67" spans="9:9" ht="23.25" customHeight="1">
      <c r="I67"/>
    </row>
    <row r="68" spans="9:9" ht="23.25" customHeight="1">
      <c r="I68"/>
    </row>
    <row r="69" spans="9:9" ht="23.25" customHeight="1">
      <c r="I69"/>
    </row>
    <row r="70" spans="9:9" ht="23.25" customHeight="1">
      <c r="I70"/>
    </row>
    <row r="71" spans="9:9" ht="23.25" customHeight="1">
      <c r="I71"/>
    </row>
    <row r="72" spans="9:9" ht="23.25" customHeight="1">
      <c r="I72"/>
    </row>
    <row r="73" spans="9:9" ht="23.25" customHeight="1">
      <c r="I73"/>
    </row>
    <row r="74" spans="9:9" ht="23.25" customHeight="1">
      <c r="I74"/>
    </row>
    <row r="75" spans="9:9" ht="23.25" customHeight="1">
      <c r="I75"/>
    </row>
  </sheetData>
  <sheetProtection selectLockedCells="1" selectUnlockedCells="1"/>
  <phoneticPr fontId="7" type="noConversion"/>
  <pageMargins left="0.7" right="0.7" top="0.75" bottom="0.75" header="0.3" footer="0.3"/>
  <pageSetup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F58CB-DAE0-4EC8-BB92-B5C8545A8594}">
  <sheetPr>
    <tabColor theme="7" tint="0.79998168889431442"/>
  </sheetPr>
  <dimension ref="A1:L33"/>
  <sheetViews>
    <sheetView topLeftCell="A25" zoomScale="145" zoomScaleNormal="145" workbookViewId="0">
      <selection activeCell="D31" sqref="D31"/>
    </sheetView>
  </sheetViews>
  <sheetFormatPr defaultRowHeight="32" customHeight="1"/>
  <cols>
    <col min="1" max="1" width="33.453125" style="22" customWidth="1"/>
    <col min="2" max="2" width="23.1796875" style="22" customWidth="1"/>
    <col min="3" max="3" width="13.6328125" style="22" customWidth="1"/>
    <col min="4" max="4" width="15.6328125" style="22" customWidth="1"/>
    <col min="5" max="7" width="8.7265625" style="22"/>
    <col min="8" max="8" width="16.1796875" style="22" customWidth="1"/>
    <col min="9" max="16384" width="8.7265625" style="22"/>
  </cols>
  <sheetData>
    <row r="1" spans="1:12" ht="46" customHeight="1">
      <c r="A1" s="23" t="s">
        <v>453</v>
      </c>
      <c r="B1" s="81" t="s">
        <v>550</v>
      </c>
      <c r="C1" s="81"/>
      <c r="D1" s="81"/>
      <c r="E1" s="81"/>
      <c r="F1" s="81"/>
      <c r="H1" s="22" cm="1">
        <f t="array" ref="H1:L1">_xlfn.SEQUENCE(1, 5, 11, 3)</f>
        <v>11</v>
      </c>
      <c r="I1" s="22">
        <v>14</v>
      </c>
      <c r="J1" s="22">
        <v>17</v>
      </c>
      <c r="K1" s="22">
        <v>20</v>
      </c>
      <c r="L1" s="22">
        <v>23</v>
      </c>
    </row>
    <row r="2" spans="1:12" ht="32" customHeight="1">
      <c r="A2" s="22" t="s">
        <v>549</v>
      </c>
      <c r="B2" s="82" t="s">
        <v>551</v>
      </c>
      <c r="C2" s="82"/>
      <c r="D2" s="82"/>
      <c r="E2" s="82"/>
      <c r="F2" s="82"/>
    </row>
    <row r="3" spans="1:12" ht="32" customHeight="1">
      <c r="A3" s="22" t="str" cm="1">
        <f t="array" ref="A3:A7">INDEX(Employee[Name],_xlfn.SEQUENCE(5))</f>
        <v>Alejandro</v>
      </c>
      <c r="B3" s="22" t="str" cm="1">
        <f t="array" ref="B3:H3">_xlfn.XLOOKUP(A3,Employee[Name], Employee[])</f>
        <v>Alejandro</v>
      </c>
      <c r="C3" s="22" t="str">
        <v>Team Lead</v>
      </c>
      <c r="D3" s="25">
        <v>72287</v>
      </c>
      <c r="E3" s="22">
        <v>45616</v>
      </c>
      <c r="F3" s="22">
        <v>35</v>
      </c>
      <c r="G3" s="22" t="str">
        <v>Group B</v>
      </c>
      <c r="H3" s="22">
        <v>75901.350000000006</v>
      </c>
    </row>
    <row r="4" spans="1:12" ht="32" customHeight="1">
      <c r="A4" s="22" t="str">
        <v>Andrew</v>
      </c>
      <c r="B4" s="22" t="str" cm="1">
        <f t="array" ref="B4:F4">_xlfn.XLOOKUP(A4,Employee[Name], Employee[Designation] :Employee[Age Groups])</f>
        <v>Team Lead</v>
      </c>
      <c r="C4" s="22">
        <v>32212</v>
      </c>
      <c r="D4" s="25">
        <v>44630</v>
      </c>
      <c r="E4" s="22">
        <v>33</v>
      </c>
      <c r="F4" s="22" t="str">
        <v>Group A</v>
      </c>
    </row>
    <row r="5" spans="1:12" ht="32" customHeight="1">
      <c r="A5" s="22" t="str">
        <v>Brendan</v>
      </c>
      <c r="B5" s="22" t="str" cm="1">
        <f t="array" ref="B5:F5">_xlfn.XLOOKUP(A5,Employee[Name], Employee[Designation] :Employee[Age Groups])</f>
        <v>Team Lead</v>
      </c>
      <c r="C5" s="22">
        <v>27416</v>
      </c>
      <c r="D5" s="25">
        <v>44180</v>
      </c>
      <c r="E5" s="22">
        <v>30</v>
      </c>
      <c r="F5" s="22" t="str">
        <v>Group A</v>
      </c>
    </row>
    <row r="6" spans="1:12" ht="32" customHeight="1">
      <c r="A6" s="22" t="str">
        <v>Brosina</v>
      </c>
      <c r="B6" s="22" t="str" cm="1">
        <f t="array" ref="B6:F6">_xlfn.XLOOKUP(A6,Employee[Name], Employee[Designation] :Employee[Age Groups])</f>
        <v>Senior Manager</v>
      </c>
      <c r="C6" s="22">
        <v>149957</v>
      </c>
      <c r="D6" s="25">
        <v>41583</v>
      </c>
      <c r="E6" s="22">
        <v>44</v>
      </c>
      <c r="F6" s="22" t="str">
        <v>Group B</v>
      </c>
    </row>
    <row r="7" spans="1:12" ht="32" customHeight="1">
      <c r="A7" s="22" t="str">
        <v>Claire</v>
      </c>
      <c r="B7" s="22" t="str" cm="1">
        <f t="array" ref="B7:F7">_xlfn.XLOOKUP(A7,Employee[Name], Employee[Designation] :Employee[Age Groups])</f>
        <v>Manager</v>
      </c>
      <c r="C7" s="22">
        <v>88962</v>
      </c>
      <c r="D7" s="25">
        <v>42601</v>
      </c>
      <c r="E7" s="22">
        <v>35</v>
      </c>
      <c r="F7" s="22" t="str">
        <v>Group B</v>
      </c>
    </row>
    <row r="8" spans="1:12" ht="32" customHeight="1" thickBot="1"/>
    <row r="9" spans="1:12" ht="32" customHeight="1" thickBot="1">
      <c r="A9" s="79" t="s">
        <v>552</v>
      </c>
      <c r="B9" s="80"/>
      <c r="C9" s="80"/>
      <c r="D9" s="80"/>
      <c r="E9" s="80"/>
      <c r="F9" s="80"/>
    </row>
    <row r="10" spans="1:12" ht="32" customHeight="1">
      <c r="A10" s="22" t="s">
        <v>553</v>
      </c>
    </row>
    <row r="11" spans="1:12" ht="32" customHeight="1">
      <c r="A11" s="22" t="str" cm="1">
        <f t="array" ref="A11:E15">INDEX(_xlfn.SORTBY(Employee[], Employee[Age],1), _xlfn.SEQUENCE(5), _xlfn.SEQUENCE(1, 5))</f>
        <v>Gene</v>
      </c>
      <c r="B11" s="21" t="str">
        <v>Developer</v>
      </c>
      <c r="C11" s="21">
        <v>22125</v>
      </c>
      <c r="D11" s="24">
        <v>45626</v>
      </c>
      <c r="E11" s="21">
        <v>22</v>
      </c>
      <c r="F11" s="20"/>
    </row>
    <row r="12" spans="1:12" ht="32" customHeight="1">
      <c r="A12" s="22" t="str">
        <v>Odella</v>
      </c>
      <c r="B12" s="21" t="str">
        <v>Developer</v>
      </c>
      <c r="C12" s="21">
        <v>19593</v>
      </c>
      <c r="D12" s="24">
        <v>45427</v>
      </c>
      <c r="E12" s="21">
        <v>22</v>
      </c>
      <c r="F12" s="20"/>
    </row>
    <row r="13" spans="1:12" ht="32" customHeight="1">
      <c r="A13" s="22" t="str">
        <v>Pete</v>
      </c>
      <c r="B13" s="21" t="str">
        <v>Developer</v>
      </c>
      <c r="C13" s="21">
        <v>22445</v>
      </c>
      <c r="D13" s="24">
        <v>45588</v>
      </c>
      <c r="E13" s="21">
        <v>22</v>
      </c>
      <c r="F13" s="20"/>
    </row>
    <row r="14" spans="1:12" ht="32" customHeight="1">
      <c r="A14" s="22" t="str">
        <v>Jack</v>
      </c>
      <c r="B14" s="21" t="str">
        <v>Developer</v>
      </c>
      <c r="C14" s="21">
        <v>25000</v>
      </c>
      <c r="D14" s="24">
        <v>45736</v>
      </c>
      <c r="E14" s="21">
        <v>22</v>
      </c>
      <c r="F14" s="20"/>
    </row>
    <row r="15" spans="1:12" ht="32" customHeight="1">
      <c r="A15" s="22" t="str">
        <v>Harold</v>
      </c>
      <c r="B15" s="21" t="str">
        <v>Developer</v>
      </c>
      <c r="C15" s="21">
        <v>14438</v>
      </c>
      <c r="D15" s="24">
        <v>45350</v>
      </c>
      <c r="E15" s="21">
        <v>23</v>
      </c>
      <c r="F15" s="20"/>
    </row>
    <row r="16" spans="1:12" ht="32" customHeight="1" thickBot="1"/>
    <row r="17" spans="1:11" ht="32" customHeight="1" thickBot="1">
      <c r="A17" s="79" t="s">
        <v>301</v>
      </c>
      <c r="B17" s="80"/>
      <c r="C17" s="80"/>
      <c r="D17" s="80"/>
      <c r="E17" s="80"/>
      <c r="F17" s="80"/>
    </row>
    <row r="18" spans="1:11" ht="32" customHeight="1">
      <c r="A18" s="22" t="s">
        <v>554</v>
      </c>
    </row>
    <row r="19" spans="1:11" ht="32" customHeight="1">
      <c r="A19" s="22" t="str" cm="1">
        <f t="array" ref="A19:G26">_xlfn._xlws.FILTER(Employee[], Employee[Age] &gt; 35)</f>
        <v>Brosina</v>
      </c>
      <c r="B19" s="22" t="str">
        <v>Senior Manager</v>
      </c>
      <c r="C19" s="22">
        <v>149957</v>
      </c>
      <c r="D19" s="22">
        <v>41583</v>
      </c>
      <c r="E19" s="22">
        <v>44</v>
      </c>
      <c r="F19" s="22" t="str">
        <v>Group B</v>
      </c>
      <c r="G19" s="22">
        <v>158954.42000000001</v>
      </c>
      <c r="I19" s="22" t="str" cm="1">
        <f t="array" ref="I19:K23">INDEX(Employee[],_xlfn.SEQUENCE(5),{1,2,5})</f>
        <v>Alejandro</v>
      </c>
      <c r="J19" s="22" t="str">
        <v>Team Lead</v>
      </c>
      <c r="K19" s="22">
        <v>35</v>
      </c>
    </row>
    <row r="20" spans="1:11" ht="32" customHeight="1">
      <c r="A20" s="22" t="str">
        <v>Erin</v>
      </c>
      <c r="B20" s="22" t="str">
        <v>Senior Manager</v>
      </c>
      <c r="C20" s="22">
        <v>141401</v>
      </c>
      <c r="D20" s="22">
        <v>44480</v>
      </c>
      <c r="E20" s="22">
        <v>47</v>
      </c>
      <c r="F20" s="22" t="str">
        <v>Group C</v>
      </c>
      <c r="G20" s="22">
        <v>149885.06</v>
      </c>
      <c r="I20" s="22" t="str">
        <v>Andrew</v>
      </c>
      <c r="J20" s="22" t="str">
        <v>Team Lead</v>
      </c>
      <c r="K20" s="22">
        <v>33</v>
      </c>
    </row>
    <row r="21" spans="1:11" ht="32" customHeight="1">
      <c r="A21" s="22" t="str">
        <v>Lena</v>
      </c>
      <c r="B21" s="22" t="str">
        <v>Senior Manager</v>
      </c>
      <c r="C21" s="22">
        <v>130556</v>
      </c>
      <c r="D21" s="22">
        <v>42199</v>
      </c>
      <c r="E21" s="22">
        <v>52</v>
      </c>
      <c r="F21" s="22" t="str">
        <v>Group C</v>
      </c>
      <c r="G21" s="22">
        <v>138389.36000000002</v>
      </c>
      <c r="I21" s="22" t="str">
        <v>Brendan</v>
      </c>
      <c r="J21" s="22" t="str">
        <v>Team Lead</v>
      </c>
      <c r="K21" s="22">
        <v>30</v>
      </c>
    </row>
    <row r="22" spans="1:11" ht="32" customHeight="1">
      <c r="A22" s="22" t="str">
        <v>Matt</v>
      </c>
      <c r="B22" s="22" t="str">
        <v>Manager</v>
      </c>
      <c r="C22" s="22">
        <v>83327</v>
      </c>
      <c r="D22" s="22">
        <v>43473</v>
      </c>
      <c r="E22" s="22">
        <v>43</v>
      </c>
      <c r="F22" s="22" t="str">
        <v>Group B</v>
      </c>
      <c r="G22" s="22">
        <v>89993.16</v>
      </c>
      <c r="I22" s="22" t="str">
        <v>Brosina</v>
      </c>
      <c r="J22" s="22" t="str">
        <v>Senior Manager</v>
      </c>
      <c r="K22" s="22">
        <v>44</v>
      </c>
    </row>
    <row r="23" spans="1:11" ht="32" customHeight="1">
      <c r="A23" s="22" t="str">
        <v>Sandra</v>
      </c>
      <c r="B23" s="22" t="str">
        <v>Manager</v>
      </c>
      <c r="C23" s="22">
        <v>115116</v>
      </c>
      <c r="D23" s="22">
        <v>42744</v>
      </c>
      <c r="E23" s="22">
        <v>41</v>
      </c>
      <c r="F23" s="22" t="str">
        <v>Group B</v>
      </c>
      <c r="G23" s="22">
        <v>124325.28000000001</v>
      </c>
      <c r="I23" s="22" t="str">
        <v>Claire</v>
      </c>
      <c r="J23" s="22" t="str">
        <v>Manager</v>
      </c>
      <c r="K23" s="22">
        <v>35</v>
      </c>
    </row>
    <row r="24" spans="1:11" ht="32" customHeight="1">
      <c r="A24" s="22" t="str">
        <v>Sean</v>
      </c>
      <c r="B24" s="22" t="str">
        <v>Manager</v>
      </c>
      <c r="C24" s="22">
        <v>117501</v>
      </c>
      <c r="D24" s="22">
        <v>41371</v>
      </c>
      <c r="E24" s="22">
        <v>36</v>
      </c>
      <c r="F24" s="22" t="str">
        <v>Group B</v>
      </c>
      <c r="G24" s="22">
        <v>126901.08</v>
      </c>
    </row>
    <row r="25" spans="1:11" ht="32" customHeight="1">
      <c r="A25" s="22" t="str">
        <v>Zuschuss</v>
      </c>
      <c r="B25" s="22" t="str">
        <v>Managing Director</v>
      </c>
      <c r="C25" s="22">
        <v>195588</v>
      </c>
      <c r="D25" s="22">
        <v>41971</v>
      </c>
      <c r="E25" s="22">
        <v>53</v>
      </c>
      <c r="F25" s="22" t="str">
        <v>Group C</v>
      </c>
      <c r="G25" s="22">
        <v>203411.52000000002</v>
      </c>
    </row>
    <row r="26" spans="1:11" ht="32" customHeight="1">
      <c r="A26" s="22" t="str">
        <v>donna</v>
      </c>
      <c r="B26" s="22" t="str">
        <v>Team Lead</v>
      </c>
      <c r="C26" s="22">
        <v>30000</v>
      </c>
      <c r="D26" s="22">
        <v>45645</v>
      </c>
      <c r="E26" s="22">
        <v>45</v>
      </c>
      <c r="F26" s="22" t="str">
        <v>Group C</v>
      </c>
      <c r="G26" s="22">
        <v>31500</v>
      </c>
    </row>
    <row r="27" spans="1:11" ht="32" customHeight="1" thickBot="1"/>
    <row r="28" spans="1:11" ht="32" customHeight="1" thickBot="1">
      <c r="A28" s="79" t="s">
        <v>444</v>
      </c>
      <c r="B28" s="80"/>
      <c r="C28" s="80"/>
      <c r="D28" s="80"/>
      <c r="E28" s="80"/>
      <c r="F28" s="80"/>
    </row>
    <row r="29" spans="1:11" ht="32" customHeight="1">
      <c r="A29" s="22" t="s">
        <v>555</v>
      </c>
      <c r="B29" s="26"/>
    </row>
    <row r="30" spans="1:11" ht="32" customHeight="1">
      <c r="A30" s="22" t="str" cm="1">
        <f t="array" ref="A30:B32">_xlfn.GROUPBY(Employee[Age Groups], Employee[Salary],_xleta.AVERAGE,0,0)</f>
        <v>Group A</v>
      </c>
      <c r="B30" s="26">
        <v>34918.818181818184</v>
      </c>
    </row>
    <row r="31" spans="1:11" ht="32" customHeight="1">
      <c r="A31" s="22" t="str">
        <v>Group B</v>
      </c>
      <c r="B31" s="26">
        <v>97307.571428571435</v>
      </c>
    </row>
    <row r="32" spans="1:11" ht="32" customHeight="1">
      <c r="A32" s="22" t="str">
        <v>Group C</v>
      </c>
      <c r="B32" s="26">
        <v>124386.25</v>
      </c>
    </row>
    <row r="33" spans="2:2" ht="32" customHeight="1">
      <c r="B33" s="26"/>
    </row>
  </sheetData>
  <mergeCells count="5">
    <mergeCell ref="A9:F9"/>
    <mergeCell ref="A17:F17"/>
    <mergeCell ref="A28:F28"/>
    <mergeCell ref="B1:F1"/>
    <mergeCell ref="B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3A285-E8EA-4E25-A1F5-1AC5664C5E45}">
  <sheetPr>
    <tabColor theme="9" tint="0.79998168889431442"/>
  </sheetPr>
  <dimension ref="A1:O18"/>
  <sheetViews>
    <sheetView workbookViewId="0">
      <selection activeCell="M5" sqref="M5"/>
    </sheetView>
  </sheetViews>
  <sheetFormatPr defaultColWidth="20.453125" defaultRowHeight="32" customHeight="1"/>
  <cols>
    <col min="1" max="4" width="20.453125" style="27"/>
    <col min="5" max="6" width="0" style="27" hidden="1" customWidth="1"/>
    <col min="7" max="7" width="14.36328125" style="27" hidden="1" customWidth="1"/>
    <col min="8" max="8" width="13.1796875" style="27" hidden="1" customWidth="1"/>
    <col min="9" max="9" width="16.6328125" style="27" customWidth="1"/>
    <col min="10" max="10" width="15" style="27" hidden="1" customWidth="1"/>
    <col min="11" max="16384" width="20.453125" style="27"/>
  </cols>
  <sheetData>
    <row r="1" spans="1:15" ht="15" customHeight="1">
      <c r="A1" s="84" t="s">
        <v>411</v>
      </c>
      <c r="B1" s="85"/>
      <c r="C1" s="85"/>
      <c r="D1" s="85"/>
      <c r="E1" s="85"/>
      <c r="F1" s="85"/>
      <c r="G1" s="85"/>
      <c r="H1" s="85"/>
      <c r="I1" s="85"/>
      <c r="J1" s="85"/>
      <c r="K1" s="85"/>
      <c r="L1" s="85"/>
      <c r="N1" s="83" t="s">
        <v>491</v>
      </c>
      <c r="O1" s="83"/>
    </row>
    <row r="2" spans="1:15" ht="32" customHeight="1">
      <c r="A2" s="47" t="s">
        <v>412</v>
      </c>
      <c r="B2" s="47" t="s">
        <v>413</v>
      </c>
      <c r="C2" s="47" t="s">
        <v>414</v>
      </c>
      <c r="D2" s="47" t="s">
        <v>415</v>
      </c>
      <c r="E2" s="47" t="s">
        <v>416</v>
      </c>
      <c r="F2" s="47" t="s">
        <v>417</v>
      </c>
      <c r="G2" s="47" t="s">
        <v>664</v>
      </c>
      <c r="H2" s="47" t="s">
        <v>665</v>
      </c>
      <c r="I2" s="47" t="s">
        <v>661</v>
      </c>
      <c r="J2" s="47" t="s">
        <v>666</v>
      </c>
      <c r="K2" s="48" t="s">
        <v>662</v>
      </c>
      <c r="L2" s="48" t="s">
        <v>663</v>
      </c>
      <c r="N2" s="29" t="s">
        <v>483</v>
      </c>
      <c r="O2" s="29" t="s">
        <v>484</v>
      </c>
    </row>
    <row r="3" spans="1:15" ht="32" customHeight="1">
      <c r="A3" s="49" t="s">
        <v>418</v>
      </c>
      <c r="B3" s="49" t="s">
        <v>419</v>
      </c>
      <c r="C3" s="50">
        <v>45627</v>
      </c>
      <c r="D3" s="51">
        <v>350</v>
      </c>
      <c r="E3" s="49" t="s">
        <v>454</v>
      </c>
      <c r="F3" s="49" t="s">
        <v>455</v>
      </c>
      <c r="G3" s="49" t="s">
        <v>485</v>
      </c>
      <c r="H3" s="49">
        <v>100</v>
      </c>
      <c r="I3" s="49">
        <f>_xlfn.XLOOKUP(MI[[#This Row],[Metrics]], Lookup[Unit],Lookup[Multiplier to KG]) *MI[[#This Row],[Quantity Value]]</f>
        <v>100000</v>
      </c>
      <c r="J3" s="49">
        <v>20</v>
      </c>
      <c r="K3" s="53">
        <f>_xlfn.XLOOKUP(MI[[#This Row],[Metrics]], Lookup[Unit],Lookup[Multiplier to KG]) *MI[[#This Row],[In-stock Value]]</f>
        <v>20000</v>
      </c>
      <c r="L3" s="52">
        <f>MI[[#This Row],[Rate (per unit)]]*MI[[#This Row],[Quantity in Kgs]]</f>
        <v>35000000</v>
      </c>
      <c r="N3" s="28" t="s">
        <v>485</v>
      </c>
      <c r="O3" s="28">
        <v>1000</v>
      </c>
    </row>
    <row r="4" spans="1:15" ht="32" customHeight="1">
      <c r="A4" s="54" t="s">
        <v>420</v>
      </c>
      <c r="B4" s="54" t="s">
        <v>421</v>
      </c>
      <c r="C4" s="55">
        <v>45624</v>
      </c>
      <c r="D4" s="56">
        <v>50000</v>
      </c>
      <c r="E4" s="54" t="s">
        <v>456</v>
      </c>
      <c r="F4" s="54" t="s">
        <v>457</v>
      </c>
      <c r="G4" s="54" t="s">
        <v>485</v>
      </c>
      <c r="H4" s="54">
        <v>50</v>
      </c>
      <c r="I4" s="54">
        <f>_xlfn.XLOOKUP(MI[[#This Row],[Metrics]], Lookup[Unit],Lookup[Multiplier to KG]) *MI[[#This Row],[Quantity Value]]</f>
        <v>50000</v>
      </c>
      <c r="J4" s="54">
        <v>0</v>
      </c>
      <c r="K4" s="18">
        <f>_xlfn.XLOOKUP(MI[[#This Row],[Metrics]], Lookup[Unit],Lookup[Multiplier to KG]) *MI[[#This Row],[In-stock Value]]</f>
        <v>0</v>
      </c>
      <c r="L4" s="58">
        <f>MI[[#This Row],[Rate (per unit)]]*MI[[#This Row],[Quantity in Kgs]]</f>
        <v>2500000000</v>
      </c>
      <c r="N4" s="28" t="s">
        <v>486</v>
      </c>
      <c r="O4" s="28">
        <v>1</v>
      </c>
    </row>
    <row r="5" spans="1:15" ht="32" customHeight="1">
      <c r="A5" s="54" t="s">
        <v>422</v>
      </c>
      <c r="B5" s="54" t="s">
        <v>423</v>
      </c>
      <c r="C5" s="55">
        <v>45621</v>
      </c>
      <c r="D5" s="56">
        <v>500</v>
      </c>
      <c r="E5" s="54" t="s">
        <v>458</v>
      </c>
      <c r="F5" s="54" t="s">
        <v>459</v>
      </c>
      <c r="G5" s="54" t="s">
        <v>485</v>
      </c>
      <c r="H5" s="54">
        <v>40</v>
      </c>
      <c r="I5" s="54">
        <f>_xlfn.XLOOKUP(MI[[#This Row],[Metrics]], Lookup[Unit],Lookup[Multiplier to KG]) *MI[[#This Row],[Quantity Value]]</f>
        <v>40000</v>
      </c>
      <c r="J5" s="54">
        <v>5</v>
      </c>
      <c r="K5" s="18">
        <f>_xlfn.XLOOKUP(MI[[#This Row],[Metrics]], Lookup[Unit],Lookup[Multiplier to KG]) *MI[[#This Row],[In-stock Value]]</f>
        <v>5000</v>
      </c>
      <c r="L5" s="58">
        <f>MI[[#This Row],[Rate (per unit)]]*MI[[#This Row],[Quantity in Kgs]]</f>
        <v>20000000</v>
      </c>
      <c r="N5" s="28" t="s">
        <v>487</v>
      </c>
      <c r="O5" s="28">
        <v>1</v>
      </c>
    </row>
    <row r="6" spans="1:15" ht="32" customHeight="1">
      <c r="A6" s="54" t="s">
        <v>424</v>
      </c>
      <c r="B6" s="54" t="s">
        <v>425</v>
      </c>
      <c r="C6" s="55">
        <v>45628</v>
      </c>
      <c r="D6" s="56">
        <v>25</v>
      </c>
      <c r="E6" s="54" t="s">
        <v>460</v>
      </c>
      <c r="F6" s="54" t="s">
        <v>461</v>
      </c>
      <c r="G6" s="54" t="s">
        <v>488</v>
      </c>
      <c r="H6" s="54">
        <v>5000</v>
      </c>
      <c r="I6" s="54">
        <f>_xlfn.XLOOKUP(MI[[#This Row],[Metrics]], Lookup[Unit],Lookup[Multiplier to KG]) *MI[[#This Row],[Quantity Value]]</f>
        <v>10000</v>
      </c>
      <c r="J6" s="54">
        <v>400</v>
      </c>
      <c r="K6" s="18">
        <f>_xlfn.XLOOKUP(MI[[#This Row],[Metrics]], Lookup[Unit],Lookup[Multiplier to KG]) *MI[[#This Row],[In-stock Value]]</f>
        <v>800</v>
      </c>
      <c r="L6" s="58">
        <f>MI[[#This Row],[Rate (per unit)]]*MI[[#This Row],[Quantity in Kgs]]</f>
        <v>250000</v>
      </c>
      <c r="N6" s="28" t="s">
        <v>488</v>
      </c>
      <c r="O6" s="28">
        <v>2</v>
      </c>
    </row>
    <row r="7" spans="1:15" ht="32" customHeight="1">
      <c r="A7" s="54" t="s">
        <v>426</v>
      </c>
      <c r="B7" s="54" t="s">
        <v>427</v>
      </c>
      <c r="C7" s="55">
        <v>45626</v>
      </c>
      <c r="D7" s="56">
        <v>3000</v>
      </c>
      <c r="E7" s="54" t="s">
        <v>462</v>
      </c>
      <c r="F7" s="54" t="s">
        <v>463</v>
      </c>
      <c r="G7" s="54" t="s">
        <v>492</v>
      </c>
      <c r="H7" s="54">
        <v>200</v>
      </c>
      <c r="I7" s="54">
        <f>_xlfn.XLOOKUP(MI[[#This Row],[Metrics]], Lookup[Unit],Lookup[Multiplier to KG]) *MI[[#This Row],[Quantity Value]]</f>
        <v>600</v>
      </c>
      <c r="J7" s="54">
        <v>0</v>
      </c>
      <c r="K7" s="18">
        <f>_xlfn.XLOOKUP(MI[[#This Row],[Metrics]], Lookup[Unit],Lookup[Multiplier to KG]) *MI[[#This Row],[In-stock Value]]</f>
        <v>0</v>
      </c>
      <c r="L7" s="58">
        <f>MI[[#This Row],[Rate (per unit)]]*MI[[#This Row],[Quantity in Kgs]]</f>
        <v>1800000</v>
      </c>
      <c r="N7" s="28" t="s">
        <v>489</v>
      </c>
      <c r="O7" s="28">
        <v>5</v>
      </c>
    </row>
    <row r="8" spans="1:15" ht="32" customHeight="1">
      <c r="A8" s="54" t="s">
        <v>428</v>
      </c>
      <c r="B8" s="54" t="s">
        <v>429</v>
      </c>
      <c r="C8" s="55">
        <v>45625</v>
      </c>
      <c r="D8" s="56">
        <v>4500</v>
      </c>
      <c r="E8" s="54" t="s">
        <v>464</v>
      </c>
      <c r="F8" s="54" t="s">
        <v>465</v>
      </c>
      <c r="G8" s="54" t="s">
        <v>485</v>
      </c>
      <c r="H8" s="54">
        <v>75</v>
      </c>
      <c r="I8" s="54">
        <f>_xlfn.XLOOKUP(MI[[#This Row],[Metrics]], Lookup[Unit],Lookup[Multiplier to KG]) *MI[[#This Row],[Quantity Value]]</f>
        <v>75000</v>
      </c>
      <c r="J8" s="54">
        <v>15</v>
      </c>
      <c r="K8" s="18">
        <f>_xlfn.XLOOKUP(MI[[#This Row],[Metrics]], Lookup[Unit],Lookup[Multiplier to KG]) *MI[[#This Row],[In-stock Value]]</f>
        <v>15000</v>
      </c>
      <c r="L8" s="58">
        <f>MI[[#This Row],[Rate (per unit)]]*MI[[#This Row],[Quantity in Kgs]]</f>
        <v>337500000</v>
      </c>
      <c r="N8" s="28" t="s">
        <v>490</v>
      </c>
      <c r="O8" s="28">
        <v>10</v>
      </c>
    </row>
    <row r="9" spans="1:15" ht="32" customHeight="1">
      <c r="A9" s="54" t="s">
        <v>430</v>
      </c>
      <c r="B9" s="54" t="s">
        <v>431</v>
      </c>
      <c r="C9" s="55">
        <v>45629</v>
      </c>
      <c r="D9" s="56">
        <v>1200</v>
      </c>
      <c r="E9" s="54" t="s">
        <v>466</v>
      </c>
      <c r="F9" s="54" t="s">
        <v>467</v>
      </c>
      <c r="G9" s="54" t="s">
        <v>489</v>
      </c>
      <c r="H9" s="54">
        <v>1000</v>
      </c>
      <c r="I9" s="54">
        <f>_xlfn.XLOOKUP(MI[[#This Row],[Metrics]], Lookup[Unit],Lookup[Multiplier to KG]) *MI[[#This Row],[Quantity Value]]</f>
        <v>5000</v>
      </c>
      <c r="J9" s="54">
        <v>480</v>
      </c>
      <c r="K9" s="18">
        <f>_xlfn.XLOOKUP(MI[[#This Row],[Metrics]], Lookup[Unit],Lookup[Multiplier to KG]) *MI[[#This Row],[In-stock Value]]</f>
        <v>2400</v>
      </c>
      <c r="L9" s="58">
        <f>MI[[#This Row],[Rate (per unit)]]*MI[[#This Row],[Quantity in Kgs]]</f>
        <v>6000000</v>
      </c>
      <c r="N9" s="28" t="s">
        <v>492</v>
      </c>
      <c r="O9" s="28">
        <v>3</v>
      </c>
    </row>
    <row r="10" spans="1:15" ht="32" customHeight="1">
      <c r="A10" s="54" t="s">
        <v>432</v>
      </c>
      <c r="B10" s="54" t="s">
        <v>433</v>
      </c>
      <c r="C10" s="55">
        <v>45627</v>
      </c>
      <c r="D10" s="56">
        <v>1500</v>
      </c>
      <c r="E10" s="54" t="s">
        <v>468</v>
      </c>
      <c r="F10" s="54" t="s">
        <v>469</v>
      </c>
      <c r="G10" s="54" t="s">
        <v>487</v>
      </c>
      <c r="H10" s="54">
        <v>500</v>
      </c>
      <c r="I10" s="54">
        <f>_xlfn.XLOOKUP(MI[[#This Row],[Metrics]], Lookup[Unit],Lookup[Multiplier to KG]) *MI[[#This Row],[Quantity Value]]</f>
        <v>500</v>
      </c>
      <c r="J10" s="54">
        <v>200</v>
      </c>
      <c r="K10" s="18">
        <f>_xlfn.XLOOKUP(MI[[#This Row],[Metrics]], Lookup[Unit],Lookup[Multiplier to KG]) *MI[[#This Row],[In-stock Value]]</f>
        <v>200</v>
      </c>
      <c r="L10" s="58">
        <f>MI[[#This Row],[Rate (per unit)]]*MI[[#This Row],[Quantity in Kgs]]</f>
        <v>750000</v>
      </c>
      <c r="N10" s="28" t="s">
        <v>493</v>
      </c>
      <c r="O10" s="28">
        <v>1</v>
      </c>
    </row>
    <row r="11" spans="1:15" ht="32" customHeight="1">
      <c r="A11" s="54" t="s">
        <v>434</v>
      </c>
      <c r="B11" s="54" t="s">
        <v>435</v>
      </c>
      <c r="C11" s="55">
        <v>45623</v>
      </c>
      <c r="D11" s="56">
        <v>200</v>
      </c>
      <c r="E11" s="54" t="s">
        <v>470</v>
      </c>
      <c r="F11" s="54" t="s">
        <v>471</v>
      </c>
      <c r="G11" s="54" t="s">
        <v>490</v>
      </c>
      <c r="H11" s="54">
        <v>300</v>
      </c>
      <c r="I11" s="54">
        <f>_xlfn.XLOOKUP(MI[[#This Row],[Metrics]], Lookup[Unit],Lookup[Multiplier to KG]) *MI[[#This Row],[Quantity Value]]</f>
        <v>3000</v>
      </c>
      <c r="J11" s="54">
        <v>0</v>
      </c>
      <c r="K11" s="18">
        <f>_xlfn.XLOOKUP(MI[[#This Row],[Metrics]], Lookup[Unit],Lookup[Multiplier to KG]) *MI[[#This Row],[In-stock Value]]</f>
        <v>0</v>
      </c>
      <c r="L11" s="58">
        <f>MI[[#This Row],[Rate (per unit)]]*MI[[#This Row],[Quantity in Kgs]]</f>
        <v>600000</v>
      </c>
    </row>
    <row r="12" spans="1:15" ht="32" customHeight="1">
      <c r="A12" s="54" t="s">
        <v>436</v>
      </c>
      <c r="B12" s="54" t="s">
        <v>437</v>
      </c>
      <c r="C12" s="55">
        <v>45622</v>
      </c>
      <c r="D12" s="56">
        <v>100</v>
      </c>
      <c r="E12" s="54" t="s">
        <v>472</v>
      </c>
      <c r="F12" s="54" t="s">
        <v>473</v>
      </c>
      <c r="G12" s="54" t="s">
        <v>485</v>
      </c>
      <c r="H12" s="54">
        <v>400</v>
      </c>
      <c r="I12" s="54">
        <f>_xlfn.XLOOKUP(MI[[#This Row],[Metrics]], Lookup[Unit],Lookup[Multiplier to KG]) *MI[[#This Row],[Quantity Value]]</f>
        <v>400000</v>
      </c>
      <c r="J12" s="54">
        <v>200</v>
      </c>
      <c r="K12" s="18">
        <f>_xlfn.XLOOKUP(MI[[#This Row],[Metrics]], Lookup[Unit],Lookup[Multiplier to KG]) *MI[[#This Row],[In-stock Value]]</f>
        <v>200000</v>
      </c>
      <c r="L12" s="58">
        <f>MI[[#This Row],[Rate (per unit)]]*MI[[#This Row],[Quantity in Kgs]]</f>
        <v>40000000</v>
      </c>
    </row>
    <row r="13" spans="1:15" ht="32" customHeight="1">
      <c r="A13" s="54" t="s">
        <v>422</v>
      </c>
      <c r="B13" s="54" t="s">
        <v>438</v>
      </c>
      <c r="C13" s="55">
        <v>45621</v>
      </c>
      <c r="D13" s="56">
        <v>800</v>
      </c>
      <c r="E13" s="54" t="s">
        <v>474</v>
      </c>
      <c r="F13" s="54" t="s">
        <v>475</v>
      </c>
      <c r="G13" s="54" t="s">
        <v>493</v>
      </c>
      <c r="H13" s="54">
        <v>100</v>
      </c>
      <c r="I13" s="54">
        <f>_xlfn.XLOOKUP(MI[[#This Row],[Metrics]], Lookup[Unit],Lookup[Multiplier to KG]) *MI[[#This Row],[Quantity Value]]</f>
        <v>100</v>
      </c>
      <c r="J13" s="54">
        <v>25</v>
      </c>
      <c r="K13" s="18">
        <f>_xlfn.XLOOKUP(MI[[#This Row],[Metrics]], Lookup[Unit],Lookup[Multiplier to KG]) *MI[[#This Row],[In-stock Value]]</f>
        <v>25</v>
      </c>
      <c r="L13" s="58">
        <f>MI[[#This Row],[Rate (per unit)]]*MI[[#This Row],[Quantity in Kgs]]</f>
        <v>80000</v>
      </c>
    </row>
    <row r="14" spans="1:15" ht="32" customHeight="1">
      <c r="A14" s="54" t="s">
        <v>424</v>
      </c>
      <c r="B14" s="54" t="s">
        <v>439</v>
      </c>
      <c r="C14" s="55">
        <v>45628</v>
      </c>
      <c r="D14" s="56">
        <v>25</v>
      </c>
      <c r="E14" s="54" t="s">
        <v>476</v>
      </c>
      <c r="F14" s="54" t="s">
        <v>477</v>
      </c>
      <c r="G14" s="54" t="s">
        <v>488</v>
      </c>
      <c r="H14" s="54">
        <v>1000</v>
      </c>
      <c r="I14" s="54">
        <f>_xlfn.XLOOKUP(MI[[#This Row],[Metrics]], Lookup[Unit],Lookup[Multiplier to KG]) *MI[[#This Row],[Quantity Value]]</f>
        <v>2000</v>
      </c>
      <c r="J14" s="54">
        <v>500</v>
      </c>
      <c r="K14" s="18">
        <f>_xlfn.XLOOKUP(MI[[#This Row],[Metrics]], Lookup[Unit],Lookup[Multiplier to KG]) *MI[[#This Row],[In-stock Value]]</f>
        <v>1000</v>
      </c>
      <c r="L14" s="58">
        <f>MI[[#This Row],[Rate (per unit)]]*MI[[#This Row],[Quantity in Kgs]]</f>
        <v>50000</v>
      </c>
    </row>
    <row r="15" spans="1:15" ht="32" customHeight="1">
      <c r="A15" s="54" t="s">
        <v>428</v>
      </c>
      <c r="B15" s="54" t="s">
        <v>440</v>
      </c>
      <c r="C15" s="55">
        <v>45625</v>
      </c>
      <c r="D15" s="56">
        <v>4500</v>
      </c>
      <c r="E15" s="54" t="s">
        <v>464</v>
      </c>
      <c r="F15" s="54" t="s">
        <v>465</v>
      </c>
      <c r="G15" s="54" t="s">
        <v>485</v>
      </c>
      <c r="H15" s="54">
        <v>75</v>
      </c>
      <c r="I15" s="54">
        <f>_xlfn.XLOOKUP(MI[[#This Row],[Metrics]], Lookup[Unit],Lookup[Multiplier to KG]) *MI[[#This Row],[Quantity Value]]</f>
        <v>75000</v>
      </c>
      <c r="J15" s="54">
        <v>15</v>
      </c>
      <c r="K15" s="18">
        <f>_xlfn.XLOOKUP(MI[[#This Row],[Metrics]], Lookup[Unit],Lookup[Multiplier to KG]) *MI[[#This Row],[In-stock Value]]</f>
        <v>15000</v>
      </c>
      <c r="L15" s="58">
        <f>MI[[#This Row],[Rate (per unit)]]*MI[[#This Row],[Quantity in Kgs]]</f>
        <v>337500000</v>
      </c>
    </row>
    <row r="16" spans="1:15" ht="32" customHeight="1">
      <c r="A16" s="54" t="s">
        <v>430</v>
      </c>
      <c r="B16" s="54" t="s">
        <v>441</v>
      </c>
      <c r="C16" s="55">
        <v>45629</v>
      </c>
      <c r="D16" s="56">
        <v>1200</v>
      </c>
      <c r="E16" s="54" t="s">
        <v>466</v>
      </c>
      <c r="F16" s="54" t="s">
        <v>478</v>
      </c>
      <c r="G16" s="54" t="s">
        <v>489</v>
      </c>
      <c r="H16" s="54">
        <v>1000</v>
      </c>
      <c r="I16" s="54">
        <f>_xlfn.XLOOKUP(MI[[#This Row],[Metrics]], Lookup[Unit],Lookup[Multiplier to KG]) *MI[[#This Row],[Quantity Value]]</f>
        <v>5000</v>
      </c>
      <c r="J16" s="54">
        <v>500</v>
      </c>
      <c r="K16" s="18">
        <f>_xlfn.XLOOKUP(MI[[#This Row],[Metrics]], Lookup[Unit],Lookup[Multiplier to KG]) *MI[[#This Row],[In-stock Value]]</f>
        <v>2500</v>
      </c>
      <c r="L16" s="58">
        <f>MI[[#This Row],[Rate (per unit)]]*MI[[#This Row],[Quantity in Kgs]]</f>
        <v>6000000</v>
      </c>
    </row>
    <row r="17" spans="1:12" ht="32" customHeight="1">
      <c r="A17" s="54" t="s">
        <v>432</v>
      </c>
      <c r="B17" s="54" t="s">
        <v>442</v>
      </c>
      <c r="C17" s="55">
        <v>45627</v>
      </c>
      <c r="D17" s="56">
        <v>1500</v>
      </c>
      <c r="E17" s="54" t="s">
        <v>479</v>
      </c>
      <c r="F17" s="54" t="s">
        <v>480</v>
      </c>
      <c r="G17" s="54" t="s">
        <v>487</v>
      </c>
      <c r="H17" s="54">
        <v>400</v>
      </c>
      <c r="I17" s="54">
        <f>_xlfn.XLOOKUP(MI[[#This Row],[Metrics]], Lookup[Unit],Lookup[Multiplier to KG]) *MI[[#This Row],[Quantity Value]]</f>
        <v>400</v>
      </c>
      <c r="J17" s="54">
        <v>120</v>
      </c>
      <c r="K17" s="18">
        <f>_xlfn.XLOOKUP(MI[[#This Row],[Metrics]], Lookup[Unit],Lookup[Multiplier to KG]) *MI[[#This Row],[In-stock Value]]</f>
        <v>120</v>
      </c>
      <c r="L17" s="58">
        <f>MI[[#This Row],[Rate (per unit)]]*MI[[#This Row],[Quantity in Kgs]]</f>
        <v>600000</v>
      </c>
    </row>
    <row r="18" spans="1:12" ht="32" customHeight="1">
      <c r="A18" s="54" t="s">
        <v>434</v>
      </c>
      <c r="B18" s="54" t="s">
        <v>443</v>
      </c>
      <c r="C18" s="55">
        <v>45623</v>
      </c>
      <c r="D18" s="56">
        <v>200</v>
      </c>
      <c r="E18" s="54" t="s">
        <v>481</v>
      </c>
      <c r="F18" s="54" t="s">
        <v>482</v>
      </c>
      <c r="G18" s="54" t="s">
        <v>488</v>
      </c>
      <c r="H18" s="54">
        <v>800</v>
      </c>
      <c r="I18" s="54">
        <f>_xlfn.XLOOKUP(MI[[#This Row],[Metrics]], Lookup[Unit],Lookup[Multiplier to KG]) *MI[[#This Row],[Quantity Value]]</f>
        <v>1600</v>
      </c>
      <c r="J18" s="54">
        <v>0</v>
      </c>
      <c r="K18" s="57">
        <f>_xlfn.XLOOKUP(MI[[#This Row],[Metrics]], Lookup[Unit],Lookup[Multiplier to KG]) *MI[[#This Row],[In-stock Value]]</f>
        <v>0</v>
      </c>
      <c r="L18" s="59">
        <f>MI[[#This Row],[Rate (per unit)]]*MI[[#This Row],[Quantity in Kgs]]</f>
        <v>320000</v>
      </c>
    </row>
  </sheetData>
  <mergeCells count="2">
    <mergeCell ref="N1:O1"/>
    <mergeCell ref="A1:L1"/>
  </mergeCells>
  <phoneticPr fontId="7" type="noConversion"/>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B288F-25B1-4352-BAF6-CB6AE57BE51C}">
  <sheetPr>
    <tabColor theme="5" tint="-0.499984740745262"/>
  </sheetPr>
  <dimension ref="B1:D14"/>
  <sheetViews>
    <sheetView workbookViewId="0">
      <selection activeCell="Q2" sqref="Q2"/>
    </sheetView>
  </sheetViews>
  <sheetFormatPr defaultRowHeight="14.5"/>
  <cols>
    <col min="1" max="1" width="12.54296875" customWidth="1"/>
    <col min="2" max="2" width="20.81640625" customWidth="1"/>
    <col min="3" max="3" width="23.54296875" customWidth="1"/>
    <col min="4" max="4" width="21" customWidth="1"/>
  </cols>
  <sheetData>
    <row r="1" spans="2:4" ht="29.5" customHeight="1">
      <c r="B1" s="70" t="s">
        <v>667</v>
      </c>
      <c r="D1" s="70" t="s">
        <v>668</v>
      </c>
    </row>
    <row r="2" spans="2:4" ht="30.5" customHeight="1" thickBot="1">
      <c r="B2" s="60">
        <f>COUNTA(MI[Vendor Name])</f>
        <v>16</v>
      </c>
      <c r="D2" s="60">
        <f>SUM(MI[In-Stock in Kgs])</f>
        <v>262045</v>
      </c>
    </row>
    <row r="3" spans="2:4" ht="15" thickBot="1">
      <c r="B3" s="27"/>
    </row>
    <row r="4" spans="2:4" s="27" customFormat="1" ht="26.5" customHeight="1" thickBot="1">
      <c r="B4" s="68" t="s">
        <v>412</v>
      </c>
      <c r="C4" s="69" t="s">
        <v>669</v>
      </c>
    </row>
    <row r="5" spans="2:4" s="27" customFormat="1" ht="26.5" customHeight="1">
      <c r="B5" s="66" t="str" cm="1">
        <f t="array" ref="B5:B14">_xlfn.UNIQUE(MI[Vendor Name])</f>
        <v>VND00123</v>
      </c>
      <c r="C5" s="67" t="str" cm="1">
        <f t="array" ref="C5">_xlfn.TEXTJOIN(", ",TRUE,_xlfn._xlws.FILTER(MI[Material Supplied], MI[Vendor Name] = B5))</f>
        <v>Cement</v>
      </c>
      <c r="D5" s="61"/>
    </row>
    <row r="6" spans="2:4" s="27" customFormat="1" ht="26.5" customHeight="1">
      <c r="B6" s="62" t="str">
        <v>VND00456</v>
      </c>
      <c r="C6" s="63" t="str" cm="1">
        <f t="array" ref="C6">_xlfn.TEXTJOIN(", ",TRUE,_xlfn._xlws.FILTER(MI[Material Supplied], MI[Vendor Name] = B6))</f>
        <v>Structural Steel</v>
      </c>
    </row>
    <row r="7" spans="2:4" s="27" customFormat="1" ht="26.5" customHeight="1">
      <c r="B7" s="62" t="str">
        <v>VND00789</v>
      </c>
      <c r="C7" s="63" t="str" cm="1">
        <f t="array" ref="C7">_xlfn.TEXTJOIN(", ",TRUE,_xlfn._xlws.FILTER(MI[Material Supplied], MI[Vendor Name] = B7))</f>
        <v>Timber, Plywood</v>
      </c>
    </row>
    <row r="8" spans="2:4" s="27" customFormat="1" ht="26.5" customHeight="1">
      <c r="B8" s="62" t="str">
        <v>VND01012</v>
      </c>
      <c r="C8" s="63" t="str" cm="1">
        <f t="array" ref="C8">_xlfn.TEXTJOIN(", ",TRUE,_xlfn._xlws.FILTER(MI[Material Supplied], MI[Vendor Name] = B8))</f>
        <v>Bricks, Blocks</v>
      </c>
    </row>
    <row r="9" spans="2:4" s="27" customFormat="1" ht="26.5" customHeight="1">
      <c r="B9" s="62" t="str">
        <v>VND01345</v>
      </c>
      <c r="C9" s="63" t="str" cm="1">
        <f t="array" ref="C9">_xlfn.TEXTJOIN(", ",TRUE,_xlfn._xlws.FILTER(MI[Material Supplied], MI[Vendor Name] = B9))</f>
        <v>Glass</v>
      </c>
    </row>
    <row r="10" spans="2:4" s="27" customFormat="1" ht="26.5" customHeight="1">
      <c r="B10" s="62" t="str">
        <v>VND01678</v>
      </c>
      <c r="C10" s="63" t="str" cm="1">
        <f t="array" ref="C10">_xlfn.TEXTJOIN(", ",TRUE,_xlfn._xlws.FILTER(MI[Material Supplied], MI[Vendor Name] = B10))</f>
        <v>Granite, Marble</v>
      </c>
    </row>
    <row r="11" spans="2:4" s="27" customFormat="1" ht="26.5" customHeight="1">
      <c r="B11" s="62" t="str">
        <v>VND01901</v>
      </c>
      <c r="C11" s="63" t="str" cm="1">
        <f t="array" ref="C11">_xlfn.TEXTJOIN(", ",TRUE,_xlfn._xlws.FILTER(MI[Material Supplied], MI[Vendor Name] = B11))</f>
        <v>PVC, Copper Pipes</v>
      </c>
    </row>
    <row r="12" spans="2:4" s="27" customFormat="1" ht="26.5" customHeight="1">
      <c r="B12" s="62" t="str">
        <v>VND02234</v>
      </c>
      <c r="C12" s="63" t="str" cm="1">
        <f t="array" ref="C12">_xlfn.TEXTJOIN(", ",TRUE,_xlfn._xlws.FILTER(MI[Material Supplied], MI[Vendor Name] = B12))</f>
        <v>Paint, Primers</v>
      </c>
    </row>
    <row r="13" spans="2:4" s="27" customFormat="1" ht="26.5" customHeight="1">
      <c r="B13" s="62" t="str">
        <v>VND02567</v>
      </c>
      <c r="C13" s="63" t="str" cm="1">
        <f t="array" ref="C13">_xlfn.TEXTJOIN(", ",TRUE,_xlfn._xlws.FILTER(MI[Material Supplied], MI[Vendor Name] = B13))</f>
        <v>Asphalt Shingles, Tiles</v>
      </c>
    </row>
    <row r="14" spans="2:4" s="27" customFormat="1" ht="23" customHeight="1" thickBot="1">
      <c r="B14" s="64" t="str">
        <v>VND02890</v>
      </c>
      <c r="C14" s="65" t="str" cm="1">
        <f t="array" ref="C14">_xlfn.TEXTJOIN(", ",TRUE,_xlfn._xlws.FILTER(MI[Material Supplied], MI[Vendor Name] = B14))</f>
        <v>Recycled Materials</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77329-D525-4F69-8759-890394DFD72E}">
  <dimension ref="A1:P20"/>
  <sheetViews>
    <sheetView workbookViewId="0"/>
  </sheetViews>
  <sheetFormatPr defaultRowHeight="14.5"/>
  <cols>
    <col min="1" max="1" width="14.81640625" bestFit="1" customWidth="1"/>
    <col min="2" max="2" width="19.08984375" bestFit="1" customWidth="1"/>
    <col min="3" max="11" width="14.26953125" bestFit="1" customWidth="1"/>
    <col min="12" max="12" width="10.36328125" bestFit="1" customWidth="1"/>
  </cols>
  <sheetData>
    <row r="1" spans="1:16">
      <c r="A1" s="71" t="s">
        <v>413</v>
      </c>
      <c r="B1" t="s">
        <v>672</v>
      </c>
      <c r="D1" s="72" t="s">
        <v>673</v>
      </c>
      <c r="H1" s="72" t="s">
        <v>675</v>
      </c>
      <c r="L1" s="72" t="s">
        <v>677</v>
      </c>
    </row>
    <row r="3" spans="1:16">
      <c r="A3" s="71" t="s">
        <v>412</v>
      </c>
      <c r="B3" t="s">
        <v>670</v>
      </c>
      <c r="E3" s="71" t="s">
        <v>413</v>
      </c>
      <c r="F3" t="s">
        <v>674</v>
      </c>
      <c r="I3" s="71" t="s">
        <v>412</v>
      </c>
      <c r="J3" t="s">
        <v>676</v>
      </c>
      <c r="M3" s="71" t="s">
        <v>679</v>
      </c>
      <c r="N3" s="71" t="s">
        <v>681</v>
      </c>
      <c r="O3" s="71" t="s">
        <v>685</v>
      </c>
      <c r="P3" t="s">
        <v>678</v>
      </c>
    </row>
    <row r="4" spans="1:16">
      <c r="A4" t="s">
        <v>430</v>
      </c>
      <c r="B4">
        <v>980</v>
      </c>
      <c r="E4" t="s">
        <v>437</v>
      </c>
      <c r="F4">
        <v>200000</v>
      </c>
      <c r="I4" t="s">
        <v>436</v>
      </c>
      <c r="J4">
        <v>400000</v>
      </c>
      <c r="M4" t="s">
        <v>680</v>
      </c>
      <c r="N4" t="s">
        <v>682</v>
      </c>
      <c r="O4" t="s">
        <v>686</v>
      </c>
      <c r="P4">
        <v>20050</v>
      </c>
    </row>
    <row r="5" spans="1:16">
      <c r="A5" t="s">
        <v>424</v>
      </c>
      <c r="B5">
        <v>900</v>
      </c>
      <c r="E5" t="s">
        <v>419</v>
      </c>
      <c r="F5">
        <v>20000</v>
      </c>
      <c r="I5" t="s">
        <v>428</v>
      </c>
      <c r="J5">
        <v>150000</v>
      </c>
      <c r="O5" t="s">
        <v>687</v>
      </c>
      <c r="P5">
        <v>400000</v>
      </c>
    </row>
    <row r="6" spans="1:16">
      <c r="A6" t="s">
        <v>432</v>
      </c>
      <c r="B6">
        <v>320</v>
      </c>
      <c r="E6" t="s">
        <v>429</v>
      </c>
      <c r="F6">
        <v>15000</v>
      </c>
      <c r="I6" t="s">
        <v>418</v>
      </c>
      <c r="J6">
        <v>100000</v>
      </c>
      <c r="O6" t="s">
        <v>688</v>
      </c>
      <c r="P6">
        <v>2300</v>
      </c>
    </row>
    <row r="7" spans="1:16">
      <c r="A7" t="s">
        <v>436</v>
      </c>
      <c r="B7">
        <v>200</v>
      </c>
      <c r="E7" t="s">
        <v>440</v>
      </c>
      <c r="F7">
        <v>15000</v>
      </c>
      <c r="I7" t="s">
        <v>420</v>
      </c>
      <c r="J7">
        <v>50000</v>
      </c>
      <c r="O7" t="s">
        <v>689</v>
      </c>
      <c r="P7">
        <v>50000</v>
      </c>
    </row>
    <row r="8" spans="1:16">
      <c r="A8" t="s">
        <v>422</v>
      </c>
      <c r="B8">
        <v>30</v>
      </c>
      <c r="E8" t="s">
        <v>423</v>
      </c>
      <c r="F8">
        <v>5000</v>
      </c>
      <c r="I8" t="s">
        <v>422</v>
      </c>
      <c r="J8">
        <v>40100</v>
      </c>
      <c r="O8" t="s">
        <v>690</v>
      </c>
      <c r="P8">
        <v>75000</v>
      </c>
    </row>
    <row r="9" spans="1:16">
      <c r="A9" t="s">
        <v>428</v>
      </c>
      <c r="B9">
        <v>30</v>
      </c>
      <c r="E9" t="s">
        <v>441</v>
      </c>
      <c r="F9">
        <v>2500</v>
      </c>
      <c r="I9" t="s">
        <v>424</v>
      </c>
      <c r="J9">
        <v>12000</v>
      </c>
      <c r="O9" t="s">
        <v>691</v>
      </c>
      <c r="P9">
        <v>600</v>
      </c>
    </row>
    <row r="10" spans="1:16">
      <c r="A10" t="s">
        <v>418</v>
      </c>
      <c r="B10">
        <v>20</v>
      </c>
      <c r="E10" t="s">
        <v>431</v>
      </c>
      <c r="F10">
        <v>2400</v>
      </c>
      <c r="I10" t="s">
        <v>430</v>
      </c>
      <c r="J10">
        <v>10000</v>
      </c>
      <c r="N10" t="s">
        <v>692</v>
      </c>
      <c r="P10">
        <v>71700</v>
      </c>
    </row>
    <row r="11" spans="1:16">
      <c r="A11" t="s">
        <v>434</v>
      </c>
      <c r="B11">
        <v>0</v>
      </c>
      <c r="E11" t="s">
        <v>439</v>
      </c>
      <c r="F11">
        <v>1000</v>
      </c>
      <c r="I11" t="s">
        <v>434</v>
      </c>
      <c r="J11">
        <v>4600</v>
      </c>
      <c r="N11" t="s">
        <v>683</v>
      </c>
      <c r="O11" t="s">
        <v>693</v>
      </c>
      <c r="P11">
        <v>33633.333333333336</v>
      </c>
    </row>
    <row r="12" spans="1:16">
      <c r="A12" t="s">
        <v>420</v>
      </c>
      <c r="B12">
        <v>0</v>
      </c>
      <c r="E12" t="s">
        <v>425</v>
      </c>
      <c r="F12">
        <v>800</v>
      </c>
      <c r="I12" t="s">
        <v>432</v>
      </c>
      <c r="J12">
        <v>900</v>
      </c>
      <c r="O12" t="s">
        <v>694</v>
      </c>
      <c r="P12">
        <v>6000</v>
      </c>
    </row>
    <row r="13" spans="1:16">
      <c r="A13" t="s">
        <v>426</v>
      </c>
      <c r="B13">
        <v>0</v>
      </c>
      <c r="E13" t="s">
        <v>433</v>
      </c>
      <c r="F13">
        <v>200</v>
      </c>
      <c r="I13" t="s">
        <v>426</v>
      </c>
      <c r="J13">
        <v>600</v>
      </c>
      <c r="O13" t="s">
        <v>695</v>
      </c>
      <c r="P13">
        <v>5000</v>
      </c>
    </row>
    <row r="14" spans="1:16">
      <c r="A14" t="s">
        <v>671</v>
      </c>
      <c r="B14">
        <v>2480</v>
      </c>
      <c r="E14" t="s">
        <v>442</v>
      </c>
      <c r="F14">
        <v>120</v>
      </c>
      <c r="I14" t="s">
        <v>671</v>
      </c>
      <c r="J14">
        <v>768200</v>
      </c>
      <c r="N14" t="s">
        <v>696</v>
      </c>
      <c r="P14">
        <v>17557.142857142859</v>
      </c>
    </row>
    <row r="15" spans="1:16">
      <c r="E15" t="s">
        <v>438</v>
      </c>
      <c r="F15">
        <v>25</v>
      </c>
      <c r="M15" t="s">
        <v>684</v>
      </c>
      <c r="P15">
        <v>48012.5</v>
      </c>
    </row>
    <row r="16" spans="1:16">
      <c r="E16" t="s">
        <v>435</v>
      </c>
      <c r="F16">
        <v>0</v>
      </c>
      <c r="M16" t="s">
        <v>671</v>
      </c>
      <c r="P16">
        <v>48012.5</v>
      </c>
    </row>
    <row r="17" spans="5:6">
      <c r="E17" t="s">
        <v>443</v>
      </c>
      <c r="F17">
        <v>0</v>
      </c>
    </row>
    <row r="18" spans="5:6">
      <c r="E18" t="s">
        <v>427</v>
      </c>
      <c r="F18">
        <v>0</v>
      </c>
    </row>
    <row r="19" spans="5:6">
      <c r="E19" t="s">
        <v>421</v>
      </c>
      <c r="F19">
        <v>0</v>
      </c>
    </row>
    <row r="20" spans="5:6">
      <c r="E20" t="s">
        <v>671</v>
      </c>
      <c r="F20">
        <v>262045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948D9-6729-4670-A802-A79053B5A3AC}">
  <dimension ref="B1:H6"/>
  <sheetViews>
    <sheetView tabSelected="1" workbookViewId="0">
      <selection activeCell="B9" sqref="B9"/>
    </sheetView>
  </sheetViews>
  <sheetFormatPr defaultRowHeight="14.5"/>
  <cols>
    <col min="2" max="2" width="23" customWidth="1"/>
    <col min="3" max="3" width="18" customWidth="1"/>
    <col min="4" max="4" width="24.08984375" customWidth="1"/>
    <col min="5" max="5" width="48.6328125" customWidth="1"/>
    <col min="6" max="6" width="20.36328125" bestFit="1" customWidth="1"/>
    <col min="7" max="7" width="27.1796875" customWidth="1"/>
    <col min="8" max="8" width="16.36328125" customWidth="1"/>
  </cols>
  <sheetData>
    <row r="1" spans="2:8">
      <c r="B1" t="s">
        <v>446</v>
      </c>
      <c r="E1" t="s">
        <v>660</v>
      </c>
    </row>
    <row r="2" spans="2:8">
      <c r="B2" t="e" vm="1">
        <v>#VALUE!</v>
      </c>
      <c r="C2" t="e" cm="1" vm="2">
        <f t="array" aca="1" ref="C2" ca="1">_FV(B2,"Country/region",TRUE)</f>
        <v>#VALUE!</v>
      </c>
      <c r="D2" t="e" cm="1" vm="3">
        <f t="array" ref="D2">_FV(B2,"Capital/Major City",TRUE)</f>
        <v>#VALUE!</v>
      </c>
      <c r="E2" s="1" t="e" vm="4">
        <v>#VALUE!</v>
      </c>
      <c r="F2" s="45"/>
      <c r="H2" s="46"/>
    </row>
    <row r="3" spans="2:8">
      <c r="B3" t="e" vm="5">
        <v>#VALUE!</v>
      </c>
      <c r="C3" t="e" cm="1" vm="6">
        <f t="array" aca="1" ref="C3" ca="1">_FV(B3,"Country/region",TRUE)</f>
        <v>#VALUE!</v>
      </c>
      <c r="D3" t="e" cm="1" vm="3">
        <f t="array" ref="D3">_FV(B3,"Capital/Major City",TRUE)</f>
        <v>#VALUE!</v>
      </c>
      <c r="E3" s="1" t="e" vm="7">
        <v>#VALUE!</v>
      </c>
      <c r="F3" s="45"/>
      <c r="H3" s="46"/>
    </row>
    <row r="4" spans="2:8">
      <c r="B4" t="e" vm="8">
        <v>#VALUE!</v>
      </c>
      <c r="C4" t="e" cm="1" vm="6">
        <f t="array" aca="1" ref="C4" ca="1">_FV(B4,"Country/region",TRUE)</f>
        <v>#VALUE!</v>
      </c>
      <c r="D4" t="e" cm="1" vm="9">
        <f t="array" aca="1" ref="D4" ca="1">_FV(B4,"Capital/Major City",TRUE)</f>
        <v>#VALUE!</v>
      </c>
      <c r="E4" s="1" t="e" vm="10">
        <v>#VALUE!</v>
      </c>
      <c r="F4" s="45"/>
      <c r="H4" s="46"/>
    </row>
    <row r="5" spans="2:8">
      <c r="B5" t="e" vm="11">
        <v>#VALUE!</v>
      </c>
      <c r="C5" t="e" cm="1" vm="6">
        <f t="array" aca="1" ref="C5" ca="1">_FV(B5,"Country/region",TRUE)</f>
        <v>#VALUE!</v>
      </c>
      <c r="D5" t="e" cm="1" vm="3">
        <f t="array" ref="D5">_FV(B5,"Capital/Major City",TRUE)</f>
        <v>#VALUE!</v>
      </c>
    </row>
    <row r="6" spans="2:8">
      <c r="B6" t="e" vm="12">
        <v>#VALUE!</v>
      </c>
      <c r="C6" t="e" cm="1" vm="2">
        <f t="array" aca="1" ref="C6" ca="1">_FV(B6,"Country/region",TRUE)</f>
        <v>#VALUE!</v>
      </c>
      <c r="D6" t="e" cm="1" vm="3">
        <f t="array" ref="D6">_FV(B6,"Capital/Major City",TRUE)</f>
        <v>#VALUE!</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D4D5-63C9-4462-B744-BA59DE9A2545}">
  <sheetPr>
    <tabColor theme="5"/>
  </sheetPr>
  <dimension ref="A1:F98"/>
  <sheetViews>
    <sheetView workbookViewId="0">
      <selection activeCell="B4" sqref="B4"/>
    </sheetView>
  </sheetViews>
  <sheetFormatPr defaultRowHeight="14.5"/>
  <cols>
    <col min="1" max="1" width="9.7265625" bestFit="1" customWidth="1"/>
    <col min="2" max="2" width="11.26953125" bestFit="1" customWidth="1"/>
    <col min="3" max="3" width="8.81640625" bestFit="1" customWidth="1"/>
    <col min="4" max="4" width="7.7265625" bestFit="1" customWidth="1"/>
    <col min="5" max="5" width="9.453125" bestFit="1" customWidth="1"/>
    <col min="6" max="6" width="19.08984375" bestFit="1" customWidth="1"/>
  </cols>
  <sheetData>
    <row r="1" spans="1:6">
      <c r="A1" t="s">
        <v>502</v>
      </c>
      <c r="B1" t="s">
        <v>501</v>
      </c>
      <c r="C1" t="s">
        <v>445</v>
      </c>
      <c r="D1" t="s">
        <v>447</v>
      </c>
      <c r="E1" t="s">
        <v>500</v>
      </c>
      <c r="F1" t="s">
        <v>651</v>
      </c>
    </row>
    <row r="2" spans="1:6">
      <c r="A2" t="s">
        <v>556</v>
      </c>
      <c r="B2" t="s">
        <v>499</v>
      </c>
      <c r="C2" t="s">
        <v>495</v>
      </c>
      <c r="D2">
        <v>358</v>
      </c>
      <c r="E2" t="s">
        <v>494</v>
      </c>
      <c r="F2" t="s">
        <v>652</v>
      </c>
    </row>
    <row r="3" spans="1:6">
      <c r="A3" t="s">
        <v>558</v>
      </c>
      <c r="B3" t="s">
        <v>499</v>
      </c>
      <c r="C3" t="s">
        <v>448</v>
      </c>
      <c r="D3">
        <v>809</v>
      </c>
      <c r="E3" t="s">
        <v>494</v>
      </c>
      <c r="F3" t="s">
        <v>652</v>
      </c>
    </row>
    <row r="4" spans="1:6">
      <c r="A4" t="s">
        <v>559</v>
      </c>
      <c r="B4" t="s">
        <v>497</v>
      </c>
      <c r="C4" t="s">
        <v>450</v>
      </c>
      <c r="D4">
        <v>555</v>
      </c>
      <c r="E4" t="s">
        <v>494</v>
      </c>
      <c r="F4" t="s">
        <v>653</v>
      </c>
    </row>
    <row r="5" spans="1:6">
      <c r="A5" t="s">
        <v>562</v>
      </c>
      <c r="B5" t="s">
        <v>497</v>
      </c>
      <c r="C5" t="s">
        <v>449</v>
      </c>
      <c r="D5">
        <v>417</v>
      </c>
      <c r="E5" t="s">
        <v>494</v>
      </c>
      <c r="F5" t="s">
        <v>653</v>
      </c>
    </row>
    <row r="6" spans="1:6">
      <c r="A6" t="s">
        <v>557</v>
      </c>
      <c r="B6" t="s">
        <v>498</v>
      </c>
      <c r="C6" t="s">
        <v>448</v>
      </c>
      <c r="D6">
        <v>458</v>
      </c>
      <c r="E6" t="s">
        <v>494</v>
      </c>
      <c r="F6" t="s">
        <v>654</v>
      </c>
    </row>
    <row r="7" spans="1:6">
      <c r="A7" t="s">
        <v>561</v>
      </c>
      <c r="B7" t="s">
        <v>498</v>
      </c>
      <c r="C7" t="s">
        <v>449</v>
      </c>
      <c r="D7">
        <v>748</v>
      </c>
      <c r="E7" t="s">
        <v>494</v>
      </c>
      <c r="F7" t="s">
        <v>654</v>
      </c>
    </row>
    <row r="8" spans="1:6">
      <c r="A8" t="s">
        <v>560</v>
      </c>
      <c r="B8" t="s">
        <v>496</v>
      </c>
      <c r="C8" t="s">
        <v>495</v>
      </c>
      <c r="D8">
        <v>510</v>
      </c>
      <c r="E8" t="s">
        <v>494</v>
      </c>
      <c r="F8" t="s">
        <v>655</v>
      </c>
    </row>
    <row r="9" spans="1:6">
      <c r="A9" t="s">
        <v>563</v>
      </c>
      <c r="B9" t="s">
        <v>496</v>
      </c>
      <c r="C9" t="s">
        <v>495</v>
      </c>
      <c r="D9">
        <v>776</v>
      </c>
      <c r="E9" t="s">
        <v>494</v>
      </c>
      <c r="F9" t="s">
        <v>655</v>
      </c>
    </row>
    <row r="10" spans="1:6">
      <c r="A10" t="s">
        <v>564</v>
      </c>
      <c r="B10" t="s">
        <v>496</v>
      </c>
      <c r="C10" t="s">
        <v>449</v>
      </c>
      <c r="D10">
        <v>324</v>
      </c>
      <c r="E10" t="s">
        <v>494</v>
      </c>
      <c r="F10" t="s">
        <v>655</v>
      </c>
    </row>
    <row r="11" spans="1:6">
      <c r="A11" t="s">
        <v>565</v>
      </c>
      <c r="B11" t="s">
        <v>499</v>
      </c>
      <c r="C11" t="s">
        <v>449</v>
      </c>
      <c r="D11">
        <v>918</v>
      </c>
      <c r="E11" t="s">
        <v>494</v>
      </c>
      <c r="F11" t="s">
        <v>652</v>
      </c>
    </row>
    <row r="12" spans="1:6">
      <c r="A12" t="s">
        <v>566</v>
      </c>
      <c r="B12" t="s">
        <v>497</v>
      </c>
      <c r="C12" t="s">
        <v>495</v>
      </c>
      <c r="D12">
        <v>333</v>
      </c>
      <c r="E12" t="s">
        <v>494</v>
      </c>
      <c r="F12" t="s">
        <v>653</v>
      </c>
    </row>
    <row r="13" spans="1:6">
      <c r="A13" t="s">
        <v>567</v>
      </c>
      <c r="B13" t="s">
        <v>496</v>
      </c>
      <c r="C13" t="s">
        <v>448</v>
      </c>
      <c r="D13">
        <v>783</v>
      </c>
      <c r="E13" t="s">
        <v>494</v>
      </c>
      <c r="F13" t="s">
        <v>655</v>
      </c>
    </row>
    <row r="14" spans="1:6">
      <c r="A14" t="s">
        <v>568</v>
      </c>
      <c r="B14" t="s">
        <v>498</v>
      </c>
      <c r="C14" t="s">
        <v>495</v>
      </c>
      <c r="D14">
        <v>763</v>
      </c>
      <c r="E14" t="s">
        <v>494</v>
      </c>
      <c r="F14" t="s">
        <v>654</v>
      </c>
    </row>
    <row r="15" spans="1:6">
      <c r="A15" t="s">
        <v>569</v>
      </c>
      <c r="B15" t="s">
        <v>499</v>
      </c>
      <c r="C15" t="s">
        <v>449</v>
      </c>
      <c r="D15">
        <v>473</v>
      </c>
      <c r="E15" t="s">
        <v>494</v>
      </c>
      <c r="F15" t="s">
        <v>652</v>
      </c>
    </row>
    <row r="16" spans="1:6">
      <c r="A16" t="s">
        <v>570</v>
      </c>
      <c r="B16" t="s">
        <v>496</v>
      </c>
      <c r="C16" t="s">
        <v>449</v>
      </c>
      <c r="D16">
        <v>771</v>
      </c>
      <c r="E16" t="s">
        <v>494</v>
      </c>
      <c r="F16" t="s">
        <v>655</v>
      </c>
    </row>
    <row r="17" spans="1:6">
      <c r="A17" t="s">
        <v>571</v>
      </c>
      <c r="B17" t="s">
        <v>497</v>
      </c>
      <c r="C17" t="s">
        <v>449</v>
      </c>
      <c r="D17">
        <v>707</v>
      </c>
      <c r="E17" t="s">
        <v>494</v>
      </c>
      <c r="F17" t="s">
        <v>653</v>
      </c>
    </row>
    <row r="18" spans="1:6">
      <c r="A18" t="s">
        <v>572</v>
      </c>
      <c r="B18" t="s">
        <v>498</v>
      </c>
      <c r="C18" t="s">
        <v>450</v>
      </c>
      <c r="D18">
        <v>571</v>
      </c>
      <c r="E18" t="s">
        <v>494</v>
      </c>
      <c r="F18" t="s">
        <v>654</v>
      </c>
    </row>
    <row r="19" spans="1:6">
      <c r="A19" t="s">
        <v>573</v>
      </c>
      <c r="B19" t="s">
        <v>496</v>
      </c>
      <c r="C19" t="s">
        <v>448</v>
      </c>
      <c r="D19">
        <v>332</v>
      </c>
      <c r="E19" t="s">
        <v>494</v>
      </c>
      <c r="F19" t="s">
        <v>655</v>
      </c>
    </row>
    <row r="20" spans="1:6">
      <c r="A20" t="s">
        <v>574</v>
      </c>
      <c r="B20" t="s">
        <v>496</v>
      </c>
      <c r="C20" t="s">
        <v>450</v>
      </c>
      <c r="D20">
        <v>791</v>
      </c>
      <c r="E20" t="s">
        <v>494</v>
      </c>
      <c r="F20" t="s">
        <v>655</v>
      </c>
    </row>
    <row r="21" spans="1:6">
      <c r="A21" t="s">
        <v>575</v>
      </c>
      <c r="B21" t="s">
        <v>499</v>
      </c>
      <c r="C21" t="s">
        <v>450</v>
      </c>
      <c r="D21">
        <v>212</v>
      </c>
      <c r="E21" t="s">
        <v>494</v>
      </c>
      <c r="F21" t="s">
        <v>652</v>
      </c>
    </row>
    <row r="22" spans="1:6">
      <c r="A22" t="s">
        <v>576</v>
      </c>
      <c r="B22" t="s">
        <v>498</v>
      </c>
      <c r="C22" t="s">
        <v>495</v>
      </c>
      <c r="D22">
        <v>929</v>
      </c>
      <c r="E22" t="s">
        <v>494</v>
      </c>
      <c r="F22" t="s">
        <v>654</v>
      </c>
    </row>
    <row r="23" spans="1:6">
      <c r="A23" t="s">
        <v>577</v>
      </c>
      <c r="B23" t="s">
        <v>497</v>
      </c>
      <c r="C23" t="s">
        <v>495</v>
      </c>
      <c r="D23">
        <v>541</v>
      </c>
      <c r="E23" t="s">
        <v>494</v>
      </c>
      <c r="F23" t="s">
        <v>653</v>
      </c>
    </row>
    <row r="24" spans="1:6">
      <c r="A24" t="s">
        <v>578</v>
      </c>
      <c r="B24" t="s">
        <v>498</v>
      </c>
      <c r="C24" t="s">
        <v>495</v>
      </c>
      <c r="D24">
        <v>663</v>
      </c>
      <c r="E24" t="s">
        <v>494</v>
      </c>
      <c r="F24" t="s">
        <v>654</v>
      </c>
    </row>
    <row r="25" spans="1:6">
      <c r="A25" t="s">
        <v>579</v>
      </c>
      <c r="B25" t="s">
        <v>497</v>
      </c>
      <c r="C25" t="s">
        <v>450</v>
      </c>
      <c r="D25">
        <v>367</v>
      </c>
      <c r="E25" t="s">
        <v>494</v>
      </c>
      <c r="F25" t="s">
        <v>653</v>
      </c>
    </row>
    <row r="26" spans="1:6">
      <c r="A26" t="s">
        <v>580</v>
      </c>
      <c r="B26" t="s">
        <v>498</v>
      </c>
      <c r="C26" t="s">
        <v>448</v>
      </c>
      <c r="D26">
        <v>609</v>
      </c>
      <c r="E26" t="s">
        <v>494</v>
      </c>
      <c r="F26" t="s">
        <v>654</v>
      </c>
    </row>
    <row r="27" spans="1:6">
      <c r="A27" t="s">
        <v>581</v>
      </c>
      <c r="B27" t="s">
        <v>499</v>
      </c>
      <c r="C27" t="s">
        <v>448</v>
      </c>
      <c r="D27">
        <v>906</v>
      </c>
      <c r="E27" t="s">
        <v>494</v>
      </c>
      <c r="F27" t="s">
        <v>652</v>
      </c>
    </row>
    <row r="28" spans="1:6">
      <c r="A28" t="s">
        <v>582</v>
      </c>
      <c r="B28" t="s">
        <v>498</v>
      </c>
      <c r="C28" t="s">
        <v>448</v>
      </c>
      <c r="D28">
        <v>485</v>
      </c>
      <c r="E28" t="s">
        <v>494</v>
      </c>
      <c r="F28" t="s">
        <v>654</v>
      </c>
    </row>
    <row r="29" spans="1:6">
      <c r="A29" t="s">
        <v>583</v>
      </c>
      <c r="B29" t="s">
        <v>497</v>
      </c>
      <c r="C29" t="s">
        <v>448</v>
      </c>
      <c r="D29">
        <v>486</v>
      </c>
      <c r="E29" t="s">
        <v>494</v>
      </c>
      <c r="F29" t="s">
        <v>653</v>
      </c>
    </row>
    <row r="30" spans="1:6">
      <c r="A30" t="s">
        <v>584</v>
      </c>
      <c r="B30" t="s">
        <v>497</v>
      </c>
      <c r="C30" t="s">
        <v>448</v>
      </c>
      <c r="D30">
        <v>212</v>
      </c>
      <c r="E30" t="s">
        <v>494</v>
      </c>
      <c r="F30" t="s">
        <v>653</v>
      </c>
    </row>
    <row r="31" spans="1:6">
      <c r="A31" t="s">
        <v>585</v>
      </c>
      <c r="B31" t="s">
        <v>499</v>
      </c>
      <c r="C31" t="s">
        <v>450</v>
      </c>
      <c r="D31">
        <v>712</v>
      </c>
      <c r="E31" t="s">
        <v>494</v>
      </c>
      <c r="F31" t="s">
        <v>652</v>
      </c>
    </row>
    <row r="32" spans="1:6">
      <c r="A32" t="s">
        <v>586</v>
      </c>
      <c r="B32" t="s">
        <v>498</v>
      </c>
      <c r="C32" t="s">
        <v>450</v>
      </c>
      <c r="D32">
        <v>724</v>
      </c>
      <c r="E32" t="s">
        <v>494</v>
      </c>
      <c r="F32" t="s">
        <v>654</v>
      </c>
    </row>
    <row r="33" spans="1:6">
      <c r="A33" t="s">
        <v>587</v>
      </c>
      <c r="B33" t="s">
        <v>498</v>
      </c>
      <c r="C33" t="s">
        <v>449</v>
      </c>
      <c r="D33">
        <v>180</v>
      </c>
      <c r="E33" t="s">
        <v>494</v>
      </c>
      <c r="F33" t="s">
        <v>654</v>
      </c>
    </row>
    <row r="34" spans="1:6">
      <c r="A34" t="s">
        <v>588</v>
      </c>
      <c r="B34" t="s">
        <v>499</v>
      </c>
      <c r="C34" t="s">
        <v>448</v>
      </c>
      <c r="D34">
        <v>798</v>
      </c>
      <c r="E34" t="s">
        <v>494</v>
      </c>
      <c r="F34" t="s">
        <v>652</v>
      </c>
    </row>
    <row r="35" spans="1:6">
      <c r="A35" t="s">
        <v>589</v>
      </c>
      <c r="B35" t="s">
        <v>498</v>
      </c>
      <c r="C35" t="s">
        <v>449</v>
      </c>
      <c r="D35">
        <v>101</v>
      </c>
      <c r="E35" t="s">
        <v>494</v>
      </c>
      <c r="F35" t="s">
        <v>654</v>
      </c>
    </row>
    <row r="36" spans="1:6">
      <c r="A36" t="s">
        <v>590</v>
      </c>
      <c r="B36" t="s">
        <v>497</v>
      </c>
      <c r="C36" t="s">
        <v>448</v>
      </c>
      <c r="D36">
        <v>741</v>
      </c>
      <c r="E36" t="s">
        <v>494</v>
      </c>
      <c r="F36" t="s">
        <v>653</v>
      </c>
    </row>
    <row r="37" spans="1:6">
      <c r="A37" t="s">
        <v>591</v>
      </c>
      <c r="B37" t="s">
        <v>498</v>
      </c>
      <c r="C37" t="s">
        <v>495</v>
      </c>
      <c r="D37">
        <v>319</v>
      </c>
      <c r="E37" t="s">
        <v>494</v>
      </c>
      <c r="F37" t="s">
        <v>654</v>
      </c>
    </row>
    <row r="38" spans="1:6">
      <c r="A38" t="s">
        <v>592</v>
      </c>
      <c r="B38" t="s">
        <v>498</v>
      </c>
      <c r="C38" t="s">
        <v>449</v>
      </c>
      <c r="D38">
        <v>665</v>
      </c>
      <c r="E38" t="s">
        <v>494</v>
      </c>
      <c r="F38" t="s">
        <v>654</v>
      </c>
    </row>
    <row r="39" spans="1:6">
      <c r="A39" t="s">
        <v>593</v>
      </c>
      <c r="B39" t="s">
        <v>499</v>
      </c>
      <c r="C39" t="s">
        <v>450</v>
      </c>
      <c r="D39">
        <v>954</v>
      </c>
      <c r="E39" t="s">
        <v>494</v>
      </c>
      <c r="F39" t="s">
        <v>652</v>
      </c>
    </row>
    <row r="40" spans="1:6">
      <c r="A40" t="s">
        <v>594</v>
      </c>
      <c r="B40" t="s">
        <v>499</v>
      </c>
      <c r="C40" t="s">
        <v>495</v>
      </c>
      <c r="D40">
        <v>835</v>
      </c>
      <c r="E40" t="s">
        <v>494</v>
      </c>
      <c r="F40" t="s">
        <v>652</v>
      </c>
    </row>
    <row r="41" spans="1:6">
      <c r="A41" t="s">
        <v>595</v>
      </c>
      <c r="B41" t="s">
        <v>496</v>
      </c>
      <c r="C41" t="s">
        <v>495</v>
      </c>
      <c r="D41">
        <v>324</v>
      </c>
      <c r="E41" t="s">
        <v>494</v>
      </c>
      <c r="F41" t="s">
        <v>655</v>
      </c>
    </row>
    <row r="42" spans="1:6">
      <c r="A42" t="s">
        <v>596</v>
      </c>
      <c r="B42" t="s">
        <v>497</v>
      </c>
      <c r="C42" t="s">
        <v>495</v>
      </c>
      <c r="D42">
        <v>484</v>
      </c>
      <c r="E42" t="s">
        <v>494</v>
      </c>
      <c r="F42" t="s">
        <v>653</v>
      </c>
    </row>
    <row r="43" spans="1:6">
      <c r="A43" t="s">
        <v>597</v>
      </c>
      <c r="B43" t="s">
        <v>498</v>
      </c>
      <c r="C43" t="s">
        <v>449</v>
      </c>
      <c r="D43">
        <v>502</v>
      </c>
      <c r="E43" t="s">
        <v>494</v>
      </c>
      <c r="F43" t="s">
        <v>654</v>
      </c>
    </row>
    <row r="44" spans="1:6">
      <c r="A44" t="s">
        <v>598</v>
      </c>
      <c r="B44" t="s">
        <v>498</v>
      </c>
      <c r="C44" t="s">
        <v>450</v>
      </c>
      <c r="D44">
        <v>737</v>
      </c>
      <c r="E44" t="s">
        <v>494</v>
      </c>
      <c r="F44" t="s">
        <v>654</v>
      </c>
    </row>
    <row r="45" spans="1:6">
      <c r="A45" t="s">
        <v>599</v>
      </c>
      <c r="B45" t="s">
        <v>496</v>
      </c>
      <c r="C45" t="s">
        <v>495</v>
      </c>
      <c r="D45">
        <v>229</v>
      </c>
      <c r="E45" t="s">
        <v>494</v>
      </c>
      <c r="F45" t="s">
        <v>655</v>
      </c>
    </row>
    <row r="46" spans="1:6">
      <c r="A46" t="s">
        <v>600</v>
      </c>
      <c r="B46" t="s">
        <v>498</v>
      </c>
      <c r="C46" t="s">
        <v>448</v>
      </c>
      <c r="D46">
        <v>152</v>
      </c>
      <c r="E46" t="s">
        <v>494</v>
      </c>
      <c r="F46" t="s">
        <v>654</v>
      </c>
    </row>
    <row r="47" spans="1:6">
      <c r="A47" t="s">
        <v>601</v>
      </c>
      <c r="B47" t="s">
        <v>497</v>
      </c>
      <c r="C47" t="s">
        <v>495</v>
      </c>
      <c r="D47">
        <v>783</v>
      </c>
      <c r="E47" t="s">
        <v>494</v>
      </c>
      <c r="F47" t="s">
        <v>653</v>
      </c>
    </row>
    <row r="48" spans="1:6">
      <c r="A48" t="s">
        <v>602</v>
      </c>
      <c r="B48" t="s">
        <v>496</v>
      </c>
      <c r="C48" t="s">
        <v>495</v>
      </c>
      <c r="D48">
        <v>829</v>
      </c>
      <c r="E48" t="s">
        <v>494</v>
      </c>
      <c r="F48" t="s">
        <v>655</v>
      </c>
    </row>
    <row r="49" spans="1:6">
      <c r="A49" t="s">
        <v>603</v>
      </c>
      <c r="B49" t="s">
        <v>498</v>
      </c>
      <c r="C49" t="s">
        <v>449</v>
      </c>
      <c r="D49">
        <v>802</v>
      </c>
      <c r="E49" t="s">
        <v>503</v>
      </c>
      <c r="F49" t="s">
        <v>654</v>
      </c>
    </row>
    <row r="50" spans="1:6">
      <c r="A50" t="s">
        <v>604</v>
      </c>
      <c r="B50" t="s">
        <v>498</v>
      </c>
      <c r="C50" t="s">
        <v>448</v>
      </c>
      <c r="D50">
        <v>655</v>
      </c>
      <c r="E50" t="s">
        <v>503</v>
      </c>
      <c r="F50" t="s">
        <v>654</v>
      </c>
    </row>
    <row r="51" spans="1:6">
      <c r="A51" t="s">
        <v>605</v>
      </c>
      <c r="B51" t="s">
        <v>498</v>
      </c>
      <c r="C51" t="s">
        <v>449</v>
      </c>
      <c r="D51">
        <v>261</v>
      </c>
      <c r="E51" t="s">
        <v>503</v>
      </c>
      <c r="F51" t="s">
        <v>654</v>
      </c>
    </row>
    <row r="52" spans="1:6">
      <c r="A52" t="s">
        <v>609</v>
      </c>
      <c r="B52" t="s">
        <v>498</v>
      </c>
      <c r="C52" t="s">
        <v>449</v>
      </c>
      <c r="D52">
        <v>915</v>
      </c>
      <c r="E52" t="s">
        <v>503</v>
      </c>
      <c r="F52" t="s">
        <v>654</v>
      </c>
    </row>
    <row r="53" spans="1:6">
      <c r="A53" t="s">
        <v>607</v>
      </c>
      <c r="B53" t="s">
        <v>497</v>
      </c>
      <c r="C53" t="s">
        <v>448</v>
      </c>
      <c r="D53">
        <v>369</v>
      </c>
      <c r="E53" t="s">
        <v>503</v>
      </c>
      <c r="F53" t="s">
        <v>653</v>
      </c>
    </row>
    <row r="54" spans="1:6">
      <c r="A54" t="s">
        <v>608</v>
      </c>
      <c r="B54" t="s">
        <v>497</v>
      </c>
      <c r="C54" t="s">
        <v>495</v>
      </c>
      <c r="D54">
        <v>962</v>
      </c>
      <c r="E54" t="s">
        <v>503</v>
      </c>
      <c r="F54" t="s">
        <v>653</v>
      </c>
    </row>
    <row r="55" spans="1:6">
      <c r="A55" t="s">
        <v>606</v>
      </c>
      <c r="B55" t="s">
        <v>496</v>
      </c>
      <c r="C55" t="s">
        <v>448</v>
      </c>
      <c r="D55">
        <v>301</v>
      </c>
      <c r="E55" t="s">
        <v>503</v>
      </c>
      <c r="F55" t="s">
        <v>655</v>
      </c>
    </row>
    <row r="56" spans="1:6">
      <c r="A56" t="s">
        <v>610</v>
      </c>
      <c r="B56" t="s">
        <v>499</v>
      </c>
      <c r="C56" t="s">
        <v>495</v>
      </c>
      <c r="D56">
        <v>370</v>
      </c>
      <c r="E56" t="s">
        <v>503</v>
      </c>
      <c r="F56" t="s">
        <v>652</v>
      </c>
    </row>
    <row r="57" spans="1:6">
      <c r="A57" t="s">
        <v>611</v>
      </c>
      <c r="B57" t="s">
        <v>498</v>
      </c>
      <c r="C57" t="s">
        <v>449</v>
      </c>
      <c r="D57">
        <v>555</v>
      </c>
      <c r="E57" t="s">
        <v>503</v>
      </c>
      <c r="F57" t="s">
        <v>654</v>
      </c>
    </row>
    <row r="58" spans="1:6">
      <c r="A58" t="s">
        <v>612</v>
      </c>
      <c r="B58" t="s">
        <v>498</v>
      </c>
      <c r="C58" t="s">
        <v>449</v>
      </c>
      <c r="D58">
        <v>561</v>
      </c>
      <c r="E58" t="s">
        <v>503</v>
      </c>
      <c r="F58" t="s">
        <v>654</v>
      </c>
    </row>
    <row r="59" spans="1:6">
      <c r="A59" t="s">
        <v>613</v>
      </c>
      <c r="B59" t="s">
        <v>498</v>
      </c>
      <c r="C59" t="s">
        <v>495</v>
      </c>
      <c r="D59">
        <v>826</v>
      </c>
      <c r="E59" t="s">
        <v>503</v>
      </c>
      <c r="F59" t="s">
        <v>654</v>
      </c>
    </row>
    <row r="60" spans="1:6">
      <c r="A60" t="s">
        <v>614</v>
      </c>
      <c r="B60" t="s">
        <v>498</v>
      </c>
      <c r="C60" t="s">
        <v>495</v>
      </c>
      <c r="D60">
        <v>351</v>
      </c>
      <c r="E60" t="s">
        <v>503</v>
      </c>
      <c r="F60" t="s">
        <v>654</v>
      </c>
    </row>
    <row r="61" spans="1:6">
      <c r="A61" t="s">
        <v>615</v>
      </c>
      <c r="B61" t="s">
        <v>496</v>
      </c>
      <c r="C61" t="s">
        <v>449</v>
      </c>
      <c r="D61">
        <v>801</v>
      </c>
      <c r="E61" t="s">
        <v>503</v>
      </c>
      <c r="F61" t="s">
        <v>655</v>
      </c>
    </row>
    <row r="62" spans="1:6">
      <c r="A62" t="s">
        <v>616</v>
      </c>
      <c r="B62" t="s">
        <v>497</v>
      </c>
      <c r="C62" t="s">
        <v>450</v>
      </c>
      <c r="D62">
        <v>395</v>
      </c>
      <c r="E62" t="s">
        <v>503</v>
      </c>
      <c r="F62" t="s">
        <v>653</v>
      </c>
    </row>
    <row r="63" spans="1:6">
      <c r="A63" t="s">
        <v>617</v>
      </c>
      <c r="B63" t="s">
        <v>496</v>
      </c>
      <c r="C63" t="s">
        <v>448</v>
      </c>
      <c r="D63">
        <v>824</v>
      </c>
      <c r="E63" t="s">
        <v>503</v>
      </c>
      <c r="F63" t="s">
        <v>655</v>
      </c>
    </row>
    <row r="64" spans="1:6">
      <c r="A64" t="s">
        <v>618</v>
      </c>
      <c r="B64" t="s">
        <v>496</v>
      </c>
      <c r="C64" t="s">
        <v>495</v>
      </c>
      <c r="D64">
        <v>819</v>
      </c>
      <c r="E64" t="s">
        <v>503</v>
      </c>
      <c r="F64" t="s">
        <v>655</v>
      </c>
    </row>
    <row r="65" spans="1:6">
      <c r="A65" t="s">
        <v>619</v>
      </c>
      <c r="B65" t="s">
        <v>496</v>
      </c>
      <c r="C65" t="s">
        <v>448</v>
      </c>
      <c r="D65">
        <v>848</v>
      </c>
      <c r="E65" t="s">
        <v>503</v>
      </c>
      <c r="F65" t="s">
        <v>655</v>
      </c>
    </row>
    <row r="66" spans="1:6">
      <c r="A66" t="s">
        <v>620</v>
      </c>
      <c r="B66" t="s">
        <v>498</v>
      </c>
      <c r="C66" t="s">
        <v>450</v>
      </c>
      <c r="D66">
        <v>437</v>
      </c>
      <c r="E66" t="s">
        <v>503</v>
      </c>
      <c r="F66" t="s">
        <v>654</v>
      </c>
    </row>
    <row r="67" spans="1:6">
      <c r="A67" t="s">
        <v>621</v>
      </c>
      <c r="B67" t="s">
        <v>499</v>
      </c>
      <c r="C67" t="s">
        <v>450</v>
      </c>
      <c r="D67">
        <v>978</v>
      </c>
      <c r="E67" t="s">
        <v>503</v>
      </c>
      <c r="F67" t="s">
        <v>652</v>
      </c>
    </row>
    <row r="68" spans="1:6">
      <c r="A68" t="s">
        <v>622</v>
      </c>
      <c r="B68" t="s">
        <v>497</v>
      </c>
      <c r="C68" t="s">
        <v>450</v>
      </c>
      <c r="D68">
        <v>152</v>
      </c>
      <c r="E68" t="s">
        <v>503</v>
      </c>
      <c r="F68" t="s">
        <v>653</v>
      </c>
    </row>
    <row r="69" spans="1:6">
      <c r="A69" t="s">
        <v>623</v>
      </c>
      <c r="B69" t="s">
        <v>499</v>
      </c>
      <c r="C69" t="s">
        <v>495</v>
      </c>
      <c r="D69">
        <v>891</v>
      </c>
      <c r="E69" t="s">
        <v>503</v>
      </c>
      <c r="F69" t="s">
        <v>652</v>
      </c>
    </row>
    <row r="70" spans="1:6">
      <c r="A70" t="s">
        <v>624</v>
      </c>
      <c r="B70" t="s">
        <v>496</v>
      </c>
      <c r="C70" t="s">
        <v>450</v>
      </c>
      <c r="D70">
        <v>316</v>
      </c>
      <c r="E70" t="s">
        <v>503</v>
      </c>
      <c r="F70" t="s">
        <v>655</v>
      </c>
    </row>
    <row r="71" spans="1:6">
      <c r="A71" t="s">
        <v>625</v>
      </c>
      <c r="B71" t="s">
        <v>496</v>
      </c>
      <c r="C71" t="s">
        <v>495</v>
      </c>
      <c r="D71">
        <v>863</v>
      </c>
      <c r="E71" t="s">
        <v>503</v>
      </c>
      <c r="F71" t="s">
        <v>655</v>
      </c>
    </row>
    <row r="72" spans="1:6">
      <c r="A72" t="s">
        <v>626</v>
      </c>
      <c r="B72" t="s">
        <v>499</v>
      </c>
      <c r="C72" t="s">
        <v>450</v>
      </c>
      <c r="D72">
        <v>287</v>
      </c>
      <c r="E72" t="s">
        <v>503</v>
      </c>
      <c r="F72" t="s">
        <v>652</v>
      </c>
    </row>
    <row r="73" spans="1:6">
      <c r="A73" t="s">
        <v>627</v>
      </c>
      <c r="B73" t="s">
        <v>499</v>
      </c>
      <c r="C73" t="s">
        <v>448</v>
      </c>
      <c r="D73">
        <v>479</v>
      </c>
      <c r="E73" t="s">
        <v>503</v>
      </c>
      <c r="F73" t="s">
        <v>652</v>
      </c>
    </row>
    <row r="74" spans="1:6">
      <c r="A74" t="s">
        <v>628</v>
      </c>
      <c r="B74" t="s">
        <v>499</v>
      </c>
      <c r="C74" t="s">
        <v>448</v>
      </c>
      <c r="D74">
        <v>592</v>
      </c>
      <c r="E74" t="s">
        <v>503</v>
      </c>
      <c r="F74" t="s">
        <v>652</v>
      </c>
    </row>
    <row r="75" spans="1:6">
      <c r="A75" t="s">
        <v>629</v>
      </c>
      <c r="B75" t="s">
        <v>496</v>
      </c>
      <c r="C75" t="s">
        <v>449</v>
      </c>
      <c r="D75">
        <v>140</v>
      </c>
      <c r="E75" t="s">
        <v>503</v>
      </c>
      <c r="F75" t="s">
        <v>655</v>
      </c>
    </row>
    <row r="76" spans="1:6">
      <c r="A76" t="s">
        <v>630</v>
      </c>
      <c r="B76" t="s">
        <v>496</v>
      </c>
      <c r="C76" t="s">
        <v>448</v>
      </c>
      <c r="D76">
        <v>256</v>
      </c>
      <c r="E76" t="s">
        <v>503</v>
      </c>
      <c r="F76" t="s">
        <v>655</v>
      </c>
    </row>
    <row r="77" spans="1:6">
      <c r="A77" t="s">
        <v>631</v>
      </c>
      <c r="B77" t="s">
        <v>497</v>
      </c>
      <c r="C77" t="s">
        <v>449</v>
      </c>
      <c r="D77">
        <v>114</v>
      </c>
      <c r="E77" t="s">
        <v>503</v>
      </c>
      <c r="F77" t="s">
        <v>653</v>
      </c>
    </row>
    <row r="78" spans="1:6">
      <c r="A78" t="s">
        <v>632</v>
      </c>
      <c r="B78" t="s">
        <v>497</v>
      </c>
      <c r="C78" t="s">
        <v>448</v>
      </c>
      <c r="D78">
        <v>912</v>
      </c>
      <c r="E78" t="s">
        <v>503</v>
      </c>
      <c r="F78" t="s">
        <v>653</v>
      </c>
    </row>
    <row r="79" spans="1:6">
      <c r="A79" t="s">
        <v>633</v>
      </c>
      <c r="B79" t="s">
        <v>496</v>
      </c>
      <c r="C79" t="s">
        <v>495</v>
      </c>
      <c r="D79">
        <v>164</v>
      </c>
      <c r="E79" t="s">
        <v>503</v>
      </c>
      <c r="F79" t="s">
        <v>655</v>
      </c>
    </row>
    <row r="80" spans="1:6">
      <c r="A80" t="s">
        <v>634</v>
      </c>
      <c r="B80" t="s">
        <v>499</v>
      </c>
      <c r="C80" t="s">
        <v>448</v>
      </c>
      <c r="D80">
        <v>956</v>
      </c>
      <c r="E80" t="s">
        <v>503</v>
      </c>
      <c r="F80" t="s">
        <v>652</v>
      </c>
    </row>
    <row r="81" spans="1:6">
      <c r="A81" t="s">
        <v>635</v>
      </c>
      <c r="B81" t="s">
        <v>499</v>
      </c>
      <c r="C81" t="s">
        <v>449</v>
      </c>
      <c r="D81">
        <v>938</v>
      </c>
      <c r="E81" t="s">
        <v>503</v>
      </c>
      <c r="F81" t="s">
        <v>652</v>
      </c>
    </row>
    <row r="82" spans="1:6">
      <c r="A82" t="s">
        <v>636</v>
      </c>
      <c r="B82" t="s">
        <v>497</v>
      </c>
      <c r="C82" t="s">
        <v>449</v>
      </c>
      <c r="D82">
        <v>620</v>
      </c>
      <c r="E82" t="s">
        <v>503</v>
      </c>
      <c r="F82" t="s">
        <v>653</v>
      </c>
    </row>
    <row r="83" spans="1:6">
      <c r="A83" t="s">
        <v>637</v>
      </c>
      <c r="B83" t="s">
        <v>496</v>
      </c>
      <c r="C83" t="s">
        <v>450</v>
      </c>
      <c r="D83">
        <v>443</v>
      </c>
      <c r="E83" t="s">
        <v>503</v>
      </c>
      <c r="F83" t="s">
        <v>655</v>
      </c>
    </row>
    <row r="84" spans="1:6">
      <c r="A84" t="s">
        <v>638</v>
      </c>
      <c r="B84" t="s">
        <v>497</v>
      </c>
      <c r="C84" t="s">
        <v>495</v>
      </c>
      <c r="D84">
        <v>228</v>
      </c>
      <c r="E84" t="s">
        <v>503</v>
      </c>
      <c r="F84" t="s">
        <v>653</v>
      </c>
    </row>
    <row r="85" spans="1:6">
      <c r="A85" t="s">
        <v>639</v>
      </c>
      <c r="B85" t="s">
        <v>497</v>
      </c>
      <c r="C85" t="s">
        <v>448</v>
      </c>
      <c r="D85">
        <v>747</v>
      </c>
      <c r="E85" t="s">
        <v>503</v>
      </c>
      <c r="F85" t="s">
        <v>653</v>
      </c>
    </row>
    <row r="86" spans="1:6">
      <c r="A86" t="s">
        <v>640</v>
      </c>
      <c r="B86" t="s">
        <v>498</v>
      </c>
      <c r="C86" t="s">
        <v>450</v>
      </c>
      <c r="D86">
        <v>571</v>
      </c>
      <c r="E86" t="s">
        <v>503</v>
      </c>
      <c r="F86" t="s">
        <v>654</v>
      </c>
    </row>
    <row r="87" spans="1:6">
      <c r="A87" t="s">
        <v>641</v>
      </c>
      <c r="B87" t="s">
        <v>498</v>
      </c>
      <c r="C87" t="s">
        <v>448</v>
      </c>
      <c r="D87">
        <v>162</v>
      </c>
      <c r="E87" t="s">
        <v>503</v>
      </c>
      <c r="F87" t="s">
        <v>654</v>
      </c>
    </row>
    <row r="88" spans="1:6">
      <c r="A88" t="s">
        <v>642</v>
      </c>
      <c r="B88" t="s">
        <v>498</v>
      </c>
      <c r="C88" t="s">
        <v>448</v>
      </c>
      <c r="D88">
        <v>238</v>
      </c>
      <c r="E88" t="s">
        <v>503</v>
      </c>
      <c r="F88" t="s">
        <v>654</v>
      </c>
    </row>
    <row r="89" spans="1:6">
      <c r="A89" t="s">
        <v>643</v>
      </c>
      <c r="B89" t="s">
        <v>499</v>
      </c>
      <c r="C89" t="s">
        <v>450</v>
      </c>
      <c r="D89">
        <v>598</v>
      </c>
      <c r="E89" t="s">
        <v>503</v>
      </c>
      <c r="F89" t="s">
        <v>652</v>
      </c>
    </row>
    <row r="90" spans="1:6">
      <c r="A90" t="s">
        <v>644</v>
      </c>
      <c r="B90" t="s">
        <v>496</v>
      </c>
      <c r="C90" t="s">
        <v>450</v>
      </c>
      <c r="D90">
        <v>692</v>
      </c>
      <c r="E90" t="s">
        <v>503</v>
      </c>
      <c r="F90" t="s">
        <v>655</v>
      </c>
    </row>
    <row r="91" spans="1:6">
      <c r="A91" t="s">
        <v>645</v>
      </c>
      <c r="B91" t="s">
        <v>496</v>
      </c>
      <c r="C91" t="s">
        <v>450</v>
      </c>
      <c r="D91">
        <v>491</v>
      </c>
      <c r="E91" t="s">
        <v>503</v>
      </c>
      <c r="F91" t="s">
        <v>655</v>
      </c>
    </row>
    <row r="92" spans="1:6">
      <c r="A92" t="s">
        <v>646</v>
      </c>
      <c r="B92" t="s">
        <v>496</v>
      </c>
      <c r="C92" t="s">
        <v>450</v>
      </c>
      <c r="D92">
        <v>774</v>
      </c>
      <c r="E92" t="s">
        <v>503</v>
      </c>
      <c r="F92" t="s">
        <v>655</v>
      </c>
    </row>
    <row r="93" spans="1:6">
      <c r="A93" t="s">
        <v>647</v>
      </c>
      <c r="B93" t="s">
        <v>496</v>
      </c>
      <c r="C93" t="s">
        <v>450</v>
      </c>
      <c r="D93">
        <v>518</v>
      </c>
      <c r="E93" t="s">
        <v>503</v>
      </c>
      <c r="F93" t="s">
        <v>655</v>
      </c>
    </row>
    <row r="94" spans="1:6">
      <c r="A94" t="s">
        <v>648</v>
      </c>
      <c r="B94" t="s">
        <v>498</v>
      </c>
      <c r="C94" t="s">
        <v>448</v>
      </c>
      <c r="D94">
        <v>388</v>
      </c>
      <c r="E94" t="s">
        <v>503</v>
      </c>
      <c r="F94" t="s">
        <v>654</v>
      </c>
    </row>
    <row r="95" spans="1:6">
      <c r="A95" t="s">
        <v>649</v>
      </c>
      <c r="B95" t="s">
        <v>499</v>
      </c>
      <c r="C95" t="s">
        <v>450</v>
      </c>
      <c r="D95">
        <v>478</v>
      </c>
      <c r="E95" t="s">
        <v>503</v>
      </c>
      <c r="F95" t="s">
        <v>652</v>
      </c>
    </row>
    <row r="96" spans="1:6">
      <c r="A96" t="s">
        <v>650</v>
      </c>
      <c r="B96" t="s">
        <v>499</v>
      </c>
      <c r="C96" t="s">
        <v>495</v>
      </c>
      <c r="D96">
        <v>872</v>
      </c>
      <c r="E96" t="s">
        <v>503</v>
      </c>
      <c r="F96" t="s">
        <v>652</v>
      </c>
    </row>
    <row r="97" spans="1:6">
      <c r="A97" t="s">
        <v>556</v>
      </c>
      <c r="B97" t="s">
        <v>657</v>
      </c>
      <c r="C97" t="s">
        <v>495</v>
      </c>
      <c r="D97">
        <v>888</v>
      </c>
      <c r="E97" t="s">
        <v>503</v>
      </c>
      <c r="F97" t="s">
        <v>658</v>
      </c>
    </row>
    <row r="98" spans="1:6">
      <c r="A98" t="s">
        <v>557</v>
      </c>
      <c r="B98" t="s">
        <v>355</v>
      </c>
      <c r="C98" t="s">
        <v>450</v>
      </c>
      <c r="D98">
        <v>900</v>
      </c>
      <c r="E98" t="s">
        <v>503</v>
      </c>
      <c r="F98" t="s">
        <v>659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1A355-7D64-4C20-9349-B502140540A3}">
  <dimension ref="A1:E48"/>
  <sheetViews>
    <sheetView workbookViewId="0">
      <selection sqref="A1:E48"/>
    </sheetView>
  </sheetViews>
  <sheetFormatPr defaultRowHeight="14.5"/>
  <cols>
    <col min="1" max="1" width="9.7265625" bestFit="1" customWidth="1"/>
    <col min="2" max="2" width="11.26953125" bestFit="1" customWidth="1"/>
    <col min="3" max="3" width="8.81640625" bestFit="1" customWidth="1"/>
    <col min="4" max="4" width="7.7265625" bestFit="1" customWidth="1"/>
    <col min="5" max="5" width="9.453125" bestFit="1" customWidth="1"/>
  </cols>
  <sheetData>
    <row r="1" spans="1:5">
      <c r="A1" t="s">
        <v>502</v>
      </c>
      <c r="B1" t="s">
        <v>501</v>
      </c>
      <c r="C1" t="s">
        <v>445</v>
      </c>
      <c r="D1" t="s">
        <v>447</v>
      </c>
      <c r="E1" t="s">
        <v>500</v>
      </c>
    </row>
    <row r="2" spans="1:5">
      <c r="A2" t="s">
        <v>556</v>
      </c>
      <c r="B2" t="s">
        <v>499</v>
      </c>
      <c r="C2" t="s">
        <v>495</v>
      </c>
      <c r="D2">
        <v>358</v>
      </c>
      <c r="E2" t="s">
        <v>494</v>
      </c>
    </row>
    <row r="3" spans="1:5">
      <c r="A3" t="s">
        <v>557</v>
      </c>
      <c r="B3" t="s">
        <v>498</v>
      </c>
      <c r="C3" t="s">
        <v>448</v>
      </c>
      <c r="D3">
        <v>458</v>
      </c>
      <c r="E3" t="s">
        <v>494</v>
      </c>
    </row>
    <row r="4" spans="1:5">
      <c r="A4" t="s">
        <v>558</v>
      </c>
      <c r="B4" t="s">
        <v>499</v>
      </c>
      <c r="C4" t="s">
        <v>448</v>
      </c>
      <c r="D4">
        <v>809</v>
      </c>
      <c r="E4" t="s">
        <v>494</v>
      </c>
    </row>
    <row r="5" spans="1:5">
      <c r="A5" t="s">
        <v>559</v>
      </c>
      <c r="B5" t="s">
        <v>497</v>
      </c>
      <c r="C5" t="s">
        <v>450</v>
      </c>
      <c r="D5">
        <v>555</v>
      </c>
      <c r="E5" t="s">
        <v>494</v>
      </c>
    </row>
    <row r="6" spans="1:5">
      <c r="A6" t="s">
        <v>560</v>
      </c>
      <c r="B6" t="s">
        <v>496</v>
      </c>
      <c r="C6" t="s">
        <v>495</v>
      </c>
      <c r="D6">
        <v>510</v>
      </c>
      <c r="E6" t="s">
        <v>494</v>
      </c>
    </row>
    <row r="7" spans="1:5">
      <c r="A7" t="s">
        <v>561</v>
      </c>
      <c r="B7" t="s">
        <v>498</v>
      </c>
      <c r="C7" t="s">
        <v>449</v>
      </c>
      <c r="D7">
        <v>748</v>
      </c>
      <c r="E7" t="s">
        <v>494</v>
      </c>
    </row>
    <row r="8" spans="1:5">
      <c r="A8" t="s">
        <v>562</v>
      </c>
      <c r="B8" t="s">
        <v>497</v>
      </c>
      <c r="C8" t="s">
        <v>449</v>
      </c>
      <c r="D8">
        <v>417</v>
      </c>
      <c r="E8" t="s">
        <v>494</v>
      </c>
    </row>
    <row r="9" spans="1:5">
      <c r="A9" t="s">
        <v>563</v>
      </c>
      <c r="B9" t="s">
        <v>496</v>
      </c>
      <c r="C9" t="s">
        <v>495</v>
      </c>
      <c r="D9">
        <v>776</v>
      </c>
      <c r="E9" t="s">
        <v>494</v>
      </c>
    </row>
    <row r="10" spans="1:5">
      <c r="A10" t="s">
        <v>564</v>
      </c>
      <c r="B10" t="s">
        <v>496</v>
      </c>
      <c r="C10" t="s">
        <v>449</v>
      </c>
      <c r="D10">
        <v>324</v>
      </c>
      <c r="E10" t="s">
        <v>494</v>
      </c>
    </row>
    <row r="11" spans="1:5">
      <c r="A11" t="s">
        <v>565</v>
      </c>
      <c r="B11" t="s">
        <v>499</v>
      </c>
      <c r="C11" t="s">
        <v>449</v>
      </c>
      <c r="D11">
        <v>918</v>
      </c>
      <c r="E11" t="s">
        <v>494</v>
      </c>
    </row>
    <row r="12" spans="1:5">
      <c r="A12" t="s">
        <v>566</v>
      </c>
      <c r="B12" t="s">
        <v>497</v>
      </c>
      <c r="C12" t="s">
        <v>495</v>
      </c>
      <c r="D12">
        <v>333</v>
      </c>
      <c r="E12" t="s">
        <v>494</v>
      </c>
    </row>
    <row r="13" spans="1:5">
      <c r="A13" t="s">
        <v>567</v>
      </c>
      <c r="B13" t="s">
        <v>496</v>
      </c>
      <c r="C13" t="s">
        <v>448</v>
      </c>
      <c r="D13">
        <v>783</v>
      </c>
      <c r="E13" t="s">
        <v>494</v>
      </c>
    </row>
    <row r="14" spans="1:5">
      <c r="A14" t="s">
        <v>568</v>
      </c>
      <c r="B14" t="s">
        <v>498</v>
      </c>
      <c r="C14" t="s">
        <v>495</v>
      </c>
      <c r="D14">
        <v>763</v>
      </c>
      <c r="E14" t="s">
        <v>494</v>
      </c>
    </row>
    <row r="15" spans="1:5">
      <c r="A15" t="s">
        <v>569</v>
      </c>
      <c r="B15" t="s">
        <v>499</v>
      </c>
      <c r="C15" t="s">
        <v>449</v>
      </c>
      <c r="D15">
        <v>473</v>
      </c>
      <c r="E15" t="s">
        <v>494</v>
      </c>
    </row>
    <row r="16" spans="1:5">
      <c r="A16" t="s">
        <v>570</v>
      </c>
      <c r="B16" t="s">
        <v>496</v>
      </c>
      <c r="C16" t="s">
        <v>449</v>
      </c>
      <c r="D16">
        <v>771</v>
      </c>
      <c r="E16" t="s">
        <v>494</v>
      </c>
    </row>
    <row r="17" spans="1:5">
      <c r="A17" t="s">
        <v>571</v>
      </c>
      <c r="B17" t="s">
        <v>497</v>
      </c>
      <c r="C17" t="s">
        <v>449</v>
      </c>
      <c r="D17">
        <v>707</v>
      </c>
      <c r="E17" t="s">
        <v>494</v>
      </c>
    </row>
    <row r="18" spans="1:5">
      <c r="A18" t="s">
        <v>572</v>
      </c>
      <c r="B18" t="s">
        <v>498</v>
      </c>
      <c r="C18" t="s">
        <v>450</v>
      </c>
      <c r="D18">
        <v>571</v>
      </c>
      <c r="E18" t="s">
        <v>494</v>
      </c>
    </row>
    <row r="19" spans="1:5">
      <c r="A19" t="s">
        <v>573</v>
      </c>
      <c r="B19" t="s">
        <v>496</v>
      </c>
      <c r="C19" t="s">
        <v>448</v>
      </c>
      <c r="D19">
        <v>332</v>
      </c>
      <c r="E19" t="s">
        <v>494</v>
      </c>
    </row>
    <row r="20" spans="1:5">
      <c r="A20" t="s">
        <v>574</v>
      </c>
      <c r="B20" t="s">
        <v>496</v>
      </c>
      <c r="C20" t="s">
        <v>450</v>
      </c>
      <c r="D20">
        <v>791</v>
      </c>
      <c r="E20" t="s">
        <v>494</v>
      </c>
    </row>
    <row r="21" spans="1:5">
      <c r="A21" t="s">
        <v>575</v>
      </c>
      <c r="B21" t="s">
        <v>499</v>
      </c>
      <c r="C21" t="s">
        <v>450</v>
      </c>
      <c r="D21">
        <v>212</v>
      </c>
      <c r="E21" t="s">
        <v>494</v>
      </c>
    </row>
    <row r="22" spans="1:5">
      <c r="A22" t="s">
        <v>576</v>
      </c>
      <c r="B22" t="s">
        <v>498</v>
      </c>
      <c r="C22" t="s">
        <v>495</v>
      </c>
      <c r="D22">
        <v>929</v>
      </c>
      <c r="E22" t="s">
        <v>494</v>
      </c>
    </row>
    <row r="23" spans="1:5">
      <c r="A23" t="s">
        <v>577</v>
      </c>
      <c r="B23" t="s">
        <v>497</v>
      </c>
      <c r="C23" t="s">
        <v>495</v>
      </c>
      <c r="D23">
        <v>541</v>
      </c>
      <c r="E23" t="s">
        <v>494</v>
      </c>
    </row>
    <row r="24" spans="1:5">
      <c r="A24" t="s">
        <v>578</v>
      </c>
      <c r="B24" t="s">
        <v>498</v>
      </c>
      <c r="C24" t="s">
        <v>495</v>
      </c>
      <c r="D24">
        <v>663</v>
      </c>
      <c r="E24" t="s">
        <v>494</v>
      </c>
    </row>
    <row r="25" spans="1:5">
      <c r="A25" t="s">
        <v>579</v>
      </c>
      <c r="B25" t="s">
        <v>497</v>
      </c>
      <c r="C25" t="s">
        <v>450</v>
      </c>
      <c r="D25">
        <v>367</v>
      </c>
      <c r="E25" t="s">
        <v>494</v>
      </c>
    </row>
    <row r="26" spans="1:5">
      <c r="A26" t="s">
        <v>580</v>
      </c>
      <c r="B26" t="s">
        <v>498</v>
      </c>
      <c r="C26" t="s">
        <v>448</v>
      </c>
      <c r="D26">
        <v>609</v>
      </c>
      <c r="E26" t="s">
        <v>494</v>
      </c>
    </row>
    <row r="27" spans="1:5">
      <c r="A27" t="s">
        <v>581</v>
      </c>
      <c r="B27" t="s">
        <v>499</v>
      </c>
      <c r="C27" t="s">
        <v>448</v>
      </c>
      <c r="D27">
        <v>906</v>
      </c>
      <c r="E27" t="s">
        <v>494</v>
      </c>
    </row>
    <row r="28" spans="1:5">
      <c r="A28" t="s">
        <v>582</v>
      </c>
      <c r="B28" t="s">
        <v>498</v>
      </c>
      <c r="C28" t="s">
        <v>448</v>
      </c>
      <c r="D28">
        <v>485</v>
      </c>
      <c r="E28" t="s">
        <v>494</v>
      </c>
    </row>
    <row r="29" spans="1:5">
      <c r="A29" t="s">
        <v>583</v>
      </c>
      <c r="B29" t="s">
        <v>497</v>
      </c>
      <c r="C29" t="s">
        <v>448</v>
      </c>
      <c r="D29">
        <v>486</v>
      </c>
      <c r="E29" t="s">
        <v>494</v>
      </c>
    </row>
    <row r="30" spans="1:5">
      <c r="A30" t="s">
        <v>584</v>
      </c>
      <c r="B30" t="s">
        <v>497</v>
      </c>
      <c r="C30" t="s">
        <v>448</v>
      </c>
      <c r="D30">
        <v>212</v>
      </c>
      <c r="E30" t="s">
        <v>494</v>
      </c>
    </row>
    <row r="31" spans="1:5">
      <c r="A31" t="s">
        <v>585</v>
      </c>
      <c r="B31" t="s">
        <v>499</v>
      </c>
      <c r="C31" t="s">
        <v>450</v>
      </c>
      <c r="D31">
        <v>712</v>
      </c>
      <c r="E31" t="s">
        <v>494</v>
      </c>
    </row>
    <row r="32" spans="1:5">
      <c r="A32" t="s">
        <v>586</v>
      </c>
      <c r="B32" t="s">
        <v>498</v>
      </c>
      <c r="C32" t="s">
        <v>450</v>
      </c>
      <c r="D32">
        <v>724</v>
      </c>
      <c r="E32" t="s">
        <v>494</v>
      </c>
    </row>
    <row r="33" spans="1:5">
      <c r="A33" t="s">
        <v>587</v>
      </c>
      <c r="B33" t="s">
        <v>498</v>
      </c>
      <c r="C33" t="s">
        <v>449</v>
      </c>
      <c r="D33">
        <v>180</v>
      </c>
      <c r="E33" t="s">
        <v>494</v>
      </c>
    </row>
    <row r="34" spans="1:5">
      <c r="A34" t="s">
        <v>588</v>
      </c>
      <c r="B34" t="s">
        <v>499</v>
      </c>
      <c r="C34" t="s">
        <v>448</v>
      </c>
      <c r="D34">
        <v>798</v>
      </c>
      <c r="E34" t="s">
        <v>494</v>
      </c>
    </row>
    <row r="35" spans="1:5">
      <c r="A35" t="s">
        <v>589</v>
      </c>
      <c r="B35" t="s">
        <v>498</v>
      </c>
      <c r="C35" t="s">
        <v>449</v>
      </c>
      <c r="D35">
        <v>101</v>
      </c>
      <c r="E35" t="s">
        <v>494</v>
      </c>
    </row>
    <row r="36" spans="1:5">
      <c r="A36" t="s">
        <v>590</v>
      </c>
      <c r="B36" t="s">
        <v>497</v>
      </c>
      <c r="C36" t="s">
        <v>448</v>
      </c>
      <c r="D36">
        <v>741</v>
      </c>
      <c r="E36" t="s">
        <v>494</v>
      </c>
    </row>
    <row r="37" spans="1:5">
      <c r="A37" t="s">
        <v>591</v>
      </c>
      <c r="B37" t="s">
        <v>498</v>
      </c>
      <c r="C37" t="s">
        <v>495</v>
      </c>
      <c r="D37">
        <v>319</v>
      </c>
      <c r="E37" t="s">
        <v>494</v>
      </c>
    </row>
    <row r="38" spans="1:5">
      <c r="A38" t="s">
        <v>592</v>
      </c>
      <c r="B38" t="s">
        <v>498</v>
      </c>
      <c r="C38" t="s">
        <v>449</v>
      </c>
      <c r="D38">
        <v>665</v>
      </c>
      <c r="E38" t="s">
        <v>494</v>
      </c>
    </row>
    <row r="39" spans="1:5">
      <c r="A39" t="s">
        <v>593</v>
      </c>
      <c r="B39" t="s">
        <v>499</v>
      </c>
      <c r="C39" t="s">
        <v>450</v>
      </c>
      <c r="D39">
        <v>954</v>
      </c>
      <c r="E39" t="s">
        <v>494</v>
      </c>
    </row>
    <row r="40" spans="1:5">
      <c r="A40" t="s">
        <v>594</v>
      </c>
      <c r="B40" t="s">
        <v>499</v>
      </c>
      <c r="C40" t="s">
        <v>495</v>
      </c>
      <c r="D40">
        <v>835</v>
      </c>
      <c r="E40" t="s">
        <v>494</v>
      </c>
    </row>
    <row r="41" spans="1:5">
      <c r="A41" t="s">
        <v>595</v>
      </c>
      <c r="B41" t="s">
        <v>496</v>
      </c>
      <c r="C41" t="s">
        <v>495</v>
      </c>
      <c r="D41">
        <v>324</v>
      </c>
      <c r="E41" t="s">
        <v>494</v>
      </c>
    </row>
    <row r="42" spans="1:5">
      <c r="A42" t="s">
        <v>596</v>
      </c>
      <c r="B42" t="s">
        <v>497</v>
      </c>
      <c r="C42" t="s">
        <v>495</v>
      </c>
      <c r="D42">
        <v>484</v>
      </c>
      <c r="E42" t="s">
        <v>494</v>
      </c>
    </row>
    <row r="43" spans="1:5">
      <c r="A43" t="s">
        <v>597</v>
      </c>
      <c r="B43" t="s">
        <v>498</v>
      </c>
      <c r="C43" t="s">
        <v>449</v>
      </c>
      <c r="D43">
        <v>502</v>
      </c>
      <c r="E43" t="s">
        <v>494</v>
      </c>
    </row>
    <row r="44" spans="1:5">
      <c r="A44" t="s">
        <v>598</v>
      </c>
      <c r="B44" t="s">
        <v>498</v>
      </c>
      <c r="C44" t="s">
        <v>450</v>
      </c>
      <c r="D44">
        <v>737</v>
      </c>
      <c r="E44" t="s">
        <v>494</v>
      </c>
    </row>
    <row r="45" spans="1:5">
      <c r="A45" t="s">
        <v>599</v>
      </c>
      <c r="B45" t="s">
        <v>496</v>
      </c>
      <c r="C45" t="s">
        <v>495</v>
      </c>
      <c r="D45">
        <v>229</v>
      </c>
      <c r="E45" t="s">
        <v>494</v>
      </c>
    </row>
    <row r="46" spans="1:5">
      <c r="A46" t="s">
        <v>600</v>
      </c>
      <c r="B46" t="s">
        <v>498</v>
      </c>
      <c r="C46" t="s">
        <v>448</v>
      </c>
      <c r="D46">
        <v>152</v>
      </c>
      <c r="E46" t="s">
        <v>494</v>
      </c>
    </row>
    <row r="47" spans="1:5">
      <c r="A47" t="s">
        <v>601</v>
      </c>
      <c r="B47" t="s">
        <v>497</v>
      </c>
      <c r="C47" t="s">
        <v>495</v>
      </c>
      <c r="D47">
        <v>783</v>
      </c>
      <c r="E47" t="s">
        <v>494</v>
      </c>
    </row>
    <row r="48" spans="1:5">
      <c r="A48" t="s">
        <v>602</v>
      </c>
      <c r="B48" t="s">
        <v>496</v>
      </c>
      <c r="C48" t="s">
        <v>495</v>
      </c>
      <c r="D48">
        <v>829</v>
      </c>
      <c r="E48" t="s">
        <v>494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B155C-911E-402C-81DA-5DABD3C75878}">
  <sheetPr>
    <tabColor theme="0" tint="-4.9989318521683403E-2"/>
  </sheetPr>
  <dimension ref="A1:E51"/>
  <sheetViews>
    <sheetView workbookViewId="0">
      <selection activeCell="M12" sqref="M12"/>
    </sheetView>
  </sheetViews>
  <sheetFormatPr defaultRowHeight="14.5"/>
  <cols>
    <col min="1" max="1" width="9.7265625" bestFit="1" customWidth="1"/>
    <col min="2" max="2" width="11.26953125" bestFit="1" customWidth="1"/>
    <col min="3" max="3" width="8.81640625" bestFit="1" customWidth="1"/>
    <col min="4" max="4" width="7.7265625" bestFit="1" customWidth="1"/>
    <col min="5" max="5" width="9.453125" bestFit="1" customWidth="1"/>
  </cols>
  <sheetData>
    <row r="1" spans="1:5">
      <c r="A1" t="s">
        <v>502</v>
      </c>
      <c r="B1" t="s">
        <v>501</v>
      </c>
      <c r="C1" t="s">
        <v>445</v>
      </c>
      <c r="D1" t="s">
        <v>447</v>
      </c>
      <c r="E1" t="s">
        <v>500</v>
      </c>
    </row>
    <row r="2" spans="1:5">
      <c r="A2" t="s">
        <v>603</v>
      </c>
      <c r="B2" t="s">
        <v>498</v>
      </c>
      <c r="C2" t="s">
        <v>449</v>
      </c>
      <c r="D2">
        <v>802</v>
      </c>
      <c r="E2" t="s">
        <v>503</v>
      </c>
    </row>
    <row r="3" spans="1:5">
      <c r="A3" t="s">
        <v>604</v>
      </c>
      <c r="B3" t="s">
        <v>498</v>
      </c>
      <c r="C3" t="s">
        <v>448</v>
      </c>
      <c r="D3">
        <v>655</v>
      </c>
      <c r="E3" t="s">
        <v>503</v>
      </c>
    </row>
    <row r="4" spans="1:5">
      <c r="A4" t="s">
        <v>605</v>
      </c>
      <c r="B4" t="s">
        <v>498</v>
      </c>
      <c r="C4" t="s">
        <v>449</v>
      </c>
      <c r="D4">
        <v>261</v>
      </c>
      <c r="E4" t="s">
        <v>503</v>
      </c>
    </row>
    <row r="5" spans="1:5">
      <c r="A5" t="s">
        <v>606</v>
      </c>
      <c r="B5" t="s">
        <v>496</v>
      </c>
      <c r="C5" t="s">
        <v>448</v>
      </c>
      <c r="D5">
        <v>301</v>
      </c>
      <c r="E5" t="s">
        <v>503</v>
      </c>
    </row>
    <row r="6" spans="1:5">
      <c r="A6" t="s">
        <v>607</v>
      </c>
      <c r="B6" t="s">
        <v>497</v>
      </c>
      <c r="C6" t="s">
        <v>448</v>
      </c>
      <c r="D6">
        <v>369</v>
      </c>
      <c r="E6" t="s">
        <v>503</v>
      </c>
    </row>
    <row r="7" spans="1:5">
      <c r="A7" t="s">
        <v>608</v>
      </c>
      <c r="B7" t="s">
        <v>497</v>
      </c>
      <c r="C7" t="s">
        <v>495</v>
      </c>
      <c r="D7">
        <v>962</v>
      </c>
      <c r="E7" t="s">
        <v>503</v>
      </c>
    </row>
    <row r="8" spans="1:5">
      <c r="A8" t="s">
        <v>609</v>
      </c>
      <c r="B8" t="s">
        <v>498</v>
      </c>
      <c r="C8" t="s">
        <v>449</v>
      </c>
      <c r="D8">
        <v>915</v>
      </c>
      <c r="E8" t="s">
        <v>503</v>
      </c>
    </row>
    <row r="9" spans="1:5">
      <c r="A9" t="s">
        <v>610</v>
      </c>
      <c r="B9" t="s">
        <v>499</v>
      </c>
      <c r="C9" t="s">
        <v>495</v>
      </c>
      <c r="D9">
        <v>370</v>
      </c>
      <c r="E9" t="s">
        <v>503</v>
      </c>
    </row>
    <row r="10" spans="1:5">
      <c r="A10" t="s">
        <v>611</v>
      </c>
      <c r="B10" t="s">
        <v>498</v>
      </c>
      <c r="C10" t="s">
        <v>449</v>
      </c>
      <c r="D10">
        <v>555</v>
      </c>
      <c r="E10" t="s">
        <v>503</v>
      </c>
    </row>
    <row r="11" spans="1:5">
      <c r="A11" t="s">
        <v>612</v>
      </c>
      <c r="B11" t="s">
        <v>498</v>
      </c>
      <c r="C11" t="s">
        <v>449</v>
      </c>
      <c r="D11">
        <v>561</v>
      </c>
      <c r="E11" t="s">
        <v>503</v>
      </c>
    </row>
    <row r="12" spans="1:5">
      <c r="A12" t="s">
        <v>613</v>
      </c>
      <c r="B12" t="s">
        <v>498</v>
      </c>
      <c r="C12" t="s">
        <v>495</v>
      </c>
      <c r="D12">
        <v>826</v>
      </c>
      <c r="E12" t="s">
        <v>503</v>
      </c>
    </row>
    <row r="13" spans="1:5">
      <c r="A13" t="s">
        <v>614</v>
      </c>
      <c r="B13" t="s">
        <v>498</v>
      </c>
      <c r="C13" t="s">
        <v>495</v>
      </c>
      <c r="D13">
        <v>351</v>
      </c>
      <c r="E13" t="s">
        <v>503</v>
      </c>
    </row>
    <row r="14" spans="1:5">
      <c r="A14" t="s">
        <v>615</v>
      </c>
      <c r="B14" t="s">
        <v>496</v>
      </c>
      <c r="C14" t="s">
        <v>449</v>
      </c>
      <c r="D14">
        <v>801</v>
      </c>
      <c r="E14" t="s">
        <v>503</v>
      </c>
    </row>
    <row r="15" spans="1:5">
      <c r="A15" t="s">
        <v>616</v>
      </c>
      <c r="B15" t="s">
        <v>497</v>
      </c>
      <c r="C15" t="s">
        <v>450</v>
      </c>
      <c r="D15">
        <v>395</v>
      </c>
      <c r="E15" t="s">
        <v>503</v>
      </c>
    </row>
    <row r="16" spans="1:5">
      <c r="A16" t="s">
        <v>617</v>
      </c>
      <c r="B16" t="s">
        <v>496</v>
      </c>
      <c r="C16" t="s">
        <v>448</v>
      </c>
      <c r="D16">
        <v>824</v>
      </c>
      <c r="E16" t="s">
        <v>503</v>
      </c>
    </row>
    <row r="17" spans="1:5">
      <c r="A17" t="s">
        <v>618</v>
      </c>
      <c r="B17" t="s">
        <v>496</v>
      </c>
      <c r="C17" t="s">
        <v>495</v>
      </c>
      <c r="D17">
        <v>819</v>
      </c>
      <c r="E17" t="s">
        <v>503</v>
      </c>
    </row>
    <row r="18" spans="1:5">
      <c r="A18" t="s">
        <v>619</v>
      </c>
      <c r="B18" t="s">
        <v>496</v>
      </c>
      <c r="C18" t="s">
        <v>448</v>
      </c>
      <c r="D18">
        <v>848</v>
      </c>
      <c r="E18" t="s">
        <v>503</v>
      </c>
    </row>
    <row r="19" spans="1:5">
      <c r="A19" t="s">
        <v>620</v>
      </c>
      <c r="B19" t="s">
        <v>498</v>
      </c>
      <c r="C19" t="s">
        <v>450</v>
      </c>
      <c r="D19">
        <v>437</v>
      </c>
      <c r="E19" t="s">
        <v>503</v>
      </c>
    </row>
    <row r="20" spans="1:5">
      <c r="A20" t="s">
        <v>621</v>
      </c>
      <c r="B20" t="s">
        <v>499</v>
      </c>
      <c r="C20" t="s">
        <v>450</v>
      </c>
      <c r="D20">
        <v>978</v>
      </c>
      <c r="E20" t="s">
        <v>503</v>
      </c>
    </row>
    <row r="21" spans="1:5">
      <c r="A21" t="s">
        <v>622</v>
      </c>
      <c r="B21" t="s">
        <v>497</v>
      </c>
      <c r="C21" t="s">
        <v>450</v>
      </c>
      <c r="D21">
        <v>152</v>
      </c>
      <c r="E21" t="s">
        <v>503</v>
      </c>
    </row>
    <row r="22" spans="1:5">
      <c r="A22" t="s">
        <v>623</v>
      </c>
      <c r="B22" t="s">
        <v>499</v>
      </c>
      <c r="C22" t="s">
        <v>495</v>
      </c>
      <c r="D22">
        <v>891</v>
      </c>
      <c r="E22" t="s">
        <v>503</v>
      </c>
    </row>
    <row r="23" spans="1:5">
      <c r="A23" t="s">
        <v>624</v>
      </c>
      <c r="B23" t="s">
        <v>496</v>
      </c>
      <c r="C23" t="s">
        <v>450</v>
      </c>
      <c r="D23">
        <v>316</v>
      </c>
      <c r="E23" t="s">
        <v>503</v>
      </c>
    </row>
    <row r="24" spans="1:5">
      <c r="A24" t="s">
        <v>625</v>
      </c>
      <c r="B24" t="s">
        <v>496</v>
      </c>
      <c r="C24" t="s">
        <v>495</v>
      </c>
      <c r="D24">
        <v>863</v>
      </c>
      <c r="E24" t="s">
        <v>503</v>
      </c>
    </row>
    <row r="25" spans="1:5">
      <c r="A25" t="s">
        <v>626</v>
      </c>
      <c r="B25" t="s">
        <v>499</v>
      </c>
      <c r="C25" t="s">
        <v>450</v>
      </c>
      <c r="D25">
        <v>287</v>
      </c>
      <c r="E25" t="s">
        <v>503</v>
      </c>
    </row>
    <row r="26" spans="1:5">
      <c r="A26" t="s">
        <v>627</v>
      </c>
      <c r="B26" t="s">
        <v>499</v>
      </c>
      <c r="C26" t="s">
        <v>448</v>
      </c>
      <c r="D26">
        <v>479</v>
      </c>
      <c r="E26" t="s">
        <v>503</v>
      </c>
    </row>
    <row r="27" spans="1:5">
      <c r="A27" t="s">
        <v>628</v>
      </c>
      <c r="B27" t="s">
        <v>499</v>
      </c>
      <c r="C27" t="s">
        <v>448</v>
      </c>
      <c r="D27">
        <v>592</v>
      </c>
      <c r="E27" t="s">
        <v>503</v>
      </c>
    </row>
    <row r="28" spans="1:5">
      <c r="A28" t="s">
        <v>629</v>
      </c>
      <c r="B28" t="s">
        <v>496</v>
      </c>
      <c r="C28" t="s">
        <v>449</v>
      </c>
      <c r="D28">
        <v>140</v>
      </c>
      <c r="E28" t="s">
        <v>503</v>
      </c>
    </row>
    <row r="29" spans="1:5">
      <c r="A29" t="s">
        <v>630</v>
      </c>
      <c r="B29" t="s">
        <v>496</v>
      </c>
      <c r="C29" t="s">
        <v>448</v>
      </c>
      <c r="D29">
        <v>256</v>
      </c>
      <c r="E29" t="s">
        <v>503</v>
      </c>
    </row>
    <row r="30" spans="1:5">
      <c r="A30" t="s">
        <v>631</v>
      </c>
      <c r="B30" t="s">
        <v>497</v>
      </c>
      <c r="C30" t="s">
        <v>449</v>
      </c>
      <c r="D30">
        <v>114</v>
      </c>
      <c r="E30" t="s">
        <v>503</v>
      </c>
    </row>
    <row r="31" spans="1:5">
      <c r="A31" t="s">
        <v>632</v>
      </c>
      <c r="B31" t="s">
        <v>497</v>
      </c>
      <c r="C31" t="s">
        <v>448</v>
      </c>
      <c r="D31">
        <v>912</v>
      </c>
      <c r="E31" t="s">
        <v>503</v>
      </c>
    </row>
    <row r="32" spans="1:5">
      <c r="A32" t="s">
        <v>633</v>
      </c>
      <c r="B32" t="s">
        <v>496</v>
      </c>
      <c r="C32" t="s">
        <v>495</v>
      </c>
      <c r="D32">
        <v>164</v>
      </c>
      <c r="E32" t="s">
        <v>503</v>
      </c>
    </row>
    <row r="33" spans="1:5">
      <c r="A33" t="s">
        <v>634</v>
      </c>
      <c r="B33" t="s">
        <v>499</v>
      </c>
      <c r="C33" t="s">
        <v>448</v>
      </c>
      <c r="D33">
        <v>956</v>
      </c>
      <c r="E33" t="s">
        <v>503</v>
      </c>
    </row>
    <row r="34" spans="1:5">
      <c r="A34" t="s">
        <v>635</v>
      </c>
      <c r="B34" t="s">
        <v>499</v>
      </c>
      <c r="C34" t="s">
        <v>449</v>
      </c>
      <c r="D34">
        <v>938</v>
      </c>
      <c r="E34" t="s">
        <v>503</v>
      </c>
    </row>
    <row r="35" spans="1:5">
      <c r="A35" t="s">
        <v>636</v>
      </c>
      <c r="B35" t="s">
        <v>497</v>
      </c>
      <c r="C35" t="s">
        <v>449</v>
      </c>
      <c r="D35">
        <v>620</v>
      </c>
      <c r="E35" t="s">
        <v>503</v>
      </c>
    </row>
    <row r="36" spans="1:5">
      <c r="A36" t="s">
        <v>637</v>
      </c>
      <c r="B36" t="s">
        <v>496</v>
      </c>
      <c r="C36" t="s">
        <v>450</v>
      </c>
      <c r="D36">
        <v>443</v>
      </c>
      <c r="E36" t="s">
        <v>503</v>
      </c>
    </row>
    <row r="37" spans="1:5">
      <c r="A37" t="s">
        <v>638</v>
      </c>
      <c r="B37" t="s">
        <v>497</v>
      </c>
      <c r="C37" t="s">
        <v>495</v>
      </c>
      <c r="D37">
        <v>228</v>
      </c>
      <c r="E37" t="s">
        <v>503</v>
      </c>
    </row>
    <row r="38" spans="1:5">
      <c r="A38" t="s">
        <v>639</v>
      </c>
      <c r="B38" t="s">
        <v>497</v>
      </c>
      <c r="C38" t="s">
        <v>448</v>
      </c>
      <c r="D38">
        <v>747</v>
      </c>
      <c r="E38" t="s">
        <v>503</v>
      </c>
    </row>
    <row r="39" spans="1:5">
      <c r="A39" t="s">
        <v>640</v>
      </c>
      <c r="B39" t="s">
        <v>498</v>
      </c>
      <c r="C39" t="s">
        <v>450</v>
      </c>
      <c r="D39">
        <v>571</v>
      </c>
      <c r="E39" t="s">
        <v>503</v>
      </c>
    </row>
    <row r="40" spans="1:5">
      <c r="A40" t="s">
        <v>641</v>
      </c>
      <c r="B40" t="s">
        <v>498</v>
      </c>
      <c r="C40" t="s">
        <v>448</v>
      </c>
      <c r="D40">
        <v>162</v>
      </c>
      <c r="E40" t="s">
        <v>503</v>
      </c>
    </row>
    <row r="41" spans="1:5">
      <c r="A41" t="s">
        <v>642</v>
      </c>
      <c r="B41" t="s">
        <v>498</v>
      </c>
      <c r="C41" t="s">
        <v>448</v>
      </c>
      <c r="D41">
        <v>238</v>
      </c>
      <c r="E41" t="s">
        <v>503</v>
      </c>
    </row>
    <row r="42" spans="1:5">
      <c r="A42" t="s">
        <v>643</v>
      </c>
      <c r="B42" t="s">
        <v>499</v>
      </c>
      <c r="C42" t="s">
        <v>450</v>
      </c>
      <c r="D42">
        <v>598</v>
      </c>
      <c r="E42" t="s">
        <v>503</v>
      </c>
    </row>
    <row r="43" spans="1:5">
      <c r="A43" t="s">
        <v>644</v>
      </c>
      <c r="B43" t="s">
        <v>496</v>
      </c>
      <c r="C43" t="s">
        <v>450</v>
      </c>
      <c r="D43">
        <v>692</v>
      </c>
      <c r="E43" t="s">
        <v>503</v>
      </c>
    </row>
    <row r="44" spans="1:5">
      <c r="A44" t="s">
        <v>645</v>
      </c>
      <c r="B44" t="s">
        <v>496</v>
      </c>
      <c r="C44" t="s">
        <v>450</v>
      </c>
      <c r="D44">
        <v>491</v>
      </c>
      <c r="E44" t="s">
        <v>503</v>
      </c>
    </row>
    <row r="45" spans="1:5">
      <c r="A45" t="s">
        <v>646</v>
      </c>
      <c r="B45" t="s">
        <v>496</v>
      </c>
      <c r="C45" t="s">
        <v>450</v>
      </c>
      <c r="D45">
        <v>774</v>
      </c>
      <c r="E45" t="s">
        <v>503</v>
      </c>
    </row>
    <row r="46" spans="1:5">
      <c r="A46" t="s">
        <v>647</v>
      </c>
      <c r="B46" t="s">
        <v>496</v>
      </c>
      <c r="C46" t="s">
        <v>450</v>
      </c>
      <c r="D46">
        <v>518</v>
      </c>
      <c r="E46" t="s">
        <v>503</v>
      </c>
    </row>
    <row r="47" spans="1:5">
      <c r="A47" t="s">
        <v>648</v>
      </c>
      <c r="B47" t="s">
        <v>498</v>
      </c>
      <c r="C47" t="s">
        <v>448</v>
      </c>
      <c r="D47">
        <v>388</v>
      </c>
      <c r="E47" t="s">
        <v>503</v>
      </c>
    </row>
    <row r="48" spans="1:5">
      <c r="A48" t="s">
        <v>649</v>
      </c>
      <c r="B48" t="s">
        <v>499</v>
      </c>
      <c r="C48" t="s">
        <v>450</v>
      </c>
      <c r="D48">
        <v>478</v>
      </c>
      <c r="E48" t="s">
        <v>503</v>
      </c>
    </row>
    <row r="49" spans="1:5">
      <c r="A49" t="s">
        <v>650</v>
      </c>
      <c r="B49" t="s">
        <v>499</v>
      </c>
      <c r="C49" t="s">
        <v>495</v>
      </c>
      <c r="D49">
        <v>872</v>
      </c>
      <c r="E49" t="s">
        <v>503</v>
      </c>
    </row>
    <row r="50" spans="1:5">
      <c r="A50" t="s">
        <v>556</v>
      </c>
      <c r="B50" t="s">
        <v>657</v>
      </c>
      <c r="C50" t="s">
        <v>495</v>
      </c>
      <c r="D50">
        <v>888</v>
      </c>
      <c r="E50" t="s">
        <v>503</v>
      </c>
    </row>
    <row r="51" spans="1:5">
      <c r="A51" t="s">
        <v>557</v>
      </c>
      <c r="B51" t="s">
        <v>355</v>
      </c>
      <c r="C51" t="s">
        <v>450</v>
      </c>
      <c r="D51">
        <v>900</v>
      </c>
      <c r="E51" t="s">
        <v>503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2181D-F941-4AB2-A60C-7BC2FE782274}">
  <sheetPr>
    <tabColor theme="0" tint="-4.9989318521683403E-2"/>
  </sheetPr>
  <dimension ref="A1:C7"/>
  <sheetViews>
    <sheetView workbookViewId="0">
      <selection activeCell="L13" sqref="L13"/>
    </sheetView>
  </sheetViews>
  <sheetFormatPr defaultRowHeight="14.5"/>
  <cols>
    <col min="1" max="1" width="11.26953125" bestFit="1" customWidth="1"/>
    <col min="2" max="2" width="13.08984375" bestFit="1" customWidth="1"/>
    <col min="3" max="3" width="19.08984375" bestFit="1" customWidth="1"/>
  </cols>
  <sheetData>
    <row r="1" spans="1:3">
      <c r="A1" t="s">
        <v>501</v>
      </c>
      <c r="B1" t="s">
        <v>656</v>
      </c>
      <c r="C1" t="s">
        <v>651</v>
      </c>
    </row>
    <row r="2" spans="1:3">
      <c r="A2" t="s">
        <v>497</v>
      </c>
      <c r="B2">
        <v>101</v>
      </c>
      <c r="C2" t="s">
        <v>653</v>
      </c>
    </row>
    <row r="3" spans="1:3">
      <c r="A3" t="s">
        <v>499</v>
      </c>
      <c r="B3">
        <v>102</v>
      </c>
      <c r="C3" t="s">
        <v>652</v>
      </c>
    </row>
    <row r="4" spans="1:3">
      <c r="A4" t="s">
        <v>498</v>
      </c>
      <c r="B4">
        <v>103</v>
      </c>
      <c r="C4" t="s">
        <v>654</v>
      </c>
    </row>
    <row r="5" spans="1:3">
      <c r="A5" t="s">
        <v>496</v>
      </c>
      <c r="B5">
        <v>104</v>
      </c>
      <c r="C5" t="s">
        <v>655</v>
      </c>
    </row>
    <row r="6" spans="1:3">
      <c r="A6" t="s">
        <v>657</v>
      </c>
      <c r="B6">
        <v>105</v>
      </c>
      <c r="C6" t="s">
        <v>658</v>
      </c>
    </row>
    <row r="7" spans="1:3">
      <c r="A7" t="s">
        <v>355</v>
      </c>
      <c r="B7">
        <v>106</v>
      </c>
      <c r="C7" t="s">
        <v>659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12E49-C7B4-4585-B368-F60FDB056313}">
  <sheetPr>
    <tabColor theme="6" tint="0.79998168889431442"/>
  </sheetPr>
  <dimension ref="A1:E52"/>
  <sheetViews>
    <sheetView topLeftCell="A43" workbookViewId="0">
      <selection activeCell="G64" sqref="G64"/>
    </sheetView>
  </sheetViews>
  <sheetFormatPr defaultRowHeight="14.5"/>
  <cols>
    <col min="1" max="1" width="9.26953125" customWidth="1"/>
    <col min="2" max="2" width="10.81640625" customWidth="1"/>
    <col min="5" max="5" width="9.08984375" customWidth="1"/>
  </cols>
  <sheetData>
    <row r="1" spans="1:5">
      <c r="A1" s="44" t="s">
        <v>502</v>
      </c>
      <c r="B1" s="44" t="s">
        <v>501</v>
      </c>
      <c r="C1" s="44" t="s">
        <v>445</v>
      </c>
      <c r="D1" s="44" t="s">
        <v>447</v>
      </c>
      <c r="E1" s="44" t="s">
        <v>500</v>
      </c>
    </row>
    <row r="2" spans="1:5">
      <c r="A2">
        <v>1051</v>
      </c>
      <c r="B2" t="s">
        <v>499</v>
      </c>
      <c r="C2" t="s">
        <v>495</v>
      </c>
      <c r="D2">
        <v>358</v>
      </c>
      <c r="E2" t="s">
        <v>494</v>
      </c>
    </row>
    <row r="3" spans="1:5">
      <c r="A3">
        <v>1052</v>
      </c>
      <c r="B3" t="s">
        <v>498</v>
      </c>
      <c r="C3" t="s">
        <v>448</v>
      </c>
      <c r="D3">
        <v>458</v>
      </c>
      <c r="E3" t="s">
        <v>494</v>
      </c>
    </row>
    <row r="4" spans="1:5">
      <c r="A4">
        <v>1053</v>
      </c>
      <c r="B4" t="s">
        <v>499</v>
      </c>
      <c r="C4" t="s">
        <v>448</v>
      </c>
      <c r="D4">
        <v>809</v>
      </c>
      <c r="E4" t="s">
        <v>494</v>
      </c>
    </row>
    <row r="5" spans="1:5">
      <c r="A5">
        <v>1054</v>
      </c>
      <c r="B5" t="s">
        <v>497</v>
      </c>
      <c r="C5" t="s">
        <v>450</v>
      </c>
      <c r="D5">
        <v>555</v>
      </c>
      <c r="E5" t="s">
        <v>494</v>
      </c>
    </row>
    <row r="6" spans="1:5">
      <c r="A6">
        <v>1055</v>
      </c>
      <c r="B6" t="s">
        <v>496</v>
      </c>
      <c r="C6" t="s">
        <v>495</v>
      </c>
      <c r="D6">
        <v>510</v>
      </c>
      <c r="E6" t="s">
        <v>494</v>
      </c>
    </row>
    <row r="7" spans="1:5">
      <c r="A7">
        <v>1056</v>
      </c>
      <c r="B7" t="s">
        <v>498</v>
      </c>
      <c r="C7" t="s">
        <v>449</v>
      </c>
      <c r="D7">
        <v>748</v>
      </c>
      <c r="E7" t="s">
        <v>494</v>
      </c>
    </row>
    <row r="8" spans="1:5">
      <c r="A8">
        <v>1057</v>
      </c>
      <c r="B8" t="s">
        <v>497</v>
      </c>
      <c r="C8" t="s">
        <v>449</v>
      </c>
      <c r="D8">
        <v>417</v>
      </c>
      <c r="E8" t="s">
        <v>494</v>
      </c>
    </row>
    <row r="9" spans="1:5">
      <c r="A9">
        <v>1058</v>
      </c>
      <c r="B9" t="s">
        <v>496</v>
      </c>
      <c r="C9" t="s">
        <v>495</v>
      </c>
      <c r="D9">
        <v>776</v>
      </c>
      <c r="E9" t="s">
        <v>494</v>
      </c>
    </row>
    <row r="10" spans="1:5">
      <c r="A10">
        <v>1059</v>
      </c>
      <c r="B10" t="s">
        <v>496</v>
      </c>
      <c r="C10" t="s">
        <v>449</v>
      </c>
      <c r="D10">
        <v>324</v>
      </c>
      <c r="E10" t="s">
        <v>494</v>
      </c>
    </row>
    <row r="11" spans="1:5">
      <c r="A11">
        <v>1060</v>
      </c>
      <c r="B11" t="s">
        <v>499</v>
      </c>
      <c r="C11" t="s">
        <v>449</v>
      </c>
      <c r="D11">
        <v>918</v>
      </c>
      <c r="E11" t="s">
        <v>494</v>
      </c>
    </row>
    <row r="12" spans="1:5">
      <c r="A12">
        <v>1061</v>
      </c>
      <c r="B12" t="s">
        <v>497</v>
      </c>
      <c r="C12" t="s">
        <v>495</v>
      </c>
      <c r="D12">
        <v>333</v>
      </c>
      <c r="E12" t="s">
        <v>494</v>
      </c>
    </row>
    <row r="13" spans="1:5">
      <c r="A13">
        <v>1062</v>
      </c>
      <c r="B13" t="s">
        <v>496</v>
      </c>
      <c r="C13" t="s">
        <v>448</v>
      </c>
      <c r="D13">
        <v>783</v>
      </c>
      <c r="E13" t="s">
        <v>494</v>
      </c>
    </row>
    <row r="14" spans="1:5">
      <c r="A14">
        <v>1063</v>
      </c>
      <c r="B14" t="s">
        <v>498</v>
      </c>
      <c r="C14" t="s">
        <v>495</v>
      </c>
      <c r="D14">
        <v>763</v>
      </c>
      <c r="E14" t="s">
        <v>494</v>
      </c>
    </row>
    <row r="15" spans="1:5">
      <c r="A15">
        <v>1064</v>
      </c>
      <c r="C15" t="s">
        <v>448</v>
      </c>
      <c r="D15">
        <v>926</v>
      </c>
      <c r="E15" t="s">
        <v>494</v>
      </c>
    </row>
    <row r="16" spans="1:5">
      <c r="A16">
        <v>1065</v>
      </c>
      <c r="B16" t="s">
        <v>499</v>
      </c>
      <c r="C16" t="s">
        <v>449</v>
      </c>
      <c r="D16">
        <v>473</v>
      </c>
      <c r="E16" t="s">
        <v>494</v>
      </c>
    </row>
    <row r="17" spans="1:5">
      <c r="A17">
        <v>1066</v>
      </c>
      <c r="B17" t="s">
        <v>496</v>
      </c>
      <c r="C17" t="s">
        <v>449</v>
      </c>
      <c r="D17">
        <v>771</v>
      </c>
      <c r="E17" t="s">
        <v>494</v>
      </c>
    </row>
    <row r="18" spans="1:5">
      <c r="A18">
        <v>1067</v>
      </c>
      <c r="B18" t="s">
        <v>497</v>
      </c>
      <c r="C18" t="s">
        <v>449</v>
      </c>
      <c r="D18">
        <v>707</v>
      </c>
      <c r="E18" t="s">
        <v>494</v>
      </c>
    </row>
    <row r="19" spans="1:5">
      <c r="A19">
        <v>1068</v>
      </c>
      <c r="B19" t="s">
        <v>498</v>
      </c>
      <c r="C19" t="s">
        <v>450</v>
      </c>
      <c r="D19">
        <v>571</v>
      </c>
      <c r="E19" t="s">
        <v>494</v>
      </c>
    </row>
    <row r="20" spans="1:5">
      <c r="A20">
        <v>1069</v>
      </c>
      <c r="B20" t="s">
        <v>496</v>
      </c>
      <c r="C20" t="s">
        <v>448</v>
      </c>
      <c r="D20">
        <v>332</v>
      </c>
      <c r="E20" t="s">
        <v>494</v>
      </c>
    </row>
    <row r="21" spans="1:5">
      <c r="A21">
        <v>1070</v>
      </c>
      <c r="B21" t="s">
        <v>496</v>
      </c>
      <c r="C21" t="s">
        <v>450</v>
      </c>
      <c r="D21">
        <v>791</v>
      </c>
      <c r="E21" t="s">
        <v>494</v>
      </c>
    </row>
    <row r="22" spans="1:5">
      <c r="A22">
        <v>1071</v>
      </c>
      <c r="B22" t="s">
        <v>499</v>
      </c>
      <c r="C22" t="s">
        <v>450</v>
      </c>
      <c r="D22">
        <v>212</v>
      </c>
      <c r="E22" t="s">
        <v>494</v>
      </c>
    </row>
    <row r="23" spans="1:5">
      <c r="A23">
        <v>1072</v>
      </c>
      <c r="B23" t="s">
        <v>498</v>
      </c>
      <c r="C23" t="s">
        <v>495</v>
      </c>
      <c r="D23">
        <v>929</v>
      </c>
      <c r="E23" t="s">
        <v>494</v>
      </c>
    </row>
    <row r="24" spans="1:5">
      <c r="A24">
        <v>1073</v>
      </c>
      <c r="B24" t="s">
        <v>498</v>
      </c>
      <c r="C24" t="s">
        <v>450</v>
      </c>
      <c r="E24" t="s">
        <v>494</v>
      </c>
    </row>
    <row r="25" spans="1:5">
      <c r="A25">
        <v>1074</v>
      </c>
      <c r="B25" t="s">
        <v>497</v>
      </c>
      <c r="C25" t="s">
        <v>495</v>
      </c>
      <c r="D25">
        <v>541</v>
      </c>
      <c r="E25" t="s">
        <v>494</v>
      </c>
    </row>
    <row r="26" spans="1:5">
      <c r="A26">
        <v>1075</v>
      </c>
      <c r="B26" t="s">
        <v>498</v>
      </c>
      <c r="C26" t="s">
        <v>495</v>
      </c>
      <c r="D26">
        <v>663</v>
      </c>
      <c r="E26" t="s">
        <v>494</v>
      </c>
    </row>
    <row r="27" spans="1:5">
      <c r="A27">
        <v>1076</v>
      </c>
      <c r="B27" t="s">
        <v>497</v>
      </c>
      <c r="C27" t="s">
        <v>450</v>
      </c>
      <c r="D27">
        <v>367</v>
      </c>
      <c r="E27" t="s">
        <v>494</v>
      </c>
    </row>
    <row r="28" spans="1:5">
      <c r="A28">
        <v>1077</v>
      </c>
      <c r="B28" t="s">
        <v>498</v>
      </c>
      <c r="C28" t="s">
        <v>448</v>
      </c>
      <c r="D28">
        <v>609</v>
      </c>
      <c r="E28" t="s">
        <v>494</v>
      </c>
    </row>
    <row r="29" spans="1:5">
      <c r="A29">
        <v>1078</v>
      </c>
      <c r="B29" t="s">
        <v>499</v>
      </c>
      <c r="C29" t="s">
        <v>448</v>
      </c>
      <c r="D29">
        <v>906</v>
      </c>
      <c r="E29" t="s">
        <v>494</v>
      </c>
    </row>
    <row r="30" spans="1:5">
      <c r="A30">
        <v>1079</v>
      </c>
      <c r="B30" t="s">
        <v>498</v>
      </c>
      <c r="C30" t="s">
        <v>448</v>
      </c>
      <c r="D30">
        <v>485</v>
      </c>
      <c r="E30" t="s">
        <v>494</v>
      </c>
    </row>
    <row r="31" spans="1:5">
      <c r="A31">
        <v>1080</v>
      </c>
      <c r="B31" t="s">
        <v>497</v>
      </c>
      <c r="C31" t="s">
        <v>448</v>
      </c>
      <c r="D31">
        <v>486</v>
      </c>
      <c r="E31" t="s">
        <v>494</v>
      </c>
    </row>
    <row r="32" spans="1:5">
      <c r="A32">
        <v>1081</v>
      </c>
      <c r="B32" t="s">
        <v>497</v>
      </c>
      <c r="C32" t="s">
        <v>448</v>
      </c>
      <c r="D32">
        <v>212</v>
      </c>
      <c r="E32" t="s">
        <v>494</v>
      </c>
    </row>
    <row r="33" spans="1:5">
      <c r="A33">
        <v>1082</v>
      </c>
      <c r="B33" t="s">
        <v>499</v>
      </c>
      <c r="C33" t="s">
        <v>450</v>
      </c>
      <c r="D33">
        <v>712</v>
      </c>
      <c r="E33" t="s">
        <v>494</v>
      </c>
    </row>
    <row r="34" spans="1:5">
      <c r="A34">
        <v>1083</v>
      </c>
      <c r="B34" t="s">
        <v>498</v>
      </c>
      <c r="C34" t="s">
        <v>450</v>
      </c>
      <c r="D34">
        <v>724</v>
      </c>
      <c r="E34" t="s">
        <v>494</v>
      </c>
    </row>
    <row r="35" spans="1:5">
      <c r="A35">
        <v>1084</v>
      </c>
      <c r="B35" t="s">
        <v>498</v>
      </c>
      <c r="C35" t="s">
        <v>449</v>
      </c>
      <c r="D35">
        <v>180</v>
      </c>
      <c r="E35" t="s">
        <v>494</v>
      </c>
    </row>
    <row r="36" spans="1:5">
      <c r="A36">
        <v>1085</v>
      </c>
      <c r="B36" t="s">
        <v>499</v>
      </c>
      <c r="C36" t="s">
        <v>448</v>
      </c>
      <c r="D36">
        <v>798</v>
      </c>
      <c r="E36" t="s">
        <v>494</v>
      </c>
    </row>
    <row r="37" spans="1:5">
      <c r="A37">
        <v>1086</v>
      </c>
      <c r="B37" t="s">
        <v>498</v>
      </c>
      <c r="C37" t="s">
        <v>450</v>
      </c>
      <c r="E37" t="s">
        <v>494</v>
      </c>
    </row>
    <row r="38" spans="1:5">
      <c r="A38">
        <v>1087</v>
      </c>
      <c r="B38" t="s">
        <v>498</v>
      </c>
      <c r="C38" t="s">
        <v>449</v>
      </c>
      <c r="D38">
        <v>101</v>
      </c>
      <c r="E38" t="s">
        <v>494</v>
      </c>
    </row>
    <row r="39" spans="1:5">
      <c r="A39">
        <v>1088</v>
      </c>
      <c r="B39" t="s">
        <v>497</v>
      </c>
      <c r="C39" t="s">
        <v>448</v>
      </c>
      <c r="D39">
        <v>741</v>
      </c>
      <c r="E39" t="s">
        <v>494</v>
      </c>
    </row>
    <row r="40" spans="1:5">
      <c r="A40">
        <v>1089</v>
      </c>
      <c r="B40" t="s">
        <v>498</v>
      </c>
      <c r="C40" t="s">
        <v>495</v>
      </c>
      <c r="D40">
        <v>319</v>
      </c>
      <c r="E40" t="s">
        <v>494</v>
      </c>
    </row>
    <row r="41" spans="1:5">
      <c r="A41">
        <v>1090</v>
      </c>
      <c r="B41" t="s">
        <v>498</v>
      </c>
      <c r="C41" t="s">
        <v>449</v>
      </c>
      <c r="D41">
        <v>665</v>
      </c>
      <c r="E41" t="s">
        <v>494</v>
      </c>
    </row>
    <row r="42" spans="1:5">
      <c r="A42">
        <v>1091</v>
      </c>
      <c r="B42" t="s">
        <v>499</v>
      </c>
      <c r="C42" t="s">
        <v>450</v>
      </c>
      <c r="D42">
        <v>954</v>
      </c>
      <c r="E42" t="s">
        <v>494</v>
      </c>
    </row>
    <row r="43" spans="1:5">
      <c r="A43">
        <v>1092</v>
      </c>
      <c r="B43" t="s">
        <v>499</v>
      </c>
      <c r="C43" t="s">
        <v>495</v>
      </c>
      <c r="D43">
        <v>835</v>
      </c>
      <c r="E43" t="s">
        <v>494</v>
      </c>
    </row>
    <row r="44" spans="1:5">
      <c r="A44">
        <v>1093</v>
      </c>
      <c r="B44" t="s">
        <v>496</v>
      </c>
      <c r="C44" t="s">
        <v>495</v>
      </c>
      <c r="D44">
        <v>324</v>
      </c>
      <c r="E44" t="s">
        <v>494</v>
      </c>
    </row>
    <row r="45" spans="1:5">
      <c r="A45">
        <v>1094</v>
      </c>
      <c r="B45" t="s">
        <v>497</v>
      </c>
      <c r="C45" t="s">
        <v>495</v>
      </c>
      <c r="D45">
        <v>484</v>
      </c>
      <c r="E45" t="s">
        <v>494</v>
      </c>
    </row>
    <row r="46" spans="1:5">
      <c r="A46">
        <v>1095</v>
      </c>
      <c r="B46" t="s">
        <v>498</v>
      </c>
      <c r="C46" t="s">
        <v>449</v>
      </c>
      <c r="D46">
        <v>502</v>
      </c>
      <c r="E46" t="s">
        <v>494</v>
      </c>
    </row>
    <row r="47" spans="1:5">
      <c r="A47">
        <v>1096</v>
      </c>
      <c r="B47" t="s">
        <v>498</v>
      </c>
      <c r="C47" t="s">
        <v>450</v>
      </c>
      <c r="D47">
        <v>737</v>
      </c>
      <c r="E47" t="s">
        <v>494</v>
      </c>
    </row>
    <row r="48" spans="1:5">
      <c r="A48">
        <v>1097</v>
      </c>
      <c r="B48" t="s">
        <v>496</v>
      </c>
      <c r="C48" t="s">
        <v>495</v>
      </c>
      <c r="D48">
        <v>229</v>
      </c>
      <c r="E48" t="s">
        <v>494</v>
      </c>
    </row>
    <row r="49" spans="1:5">
      <c r="A49">
        <v>1098</v>
      </c>
      <c r="B49" t="s">
        <v>498</v>
      </c>
      <c r="C49" t="s">
        <v>448</v>
      </c>
      <c r="D49">
        <v>152</v>
      </c>
      <c r="E49" t="s">
        <v>494</v>
      </c>
    </row>
    <row r="50" spans="1:5">
      <c r="A50">
        <v>1099</v>
      </c>
      <c r="B50" t="s">
        <v>497</v>
      </c>
      <c r="C50" t="s">
        <v>495</v>
      </c>
      <c r="D50">
        <v>783</v>
      </c>
      <c r="E50" t="s">
        <v>494</v>
      </c>
    </row>
    <row r="51" spans="1:5">
      <c r="A51">
        <v>1100</v>
      </c>
      <c r="B51" t="s">
        <v>496</v>
      </c>
      <c r="C51" t="s">
        <v>495</v>
      </c>
      <c r="D51">
        <v>829</v>
      </c>
      <c r="E51" t="s">
        <v>494</v>
      </c>
    </row>
    <row r="52" spans="1:5">
      <c r="A52">
        <v>1101</v>
      </c>
      <c r="B52" t="s">
        <v>355</v>
      </c>
      <c r="C52" t="s">
        <v>450</v>
      </c>
      <c r="E52" t="s">
        <v>494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70340-865E-4797-AFDC-1BE45031046C}">
  <sheetPr>
    <tabColor theme="6" tint="0.79998168889431442"/>
  </sheetPr>
  <dimension ref="A1:E53"/>
  <sheetViews>
    <sheetView topLeftCell="A40" workbookViewId="0">
      <selection activeCell="F57" sqref="F57"/>
    </sheetView>
  </sheetViews>
  <sheetFormatPr defaultRowHeight="14.5"/>
  <cols>
    <col min="1" max="1" width="9.26953125" customWidth="1"/>
    <col min="2" max="2" width="10.81640625" customWidth="1"/>
    <col min="5" max="5" width="9.08984375" customWidth="1"/>
  </cols>
  <sheetData>
    <row r="1" spans="1:5">
      <c r="A1" s="44" t="s">
        <v>502</v>
      </c>
      <c r="B1" s="44" t="s">
        <v>501</v>
      </c>
      <c r="C1" s="44" t="s">
        <v>445</v>
      </c>
      <c r="D1" s="44" t="s">
        <v>447</v>
      </c>
      <c r="E1" s="44" t="s">
        <v>500</v>
      </c>
    </row>
    <row r="2" spans="1:5">
      <c r="A2">
        <v>1001</v>
      </c>
      <c r="B2" t="s">
        <v>498</v>
      </c>
      <c r="C2" t="s">
        <v>449</v>
      </c>
      <c r="D2">
        <v>802</v>
      </c>
      <c r="E2" t="s">
        <v>503</v>
      </c>
    </row>
    <row r="5" spans="1:5">
      <c r="A5">
        <v>1004</v>
      </c>
      <c r="B5" t="s">
        <v>498</v>
      </c>
      <c r="C5" t="s">
        <v>448</v>
      </c>
      <c r="D5">
        <v>655</v>
      </c>
      <c r="E5" t="s">
        <v>503</v>
      </c>
    </row>
    <row r="6" spans="1:5">
      <c r="A6">
        <v>1005</v>
      </c>
      <c r="B6" t="s">
        <v>498</v>
      </c>
      <c r="C6" t="s">
        <v>449</v>
      </c>
      <c r="D6">
        <v>261</v>
      </c>
      <c r="E6" t="s">
        <v>503</v>
      </c>
    </row>
    <row r="7" spans="1:5">
      <c r="A7">
        <v>1006</v>
      </c>
      <c r="B7" t="s">
        <v>496</v>
      </c>
      <c r="C7" t="s">
        <v>448</v>
      </c>
      <c r="D7">
        <v>301</v>
      </c>
      <c r="E7" t="s">
        <v>503</v>
      </c>
    </row>
    <row r="8" spans="1:5">
      <c r="A8">
        <v>1007</v>
      </c>
      <c r="B8" t="s">
        <v>497</v>
      </c>
      <c r="C8" t="s">
        <v>448</v>
      </c>
      <c r="D8">
        <v>369</v>
      </c>
      <c r="E8" t="s">
        <v>503</v>
      </c>
    </row>
    <row r="9" spans="1:5">
      <c r="A9">
        <v>1008</v>
      </c>
      <c r="B9" t="s">
        <v>497</v>
      </c>
      <c r="C9" t="s">
        <v>495</v>
      </c>
      <c r="D9">
        <v>962</v>
      </c>
      <c r="E9" t="s">
        <v>503</v>
      </c>
    </row>
    <row r="10" spans="1:5">
      <c r="A10">
        <v>1009</v>
      </c>
      <c r="B10" t="s">
        <v>498</v>
      </c>
      <c r="C10" t="s">
        <v>449</v>
      </c>
      <c r="D10">
        <v>915</v>
      </c>
      <c r="E10" t="s">
        <v>503</v>
      </c>
    </row>
    <row r="11" spans="1:5">
      <c r="A11">
        <v>1010</v>
      </c>
      <c r="B11" t="s">
        <v>499</v>
      </c>
      <c r="C11" t="s">
        <v>495</v>
      </c>
      <c r="D11">
        <v>370</v>
      </c>
      <c r="E11" t="s">
        <v>503</v>
      </c>
    </row>
    <row r="12" spans="1:5">
      <c r="A12">
        <v>1011</v>
      </c>
      <c r="B12" t="s">
        <v>498</v>
      </c>
      <c r="C12" t="s">
        <v>449</v>
      </c>
      <c r="D12">
        <v>555</v>
      </c>
      <c r="E12" t="s">
        <v>503</v>
      </c>
    </row>
    <row r="13" spans="1:5">
      <c r="A13">
        <v>1012</v>
      </c>
      <c r="B13" t="s">
        <v>498</v>
      </c>
      <c r="C13" t="s">
        <v>449</v>
      </c>
      <c r="D13">
        <v>561</v>
      </c>
      <c r="E13" t="s">
        <v>503</v>
      </c>
    </row>
    <row r="14" spans="1:5">
      <c r="A14">
        <v>1013</v>
      </c>
      <c r="B14" t="s">
        <v>498</v>
      </c>
      <c r="C14" t="s">
        <v>495</v>
      </c>
      <c r="D14">
        <v>826</v>
      </c>
      <c r="E14" t="s">
        <v>503</v>
      </c>
    </row>
    <row r="15" spans="1:5">
      <c r="A15">
        <v>1014</v>
      </c>
      <c r="B15" t="s">
        <v>498</v>
      </c>
      <c r="C15" t="s">
        <v>495</v>
      </c>
      <c r="D15">
        <v>351</v>
      </c>
      <c r="E15" t="s">
        <v>503</v>
      </c>
    </row>
    <row r="16" spans="1:5">
      <c r="A16">
        <v>1015</v>
      </c>
      <c r="B16" t="s">
        <v>496</v>
      </c>
      <c r="C16" t="s">
        <v>449</v>
      </c>
      <c r="D16">
        <v>801</v>
      </c>
      <c r="E16" t="s">
        <v>503</v>
      </c>
    </row>
    <row r="17" spans="1:5">
      <c r="A17">
        <v>1016</v>
      </c>
      <c r="B17" t="s">
        <v>497</v>
      </c>
      <c r="C17" t="s">
        <v>450</v>
      </c>
      <c r="D17">
        <v>395</v>
      </c>
      <c r="E17" t="s">
        <v>503</v>
      </c>
    </row>
    <row r="18" spans="1:5">
      <c r="A18">
        <v>1017</v>
      </c>
      <c r="B18" t="s">
        <v>496</v>
      </c>
      <c r="C18" t="s">
        <v>448</v>
      </c>
      <c r="D18">
        <v>824</v>
      </c>
      <c r="E18" t="s">
        <v>503</v>
      </c>
    </row>
    <row r="19" spans="1:5">
      <c r="A19">
        <v>1018</v>
      </c>
      <c r="B19" t="s">
        <v>496</v>
      </c>
      <c r="C19" t="s">
        <v>495</v>
      </c>
      <c r="D19">
        <v>819</v>
      </c>
      <c r="E19" t="s">
        <v>503</v>
      </c>
    </row>
    <row r="20" spans="1:5">
      <c r="A20">
        <v>1019</v>
      </c>
      <c r="B20" t="s">
        <v>496</v>
      </c>
      <c r="C20" t="s">
        <v>448</v>
      </c>
      <c r="D20">
        <v>848</v>
      </c>
      <c r="E20" t="s">
        <v>503</v>
      </c>
    </row>
    <row r="21" spans="1:5">
      <c r="A21">
        <v>1020</v>
      </c>
      <c r="B21" t="s">
        <v>498</v>
      </c>
      <c r="C21" t="s">
        <v>450</v>
      </c>
      <c r="D21">
        <v>437</v>
      </c>
      <c r="E21" t="s">
        <v>503</v>
      </c>
    </row>
    <row r="22" spans="1:5">
      <c r="A22">
        <v>1021</v>
      </c>
      <c r="B22" t="s">
        <v>499</v>
      </c>
      <c r="C22" t="s">
        <v>450</v>
      </c>
      <c r="D22">
        <v>978</v>
      </c>
      <c r="E22" t="s">
        <v>503</v>
      </c>
    </row>
    <row r="23" spans="1:5">
      <c r="A23">
        <v>1022</v>
      </c>
      <c r="B23" t="s">
        <v>497</v>
      </c>
      <c r="C23" t="s">
        <v>450</v>
      </c>
      <c r="D23">
        <v>152</v>
      </c>
      <c r="E23" t="s">
        <v>503</v>
      </c>
    </row>
    <row r="24" spans="1:5">
      <c r="A24">
        <v>1023</v>
      </c>
      <c r="B24" t="s">
        <v>499</v>
      </c>
      <c r="C24" t="s">
        <v>495</v>
      </c>
      <c r="D24">
        <v>891</v>
      </c>
      <c r="E24" t="s">
        <v>503</v>
      </c>
    </row>
    <row r="25" spans="1:5">
      <c r="A25">
        <v>1024</v>
      </c>
      <c r="B25" t="s">
        <v>496</v>
      </c>
      <c r="C25" t="s">
        <v>450</v>
      </c>
      <c r="D25">
        <v>316</v>
      </c>
      <c r="E25" t="s">
        <v>503</v>
      </c>
    </row>
    <row r="26" spans="1:5">
      <c r="A26">
        <v>1025</v>
      </c>
      <c r="B26" t="s">
        <v>496</v>
      </c>
      <c r="C26" t="s">
        <v>495</v>
      </c>
      <c r="D26">
        <v>863</v>
      </c>
      <c r="E26" t="s">
        <v>503</v>
      </c>
    </row>
    <row r="27" spans="1:5">
      <c r="A27">
        <v>1026</v>
      </c>
      <c r="B27" t="s">
        <v>499</v>
      </c>
      <c r="C27" t="s">
        <v>450</v>
      </c>
      <c r="D27">
        <v>287</v>
      </c>
      <c r="E27" t="s">
        <v>503</v>
      </c>
    </row>
    <row r="28" spans="1:5">
      <c r="A28">
        <v>1027</v>
      </c>
      <c r="B28" t="s">
        <v>499</v>
      </c>
      <c r="C28" t="s">
        <v>448</v>
      </c>
      <c r="D28">
        <v>479</v>
      </c>
      <c r="E28" t="s">
        <v>503</v>
      </c>
    </row>
    <row r="29" spans="1:5">
      <c r="A29">
        <v>1028</v>
      </c>
      <c r="B29" t="s">
        <v>499</v>
      </c>
      <c r="C29" t="s">
        <v>448</v>
      </c>
      <c r="D29">
        <v>592</v>
      </c>
      <c r="E29" t="s">
        <v>503</v>
      </c>
    </row>
    <row r="30" spans="1:5">
      <c r="A30">
        <v>1029</v>
      </c>
      <c r="B30" t="s">
        <v>496</v>
      </c>
      <c r="C30" t="s">
        <v>449</v>
      </c>
      <c r="D30">
        <v>140</v>
      </c>
      <c r="E30" t="s">
        <v>503</v>
      </c>
    </row>
    <row r="31" spans="1:5">
      <c r="A31">
        <v>1030</v>
      </c>
      <c r="B31" t="s">
        <v>496</v>
      </c>
      <c r="C31" t="s">
        <v>448</v>
      </c>
      <c r="D31">
        <v>256</v>
      </c>
      <c r="E31" t="s">
        <v>503</v>
      </c>
    </row>
    <row r="32" spans="1:5">
      <c r="A32">
        <v>1031</v>
      </c>
      <c r="B32" t="s">
        <v>497</v>
      </c>
      <c r="C32" t="s">
        <v>449</v>
      </c>
      <c r="D32">
        <v>114</v>
      </c>
      <c r="E32" t="s">
        <v>503</v>
      </c>
    </row>
    <row r="33" spans="1:5">
      <c r="A33">
        <v>1032</v>
      </c>
      <c r="B33" t="s">
        <v>497</v>
      </c>
      <c r="C33" t="s">
        <v>448</v>
      </c>
      <c r="D33">
        <v>912</v>
      </c>
      <c r="E33" t="s">
        <v>503</v>
      </c>
    </row>
    <row r="34" spans="1:5">
      <c r="A34">
        <v>1033</v>
      </c>
      <c r="B34" t="s">
        <v>496</v>
      </c>
      <c r="C34" t="s">
        <v>495</v>
      </c>
      <c r="D34">
        <v>164</v>
      </c>
      <c r="E34" t="s">
        <v>503</v>
      </c>
    </row>
    <row r="35" spans="1:5">
      <c r="A35">
        <v>1034</v>
      </c>
      <c r="B35" t="s">
        <v>499</v>
      </c>
      <c r="C35" t="s">
        <v>448</v>
      </c>
      <c r="D35">
        <v>956</v>
      </c>
      <c r="E35" t="s">
        <v>503</v>
      </c>
    </row>
    <row r="36" spans="1:5">
      <c r="A36">
        <v>1035</v>
      </c>
      <c r="B36" t="s">
        <v>499</v>
      </c>
      <c r="C36" t="s">
        <v>449</v>
      </c>
      <c r="D36">
        <v>938</v>
      </c>
      <c r="E36" t="s">
        <v>503</v>
      </c>
    </row>
    <row r="37" spans="1:5">
      <c r="A37">
        <v>1036</v>
      </c>
      <c r="B37" t="s">
        <v>497</v>
      </c>
      <c r="C37" t="s">
        <v>449</v>
      </c>
      <c r="D37">
        <v>620</v>
      </c>
      <c r="E37" t="s">
        <v>503</v>
      </c>
    </row>
    <row r="38" spans="1:5">
      <c r="A38">
        <v>1037</v>
      </c>
      <c r="B38" t="s">
        <v>496</v>
      </c>
      <c r="C38" t="s">
        <v>450</v>
      </c>
      <c r="D38">
        <v>443</v>
      </c>
      <c r="E38" t="s">
        <v>503</v>
      </c>
    </row>
    <row r="39" spans="1:5">
      <c r="A39">
        <v>1038</v>
      </c>
      <c r="B39" t="s">
        <v>497</v>
      </c>
      <c r="C39" t="s">
        <v>495</v>
      </c>
      <c r="D39">
        <v>228</v>
      </c>
      <c r="E39" t="s">
        <v>503</v>
      </c>
    </row>
    <row r="40" spans="1:5">
      <c r="A40">
        <v>1039</v>
      </c>
      <c r="B40" t="s">
        <v>497</v>
      </c>
      <c r="C40" t="s">
        <v>448</v>
      </c>
      <c r="D40">
        <v>747</v>
      </c>
      <c r="E40" t="s">
        <v>503</v>
      </c>
    </row>
    <row r="41" spans="1:5">
      <c r="A41">
        <v>1040</v>
      </c>
      <c r="B41" t="s">
        <v>498</v>
      </c>
      <c r="C41" t="s">
        <v>450</v>
      </c>
      <c r="D41">
        <v>571</v>
      </c>
      <c r="E41" t="s">
        <v>503</v>
      </c>
    </row>
    <row r="42" spans="1:5">
      <c r="A42">
        <v>1041</v>
      </c>
      <c r="B42" t="s">
        <v>498</v>
      </c>
      <c r="C42" t="s">
        <v>448</v>
      </c>
      <c r="D42">
        <v>162</v>
      </c>
      <c r="E42" t="s">
        <v>503</v>
      </c>
    </row>
    <row r="43" spans="1:5">
      <c r="A43">
        <v>1042</v>
      </c>
      <c r="B43" t="s">
        <v>498</v>
      </c>
      <c r="C43" t="s">
        <v>448</v>
      </c>
      <c r="D43">
        <v>238</v>
      </c>
      <c r="E43" t="s">
        <v>503</v>
      </c>
    </row>
    <row r="44" spans="1:5">
      <c r="A44">
        <v>1043</v>
      </c>
      <c r="B44" t="s">
        <v>499</v>
      </c>
      <c r="C44" t="s">
        <v>450</v>
      </c>
      <c r="D44">
        <v>598</v>
      </c>
      <c r="E44" t="s">
        <v>503</v>
      </c>
    </row>
    <row r="45" spans="1:5">
      <c r="A45">
        <v>1044</v>
      </c>
      <c r="B45" t="s">
        <v>496</v>
      </c>
      <c r="C45" t="s">
        <v>450</v>
      </c>
      <c r="D45">
        <v>692</v>
      </c>
      <c r="E45" t="s">
        <v>503</v>
      </c>
    </row>
    <row r="46" spans="1:5">
      <c r="A46">
        <v>1045</v>
      </c>
      <c r="B46" t="s">
        <v>496</v>
      </c>
      <c r="C46" t="s">
        <v>450</v>
      </c>
      <c r="D46">
        <v>491</v>
      </c>
      <c r="E46" t="s">
        <v>503</v>
      </c>
    </row>
    <row r="47" spans="1:5">
      <c r="A47">
        <v>1046</v>
      </c>
      <c r="B47" t="s">
        <v>496</v>
      </c>
      <c r="C47" t="s">
        <v>450</v>
      </c>
      <c r="D47">
        <v>774</v>
      </c>
      <c r="E47" t="s">
        <v>503</v>
      </c>
    </row>
    <row r="48" spans="1:5">
      <c r="A48">
        <v>1047</v>
      </c>
      <c r="B48" t="s">
        <v>496</v>
      </c>
      <c r="C48" t="s">
        <v>450</v>
      </c>
      <c r="D48">
        <v>518</v>
      </c>
      <c r="E48" t="s">
        <v>503</v>
      </c>
    </row>
    <row r="49" spans="1:5">
      <c r="A49">
        <v>1048</v>
      </c>
      <c r="B49" t="s">
        <v>498</v>
      </c>
      <c r="C49" t="s">
        <v>448</v>
      </c>
      <c r="D49">
        <v>388</v>
      </c>
      <c r="E49" t="s">
        <v>503</v>
      </c>
    </row>
    <row r="50" spans="1:5">
      <c r="A50">
        <v>1049</v>
      </c>
      <c r="B50" t="s">
        <v>499</v>
      </c>
      <c r="C50" t="s">
        <v>450</v>
      </c>
      <c r="D50">
        <v>478</v>
      </c>
      <c r="E50" t="s">
        <v>503</v>
      </c>
    </row>
    <row r="51" spans="1:5">
      <c r="A51">
        <v>1050</v>
      </c>
      <c r="B51" t="s">
        <v>499</v>
      </c>
      <c r="C51" t="s">
        <v>495</v>
      </c>
      <c r="D51">
        <v>872</v>
      </c>
      <c r="E51" t="s">
        <v>503</v>
      </c>
    </row>
    <row r="52" spans="1:5">
      <c r="A52">
        <v>1051</v>
      </c>
      <c r="B52" t="s">
        <v>657</v>
      </c>
      <c r="C52" t="s">
        <v>495</v>
      </c>
      <c r="D52">
        <v>888</v>
      </c>
      <c r="E52" t="s">
        <v>503</v>
      </c>
    </row>
    <row r="53" spans="1:5">
      <c r="A53">
        <v>1052</v>
      </c>
      <c r="B53" t="s">
        <v>355</v>
      </c>
      <c r="C53" t="s">
        <v>450</v>
      </c>
      <c r="D53">
        <v>900</v>
      </c>
      <c r="E53" t="s">
        <v>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9894ABE396B48146AAE3007858CB8C2A" ma:contentTypeVersion="4" ma:contentTypeDescription="Create a new document." ma:contentTypeScope="" ma:versionID="f1a1cc78cb76113367f626b681931af4">
  <xsd:schema xmlns:xsd="http://www.w3.org/2001/XMLSchema" xmlns:xs="http://www.w3.org/2001/XMLSchema" xmlns:p="http://schemas.microsoft.com/office/2006/metadata/properties" xmlns:ns2="8adedb4f-442a-4cb6-8f82-af607db4d497" targetNamespace="http://schemas.microsoft.com/office/2006/metadata/properties" ma:root="true" ma:fieldsID="750a20edc5b31ae9a6838ec66ca721eb" ns2:_="">
    <xsd:import namespace="8adedb4f-442a-4cb6-8f82-af607db4d49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dedb4f-442a-4cb6-8f82-af607db4d4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A38B00-EDD0-4BC3-9C3D-F63A70435328}">
  <ds:schemaRefs>
    <ds:schemaRef ds:uri="http://schemas.microsoft.com/DataMashup"/>
  </ds:schemaRefs>
</ds:datastoreItem>
</file>

<file path=customXml/itemProps2.xml><?xml version="1.0" encoding="utf-8"?>
<ds:datastoreItem xmlns:ds="http://schemas.openxmlformats.org/officeDocument/2006/customXml" ds:itemID="{673F5F5B-75C5-4245-A96A-280A5CE47C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dedb4f-442a-4cb6-8f82-af607db4d4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3385C7-620A-4B66-8637-837404DD88C4}">
  <ds:schemaRefs>
    <ds:schemaRef ds:uri="http://schemas.microsoft.com/sharepoint/v3/contenttype/forms"/>
  </ds:schemaRefs>
</ds:datastoreItem>
</file>

<file path=customXml/itemProps4.xml><?xml version="1.0" encoding="utf-8"?>
<ds:datastoreItem xmlns:ds="http://schemas.openxmlformats.org/officeDocument/2006/customXml" ds:itemID="{09E16F6B-90AB-41EF-AE80-2C6AF7CF68CC}">
  <ds:schemaRefs>
    <ds:schemaRef ds:uri="http://www.w3.org/XML/1998/namespace"/>
    <ds:schemaRef ds:uri="8adedb4f-442a-4cb6-8f82-af607db4d497"/>
    <ds:schemaRef ds:uri="http://purl.org/dc/elements/1.1/"/>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Mathematical Functions</vt:lpstr>
      <vt:lpstr>Text Functions</vt:lpstr>
      <vt:lpstr>Date Functions</vt:lpstr>
      <vt:lpstr>Logical Functions</vt:lpstr>
      <vt:lpstr> Lookup Functions</vt:lpstr>
      <vt:lpstr>Array Function</vt:lpstr>
      <vt:lpstr>Basic Exercises</vt:lpstr>
      <vt:lpstr>Example on Array Functions</vt:lpstr>
      <vt:lpstr>Material Inventory Dataset</vt:lpstr>
      <vt:lpstr>Dashboard</vt:lpstr>
      <vt:lpstr>Pivot Table Reference</vt:lpstr>
      <vt:lpstr>Sheet1</vt:lpstr>
      <vt:lpstr>Sales</vt:lpstr>
      <vt:lpstr>SalesQ1</vt:lpstr>
      <vt:lpstr>SalesQ2</vt:lpstr>
      <vt:lpstr>Customer</vt:lpstr>
      <vt:lpstr>Sales Q1</vt:lpstr>
      <vt:lpstr>Sales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Vaidehi Nair</dc:creator>
  <cp:keywords/>
  <dc:description/>
  <cp:lastModifiedBy>Vaidehi Nair</cp:lastModifiedBy>
  <cp:revision/>
  <dcterms:created xsi:type="dcterms:W3CDTF">2024-12-18T07:44:58Z</dcterms:created>
  <dcterms:modified xsi:type="dcterms:W3CDTF">2025-06-05T13:27:50Z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0x0101009894ABE396B48146AAE3007858CB8C2A</vt:lpwstr>
  </property>
</Properties>
</file>