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aide\Desktop\Ajmera_Training\Ajmera_Group_Mar_20\"/>
    </mc:Choice>
  </mc:AlternateContent>
  <xr:revisionPtr revIDLastSave="0" documentId="13_ncr:1_{EE9F4C5D-5729-4395-814C-F63A877E37D5}" xr6:coauthVersionLast="47" xr6:coauthVersionMax="47" xr10:uidLastSave="{00000000-0000-0000-0000-000000000000}"/>
  <bookViews>
    <workbookView xWindow="-103" yWindow="-103" windowWidth="19406" windowHeight="11486" tabRatio="631" firstSheet="3" activeTab="6" xr2:uid="{88DE63BB-95EA-46EB-9D91-4AD65A5656CB}"/>
  </bookViews>
  <sheets>
    <sheet name="Mathematical Functions" sheetId="1" r:id="rId1"/>
    <sheet name="Text Functions" sheetId="2" r:id="rId2"/>
    <sheet name="Date Functions" sheetId="3" r:id="rId3"/>
    <sheet name="Logical Functions" sheetId="5" r:id="rId4"/>
    <sheet name=" Lookup Functions" sheetId="4" r:id="rId5"/>
    <sheet name="Basic Exercises" sheetId="6" r:id="rId6"/>
    <sheet name="Sheet2" sheetId="11" r:id="rId7"/>
    <sheet name="Array Function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1" l="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AB62" i="6" a="1"/>
  <c r="AB62" i="6" s="1"/>
  <c r="Y62" i="6" a="1"/>
  <c r="Y62" i="6" s="1"/>
  <c r="W62" i="6" a="1"/>
  <c r="W62" i="6" s="1"/>
  <c r="U62" i="6" a="1"/>
  <c r="U62" i="6" s="1"/>
  <c r="A3" i="6" a="1"/>
  <c r="A3" i="6" s="1"/>
  <c r="J55" i="6"/>
  <c r="C2" i="9" a="1"/>
  <c r="C2" i="9" s="1"/>
  <c r="J54" i="6" a="1"/>
  <c r="J54" i="6" s="1"/>
  <c r="J53" i="6"/>
  <c r="G3" i="6"/>
  <c r="G4" i="6"/>
  <c r="G5" i="6"/>
  <c r="N62" i="6" s="1" a="1"/>
  <c r="N62" i="6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J49" i="6"/>
  <c r="J48" i="6"/>
  <c r="J47" i="6"/>
  <c r="J33" i="6"/>
  <c r="J32" i="6"/>
  <c r="J34" i="6" s="1"/>
  <c r="B2" i="9" a="1"/>
  <c r="B2" i="9" s="1"/>
  <c r="J29" i="6"/>
  <c r="L25" i="6" a="1"/>
  <c r="L25" i="6" s="1"/>
  <c r="J28" i="6"/>
  <c r="J27" i="6"/>
  <c r="J26" i="6"/>
  <c r="J25" i="6"/>
  <c r="J24" i="6"/>
  <c r="J23" i="6"/>
  <c r="J22" i="6"/>
  <c r="J21" i="6"/>
  <c r="J20" i="6"/>
  <c r="J19" i="6"/>
  <c r="A2" i="9" a="1"/>
  <c r="A2" i="9" s="1"/>
  <c r="J15" i="6"/>
  <c r="J14" i="6"/>
  <c r="J13" i="6"/>
  <c r="J12" i="6"/>
  <c r="J11" i="6"/>
  <c r="J10" i="6"/>
  <c r="J9" i="6"/>
  <c r="J8" i="6"/>
  <c r="K35" i="6" l="1"/>
  <c r="J35" i="6"/>
  <c r="L43" i="6"/>
  <c r="K43" i="6"/>
  <c r="J43" i="6"/>
  <c r="J42" i="6"/>
  <c r="J41" i="6"/>
  <c r="J40" i="6"/>
  <c r="J39" i="6"/>
  <c r="J38" i="6"/>
  <c r="J37" i="6"/>
  <c r="J36" i="6"/>
  <c r="H5" i="3"/>
  <c r="H4" i="3"/>
  <c r="H7" i="3"/>
  <c r="H6" i="3"/>
  <c r="H3" i="3"/>
  <c r="G15" i="3"/>
  <c r="G14" i="3"/>
  <c r="G13" i="3"/>
  <c r="G12" i="3"/>
  <c r="G11" i="3"/>
  <c r="G10" i="3"/>
  <c r="G9" i="3"/>
  <c r="G8" i="3"/>
  <c r="G7" i="3"/>
  <c r="G6" i="3"/>
  <c r="G4" i="3"/>
  <c r="G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21287-0FF6-4D5F-A452-80E34E1D5268}" keepAlive="1" name="Query - Orders" description="Connection to the 'Orders' query in the workbook." type="5" refreshedVersion="0" background="1">
    <dbPr connection="Provider=Microsoft.Mashup.OleDb.1;Data Source=$Workbook$;Location=Orders;Extended Properties=&quot;&quot;" command="SELECT * FROM [Orders]"/>
  </connection>
  <connection id="2" xr16:uid="{1FB51A7D-7FDB-44C0-8278-2FE45E08713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685006D-C397-429A-AB19-05253144AF0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A2413CB-9C35-42AB-AF91-8FEDB9A3EC5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A3A61C89-463F-422D-8583-F691EF669B4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<sst xmlns="http://schemas.openxmlformats.org/spreadsheetml/2006/main" count="513" uniqueCount="398">
  <si>
    <t>Mathematical Functions</t>
  </si>
  <si>
    <t>Function</t>
  </si>
  <si>
    <t>Description</t>
  </si>
  <si>
    <t>Example</t>
  </si>
  <si>
    <t>SUM</t>
  </si>
  <si>
    <t>Adds up a range of numbers</t>
  </si>
  <si>
    <t>SUM(A1:A10)</t>
  </si>
  <si>
    <t>AVERAGE</t>
  </si>
  <si>
    <t>Calculates the average of a range of numbers</t>
  </si>
  <si>
    <t>AVERAGE(A1:A10)</t>
  </si>
  <si>
    <t>MIN</t>
  </si>
  <si>
    <t>Finds the minimum value in a range</t>
  </si>
  <si>
    <t>MIN(A1:A10)</t>
  </si>
  <si>
    <t>MAX</t>
  </si>
  <si>
    <t>Finds the maximum value in a range</t>
  </si>
  <si>
    <t>MAX(A1:A10)</t>
  </si>
  <si>
    <t>COUNT</t>
  </si>
  <si>
    <t>Counts the number of cells that contain numbers</t>
  </si>
  <si>
    <t>COUNT(A1:A10)</t>
  </si>
  <si>
    <t>COUNTA</t>
  </si>
  <si>
    <t>Counts all non-empty cells, regardless of the type of data they contain.</t>
  </si>
  <si>
    <t>COUNTA(A1:A10)</t>
  </si>
  <si>
    <t>ROUND</t>
  </si>
  <si>
    <t>Rounds a number to a specified number of digits</t>
  </si>
  <si>
    <t>ROUND(A1, 2)</t>
  </si>
  <si>
    <t>ABS</t>
  </si>
  <si>
    <t>Returns the absolute value of a number</t>
  </si>
  <si>
    <t>ABS(A1)</t>
  </si>
  <si>
    <t>SQRT</t>
  </si>
  <si>
    <t>Returns the square root of a number</t>
  </si>
  <si>
    <t>SQRT(A1)</t>
  </si>
  <si>
    <t>POWER</t>
  </si>
  <si>
    <t>Returns the result of a number raised to a power</t>
  </si>
  <si>
    <t>POWER(A1, 3)</t>
  </si>
  <si>
    <t>MOD</t>
  </si>
  <si>
    <t>Returns the remainder after division</t>
  </si>
  <si>
    <t>MOD(A1, A2)</t>
  </si>
  <si>
    <t>LOG</t>
  </si>
  <si>
    <t>Returns the logarithm of a number to a specified base</t>
  </si>
  <si>
    <t>LOG(A1, 10)</t>
  </si>
  <si>
    <t>LN</t>
  </si>
  <si>
    <t>Returns the natural logarithm of a number</t>
  </si>
  <si>
    <t>LN(A1)</t>
  </si>
  <si>
    <t>EXP</t>
  </si>
  <si>
    <t>Returns the exponential function of a number</t>
  </si>
  <si>
    <t>EXP(A1)</t>
  </si>
  <si>
    <t>SIN</t>
  </si>
  <si>
    <t>Returns the sine of an angle</t>
  </si>
  <si>
    <t>SIN(A1)</t>
  </si>
  <si>
    <t>COS</t>
  </si>
  <si>
    <t>Returns the cosine of an angle</t>
  </si>
  <si>
    <t>COS(A1)</t>
  </si>
  <si>
    <t>TAN</t>
  </si>
  <si>
    <t>Returns the tangent of an angle</t>
  </si>
  <si>
    <t>TAN(A1)</t>
  </si>
  <si>
    <t>ASIN</t>
  </si>
  <si>
    <t>Returns the arcsine of a number</t>
  </si>
  <si>
    <t>ASIN(A1)</t>
  </si>
  <si>
    <t>ACOS</t>
  </si>
  <si>
    <t>Returns the arccosine of a number</t>
  </si>
  <si>
    <t>ACOS(A1)</t>
  </si>
  <si>
    <t>ATAN</t>
  </si>
  <si>
    <t>Returns the arctangent of a number</t>
  </si>
  <si>
    <t>ATAN(A1)</t>
  </si>
  <si>
    <t>SINH</t>
  </si>
  <si>
    <t>Returns the hyperbolic sine of a number</t>
  </si>
  <si>
    <t>SINH(A1)</t>
  </si>
  <si>
    <t>COSH</t>
  </si>
  <si>
    <t>Returns the hyperbolic cosine of a number</t>
  </si>
  <si>
    <t>COSH(A1)</t>
  </si>
  <si>
    <t>TANH</t>
  </si>
  <si>
    <t>Returns the hyperbolic tangent of a number</t>
  </si>
  <si>
    <t>TANH(A1)</t>
  </si>
  <si>
    <t>DEGREES</t>
  </si>
  <si>
    <t>Converts an angle from radians to degrees</t>
  </si>
  <si>
    <t>DEGREES(A1)</t>
  </si>
  <si>
    <t>RADIANS</t>
  </si>
  <si>
    <t>Converts an angle from degrees to radians</t>
  </si>
  <si>
    <t>RADIANS(A1)</t>
  </si>
  <si>
    <t>PI</t>
  </si>
  <si>
    <t>Returns the value of π</t>
  </si>
  <si>
    <t>PI()</t>
  </si>
  <si>
    <t>GCD</t>
  </si>
  <si>
    <t>Returns the greatest common divisor of two or more integers</t>
  </si>
  <si>
    <t>GCD(A1, A2)</t>
  </si>
  <si>
    <t>LCM</t>
  </si>
  <si>
    <t>Returns the least common multiple of two or more integers</t>
  </si>
  <si>
    <t>LCM(A1, A2)</t>
  </si>
  <si>
    <t>SUMIFS</t>
  </si>
  <si>
    <t>Function adds all of its arguments that meet multiple criteria.</t>
  </si>
  <si>
    <t>SUMIFS(C2:C6, B2:B6, "Criteria")</t>
  </si>
  <si>
    <t>SUMIF</t>
  </si>
  <si>
    <t>Adds the cells specified by a given condition or criteria.</t>
  </si>
  <si>
    <t>SUMIF(A1:A10, "Criteria", B1:B10)</t>
  </si>
  <si>
    <t>COUNTIF</t>
  </si>
  <si>
    <t>Counts the number of cells that meet a given condition or criteria.</t>
  </si>
  <si>
    <t>COUNTIF(A1:A10, "Criteria")</t>
  </si>
  <si>
    <t>COUNTIFS</t>
  </si>
  <si>
    <t>Counts the number of cells that meet multiple criteria.</t>
  </si>
  <si>
    <t>COUNTIFS(A1:A10, "Criteria1", B1:B10, "Criteria2")</t>
  </si>
  <si>
    <t>AVERAGEIF</t>
  </si>
  <si>
    <t>Calculates the average of the cells specified by a given condition or criteria.</t>
  </si>
  <si>
    <t>AVERAGEIF(A1:A10, "Criteria", B1:B10)</t>
  </si>
  <si>
    <t>AVERAGEIFS</t>
  </si>
  <si>
    <t>Calculates the average of the cells that meet multiple criteria.</t>
  </si>
  <si>
    <t>AVERAGEIFS(A1:A10, "Criteria1", B1:B10, "Criteria2")</t>
  </si>
  <si>
    <t>MINIFS</t>
  </si>
  <si>
    <t>Returns the minimum value among cells that meet multiple criteria.</t>
  </si>
  <si>
    <t>MINIFS(A1:A10, B1:B10, "Criteria1", C1:C10, "Criteria2")</t>
  </si>
  <si>
    <t>MAXIFS</t>
  </si>
  <si>
    <t>Returns the maximum value among cells that meet multiple criteria.</t>
  </si>
  <si>
    <t>MAXIFS(A1:A10, B1:B10, "Criteria1", C1:C10, "Criteria2")</t>
  </si>
  <si>
    <t>Text Functions</t>
  </si>
  <si>
    <t>CONCATENATE</t>
  </si>
  <si>
    <t>Joins two or more text strings into one string</t>
  </si>
  <si>
    <t>CONCATENATE(A1, " ", B1)</t>
  </si>
  <si>
    <t>LEFT</t>
  </si>
  <si>
    <t>Returns the first characters from the left of a text string</t>
  </si>
  <si>
    <t>LEFT(A1, 5)</t>
  </si>
  <si>
    <t>RIGHT</t>
  </si>
  <si>
    <t>Returns the last characters from the right of a text string</t>
  </si>
  <si>
    <t>RIGHT(A1, 3)</t>
  </si>
  <si>
    <t>MID</t>
  </si>
  <si>
    <t>Returns a specific number of characters from a text string</t>
  </si>
  <si>
    <t>MID(A1, 2, 4)</t>
  </si>
  <si>
    <t>LEN</t>
  </si>
  <si>
    <t>Returns the number of characters in a text string</t>
  </si>
  <si>
    <t>LEN(A1)</t>
  </si>
  <si>
    <t>UPPER</t>
  </si>
  <si>
    <t>Converts all letters in a text string to uppercase</t>
  </si>
  <si>
    <t>UPPER(A1)</t>
  </si>
  <si>
    <t>LOWER</t>
  </si>
  <si>
    <t>Converts all letters in a text string to lowercase</t>
  </si>
  <si>
    <t>LOWER(A1)</t>
  </si>
  <si>
    <t>PROPER</t>
  </si>
  <si>
    <t>Capitalizes the first letter of each word in a text string</t>
  </si>
  <si>
    <t>PROPER(A1)</t>
  </si>
  <si>
    <t>TRIM</t>
  </si>
  <si>
    <t>Removes extra spaces from a text string</t>
  </si>
  <si>
    <t>TRIM(A1)</t>
  </si>
  <si>
    <t>REPT</t>
  </si>
  <si>
    <t>Repeats a text string a specified number of times</t>
  </si>
  <si>
    <t>REPT(A1, 3)</t>
  </si>
  <si>
    <t>SUBSTITUTE</t>
  </si>
  <si>
    <t>Replaces occurrences of a specified text string within another text string</t>
  </si>
  <si>
    <t>SUBSTITUTE(A1, "old_text", "new_text")</t>
  </si>
  <si>
    <t>TEXTJOIN</t>
  </si>
  <si>
    <t>Joins multiple text strings with a delimiter</t>
  </si>
  <si>
    <t>TEXTJOIN(, , TRUE, A1:A5)</t>
  </si>
  <si>
    <t>FIND</t>
  </si>
  <si>
    <t>Finds the position of a specific text string within another text string</t>
  </si>
  <si>
    <t>FIND(text, A1)</t>
  </si>
  <si>
    <t>SEARCH</t>
  </si>
  <si>
    <t>SEARCH(text, A1)</t>
  </si>
  <si>
    <t>REPLACE</t>
  </si>
  <si>
    <t>Replaces part of a text string with another text string</t>
  </si>
  <si>
    <t>REPLACE(A1, 2, 4, "new_text")</t>
  </si>
  <si>
    <t>TEXT</t>
  </si>
  <si>
    <t>Converts a value to text in a specified number format</t>
  </si>
  <si>
    <t>TEXT(A1, "mm/dd/yyyy")</t>
  </si>
  <si>
    <t>VALUE</t>
  </si>
  <si>
    <t>Converts a text string that represents a number to a numeric value</t>
  </si>
  <si>
    <t>VALUE(A1)</t>
  </si>
  <si>
    <t>EXACT</t>
  </si>
  <si>
    <t>Compares two text strings and returns TRUE if they are exactly the same</t>
  </si>
  <si>
    <t>EXACT(A1, B1)</t>
  </si>
  <si>
    <t>CHAR</t>
  </si>
  <si>
    <t>Returns the character specified by a number from the character set</t>
  </si>
  <si>
    <t>CHAR(65) // Returns "A"</t>
  </si>
  <si>
    <t>CODE</t>
  </si>
  <si>
    <t>Returns a numeric code for the first character in a text string</t>
  </si>
  <si>
    <t>CODE(A1)</t>
  </si>
  <si>
    <t>Date Functions</t>
  </si>
  <si>
    <t>TODAY</t>
  </si>
  <si>
    <t>Returns the current date</t>
  </si>
  <si>
    <t>TODAY()</t>
  </si>
  <si>
    <t>NOW</t>
  </si>
  <si>
    <t>Returns the current date and time</t>
  </si>
  <si>
    <t>NOW()</t>
  </si>
  <si>
    <t>DATE</t>
  </si>
  <si>
    <t>Creates a date from individual year, month, and day components</t>
  </si>
  <si>
    <t>DATE(2024, 12, 18)</t>
  </si>
  <si>
    <t>DATEVALUE</t>
  </si>
  <si>
    <t>Converts a date in text format to a serial number</t>
  </si>
  <si>
    <t>DATEVALUE(12/18/2024)</t>
  </si>
  <si>
    <t>DAY</t>
  </si>
  <si>
    <t xml:space="preserve">Returns the day of the month </t>
  </si>
  <si>
    <t>(1-31) of a given date	=DAY</t>
  </si>
  <si>
    <t>MONTH</t>
  </si>
  <si>
    <t xml:space="preserve">Returns the month </t>
  </si>
  <si>
    <t>(1-12) of a given date	=MONTH</t>
  </si>
  <si>
    <t>YEAR</t>
  </si>
  <si>
    <t>Returns the year of a given date</t>
  </si>
  <si>
    <t>YEAR(A1)</t>
  </si>
  <si>
    <t>DAYS</t>
  </si>
  <si>
    <t>Returns the number of days between two dates</t>
  </si>
  <si>
    <t>DAYS(A2, A1)</t>
  </si>
  <si>
    <t>NETWORKDAYS</t>
  </si>
  <si>
    <t>Returns the number of whole working days between two dates</t>
  </si>
  <si>
    <t>NETWORKDAYS(A1, A2, A3:A5)</t>
  </si>
  <si>
    <t>EDATE</t>
  </si>
  <si>
    <t>Returns the date that is the specified number of months before or after a start date</t>
  </si>
  <si>
    <t>EDATE(A1, 3)</t>
  </si>
  <si>
    <t>EOMONTH</t>
  </si>
  <si>
    <t>Returns the last day of the month that is the specified number of months before or after a start date</t>
  </si>
  <si>
    <t>EOMONTH(A1, 3)</t>
  </si>
  <si>
    <t>WEEKDAY</t>
  </si>
  <si>
    <t>Returns the day of the week for a given date</t>
  </si>
  <si>
    <t>WEEKDAY(A1, 1)</t>
  </si>
  <si>
    <t>WEEKNUM</t>
  </si>
  <si>
    <t>Returns the week number of a year for a given date</t>
  </si>
  <si>
    <t>WEEKNUM(A1, 1)</t>
  </si>
  <si>
    <t>DATEDIF</t>
  </si>
  <si>
    <t>Returns the difference between two dates in years, months, or days</t>
  </si>
  <si>
    <t>DATEDIF(A1, A2, "Y")</t>
  </si>
  <si>
    <t>Logical Functions</t>
  </si>
  <si>
    <t>AND</t>
  </si>
  <si>
    <t>Returns TRUE if all arguments are TRUE</t>
  </si>
  <si>
    <t>AND(A1 &gt; 0, A1 &lt; 10)</t>
  </si>
  <si>
    <t>OR</t>
  </si>
  <si>
    <t>Returns TRUE if any argument is TRUE</t>
  </si>
  <si>
    <t>OR(A1 &gt; 0, A1 &lt; 10)</t>
  </si>
  <si>
    <t>NOT</t>
  </si>
  <si>
    <t>Reverses the logical value of its argument</t>
  </si>
  <si>
    <t>NOT(A1 &gt; 0)</t>
  </si>
  <si>
    <t>IF</t>
  </si>
  <si>
    <t>Returns one value if a condition is TRUE and another value if it's FALSE</t>
  </si>
  <si>
    <t>IF(A1 &gt; 0, "Positive", "Negative")</t>
  </si>
  <si>
    <t>IFERROR</t>
  </si>
  <si>
    <t>Returns a value if an expression evaluates to an error, and a different value if it does not</t>
  </si>
  <si>
    <t>IFERROR(A1/B1, "Error")</t>
  </si>
  <si>
    <t>IFNA</t>
  </si>
  <si>
    <t>Returns a value if an expression evaluates to #N/A, and a different value if it does not</t>
  </si>
  <si>
    <t>IFNA(VLOOKUP(A1, B1:B11, 1, FALSE), "Not Found")</t>
  </si>
  <si>
    <t>XOR</t>
  </si>
  <si>
    <t>Returns a logical exclusive OR of all arguments</t>
  </si>
  <si>
    <t>XOR(A1 &gt; 0, A2 &gt; 0)</t>
  </si>
  <si>
    <t>Returns the logical value TRUE</t>
  </si>
  <si>
    <t>TRUE()</t>
  </si>
  <si>
    <t>Returns the logical value FALSE</t>
  </si>
  <si>
    <t>FALSE()</t>
  </si>
  <si>
    <t>SWITCH</t>
  </si>
  <si>
    <t>Evaluates an expression against a list of values and returns the result corresponding to the first matching value</t>
  </si>
  <si>
    <t>SWITCH(A1, 1, "One", 2, "Two", "Other")</t>
  </si>
  <si>
    <t>IFS</t>
  </si>
  <si>
    <t>Checks whether one or more conditions are met and returns a value that corresponds to the first TRUE condition</t>
  </si>
  <si>
    <t>IFS(A1  1, "One", A1  2, "Two", TRUE, "Other")</t>
  </si>
  <si>
    <t xml:space="preserve"> Lookup Functions</t>
  </si>
  <si>
    <t>VLOOKUP</t>
  </si>
  <si>
    <t>Looks for a value in the first column of a table and returns a value in the same row from a specified column</t>
  </si>
  <si>
    <t>VLOOKUP(A1, B1:D10, 3, FALSE)</t>
  </si>
  <si>
    <t>HLOOKUP</t>
  </si>
  <si>
    <t>Looks for a value in the first row of a table and returns a value in the same column from a specified row</t>
  </si>
  <si>
    <t>HLOOKUP(A1, B1:J3, 2, FALSE)</t>
  </si>
  <si>
    <t>LOOKUP</t>
  </si>
  <si>
    <t>Looks for a value in a range or array and returns a value from the same position in another range or array</t>
  </si>
  <si>
    <t>LOOKUP(A1, B1:B10, C1:C10)</t>
  </si>
  <si>
    <t>INDEX</t>
  </si>
  <si>
    <t>Returns the value of a cell in a specified row and column of a range</t>
  </si>
  <si>
    <t>INDEX(A1:C10, 2, 3)</t>
  </si>
  <si>
    <t>MATCH</t>
  </si>
  <si>
    <t>Returns the relative position of an item in an array that matches a specified value</t>
  </si>
  <si>
    <t>MATCH(A1, B1:B10, 0)</t>
  </si>
  <si>
    <t>CHOOSE</t>
  </si>
  <si>
    <t>Returns a value from a list of values based on an index number</t>
  </si>
  <si>
    <t>CHOOSE(2, "Apple", "Banana", "Cherry") // Returns "Banana"</t>
  </si>
  <si>
    <t>OFFSET</t>
  </si>
  <si>
    <t>Returns a reference to a range that is a specified number of rows and columns from a cell or range of cells</t>
  </si>
  <si>
    <t>OFFSET(A1, 2, 3, 1, 1)</t>
  </si>
  <si>
    <t>FORMULATEXT</t>
  </si>
  <si>
    <t>Returns the formula at the referenced cell as text</t>
  </si>
  <si>
    <t>FORMULATEXT(A1)</t>
  </si>
  <si>
    <t>XLOOKUP</t>
  </si>
  <si>
    <t>Searches a range or array and returns an item corresponding to the first</t>
  </si>
  <si>
    <t>XLOOKUP(A1, B1:B10, C1:C10)</t>
  </si>
  <si>
    <t>XMATCH</t>
  </si>
  <si>
    <t>Returns the relative position of an item in an array.</t>
  </si>
  <si>
    <t>XMATCH(A1, B1:B10)</t>
  </si>
  <si>
    <t>Name</t>
  </si>
  <si>
    <t>Salary</t>
  </si>
  <si>
    <t>Designation</t>
  </si>
  <si>
    <t>Age</t>
  </si>
  <si>
    <t>Alejandro</t>
  </si>
  <si>
    <t>Team Lead</t>
  </si>
  <si>
    <t>Total Employees</t>
  </si>
  <si>
    <t>Andrew</t>
  </si>
  <si>
    <t>Average Salary</t>
  </si>
  <si>
    <t>Brendan</t>
  </si>
  <si>
    <t>Age of youngest Employee</t>
  </si>
  <si>
    <t>Brosina</t>
  </si>
  <si>
    <t>Senior Manager</t>
  </si>
  <si>
    <t>Age of oldest Employee</t>
  </si>
  <si>
    <t>Claire</t>
  </si>
  <si>
    <t>Manager</t>
  </si>
  <si>
    <t xml:space="preserve">How many employees are managers </t>
  </si>
  <si>
    <t>Darren</t>
  </si>
  <si>
    <t>Developer</t>
  </si>
  <si>
    <t>What is average age of Developers</t>
  </si>
  <si>
    <t>Darrin</t>
  </si>
  <si>
    <t>Emily</t>
  </si>
  <si>
    <t>Find the age of second youngest employee</t>
  </si>
  <si>
    <t>Eric</t>
  </si>
  <si>
    <t>Find names of all employee whose age is 22</t>
  </si>
  <si>
    <t>Erin</t>
  </si>
  <si>
    <t>Gene</t>
  </si>
  <si>
    <t>Harold</t>
  </si>
  <si>
    <t>Irene</t>
  </si>
  <si>
    <t>Janet</t>
  </si>
  <si>
    <t>Ken</t>
  </si>
  <si>
    <t>Kunst</t>
  </si>
  <si>
    <t>Lena</t>
  </si>
  <si>
    <t>Linda</t>
  </si>
  <si>
    <t>Matt</t>
  </si>
  <si>
    <t>Odella</t>
  </si>
  <si>
    <t>Patrick</t>
  </si>
  <si>
    <t>Paul</t>
  </si>
  <si>
    <t>Pete</t>
  </si>
  <si>
    <t>Ruben</t>
  </si>
  <si>
    <t>Sandra</t>
  </si>
  <si>
    <t>Sean</t>
  </si>
  <si>
    <t>Steve</t>
  </si>
  <si>
    <t>Ted</t>
  </si>
  <si>
    <t>Tracy</t>
  </si>
  <si>
    <t>Zuschuss</t>
  </si>
  <si>
    <t>Managing Director</t>
  </si>
  <si>
    <t>Basic Examples</t>
  </si>
  <si>
    <t>Conditional Formatting</t>
  </si>
  <si>
    <t>Data Formatting</t>
  </si>
  <si>
    <t>Mark Salary column with currency symbol</t>
  </si>
  <si>
    <t>Format Employee details as a Table</t>
  </si>
  <si>
    <t>Joining Date</t>
  </si>
  <si>
    <t>Age column - age &gt; 40yr</t>
  </si>
  <si>
    <t>Salary column - top 10% of highest pay</t>
  </si>
  <si>
    <t>Joining Date column - employees joined in last 30 days</t>
  </si>
  <si>
    <t>Highlight entire row where age &gt; 35</t>
  </si>
  <si>
    <t>donna</t>
  </si>
  <si>
    <t>Lookup Functions</t>
  </si>
  <si>
    <t>Sample Text</t>
  </si>
  <si>
    <t>Extract first five characters</t>
  </si>
  <si>
    <t>Remove whitespace</t>
  </si>
  <si>
    <t>Convert to upper case</t>
  </si>
  <si>
    <t>Convert to lower case</t>
  </si>
  <si>
    <t>Count the number of characters in the text</t>
  </si>
  <si>
    <t>Extract last 5 characters</t>
  </si>
  <si>
    <t>Extract 5 character starting from 3rd character</t>
  </si>
  <si>
    <t>Combine text (Concat)</t>
  </si>
  <si>
    <t>Today's Date</t>
  </si>
  <si>
    <t>Current Date and Time</t>
  </si>
  <si>
    <t>Extract day from above date</t>
  </si>
  <si>
    <t>Extract month from above date</t>
  </si>
  <si>
    <t>Extract year from above date</t>
  </si>
  <si>
    <t>Add 10 days to above date</t>
  </si>
  <si>
    <t>Substract 10 days from above date</t>
  </si>
  <si>
    <t>Add 10 months to above date</t>
  </si>
  <si>
    <t>Substract 10 months from above date</t>
  </si>
  <si>
    <t>Add 10 years to above date</t>
  </si>
  <si>
    <t>Substract 10 years from above date</t>
  </si>
  <si>
    <t>Find date difference between today and 22-nov-2024</t>
  </si>
  <si>
    <t xml:space="preserve">Sample Value- </t>
  </si>
  <si>
    <t>Check if sample value is less than 50</t>
  </si>
  <si>
    <t>Check if sample value is less than 50 and greater than 10</t>
  </si>
  <si>
    <t>What is the row number for employee 'steve'</t>
  </si>
  <si>
    <t>Display the name of employee at row id 27</t>
  </si>
  <si>
    <t>Display the value at row id 27 and col id 2</t>
  </si>
  <si>
    <t>What is the salary of employee Steve?</t>
  </si>
  <si>
    <t>Small</t>
  </si>
  <si>
    <t>Large</t>
  </si>
  <si>
    <t>Extract first five letter from the text</t>
  </si>
  <si>
    <t>List the names for top 5 employes in ASC order aplhabetically</t>
  </si>
  <si>
    <t>List the names for top 5 employes in ASC order by age</t>
  </si>
  <si>
    <t>I am in     Excel class. Lets learn excel</t>
  </si>
  <si>
    <t>Sample date</t>
  </si>
  <si>
    <t>Additional Examples</t>
  </si>
  <si>
    <t>Check if number is less than 25 or greater than 60</t>
  </si>
  <si>
    <t>Extract first 5 rows from Name col</t>
  </si>
  <si>
    <t>Examples on Date formats</t>
  </si>
  <si>
    <t>Mark Age column with as suffix</t>
  </si>
  <si>
    <t>Total Salary of Team Leaders above 30s of age</t>
  </si>
  <si>
    <t>Jack</t>
  </si>
  <si>
    <t>Unique - Returns an array of unique values from the range</t>
  </si>
  <si>
    <t>Convert to camel case</t>
  </si>
  <si>
    <t>Jane</t>
  </si>
  <si>
    <t>Rosie</t>
  </si>
  <si>
    <t>Diana</t>
  </si>
  <si>
    <t>Combine text in comma seperated format</t>
  </si>
  <si>
    <t>Joins several strings into a single string as array</t>
  </si>
  <si>
    <t>Age Groups</t>
  </si>
  <si>
    <t>Categories employees into Groups as A, B, C based on age thresholds by adding a new column</t>
  </si>
  <si>
    <t>Ecode</t>
  </si>
  <si>
    <t>Sequence - Generates sequence of numbers</t>
  </si>
  <si>
    <t>VLOOKUP(K57,Employee,3)</t>
  </si>
  <si>
    <t>XLOOKUP(K57,Employee[Name],Employee[Salary])</t>
  </si>
  <si>
    <t>TEXTJOIN(", ",TRUE,INDEX(Employee[Name], SEQUENCE(5)))</t>
  </si>
  <si>
    <t>Sorting Entire Table by Name Column</t>
  </si>
  <si>
    <t>Sort and Display only name column</t>
  </si>
  <si>
    <t>Display Top 5 names in ASC order</t>
  </si>
  <si>
    <t>Display Top 5 names in DESC order of Salary</t>
  </si>
  <si>
    <t>Extract Details for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</si>
</sst>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0\ \y\r\s"/>
  </numFmts>
  <fonts count="4" x14ac:knownFonts="1">
    <font>
      <sz val="11"/>
      <color theme="1"/>
      <name val="Aptos Narrow"/>
      <family val="2"/>
      <scheme val="minor"/>
    </font>
    <font>
      <b/>
      <sz val="14"/>
      <color theme="0" tint="-4.9989318521683403E-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4" borderId="16" xfId="0" applyFont="1" applyFill="1" applyBorder="1" applyAlignment="1">
      <alignment horizontal="left" vertical="center" indent="1"/>
    </xf>
    <xf numFmtId="0" fontId="3" fillId="4" borderId="17" xfId="0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22" fontId="0" fillId="0" borderId="0" xfId="0" applyNumberFormat="1" applyAlignment="1">
      <alignment horizontal="left" vertical="center" indent="1"/>
    </xf>
    <xf numFmtId="1" fontId="0" fillId="0" borderId="0" xfId="0" applyNumberFormat="1" applyAlignment="1">
      <alignment horizontal="left" vertical="center" indent="1"/>
    </xf>
    <xf numFmtId="2" fontId="0" fillId="0" borderId="0" xfId="0" applyNumberFormat="1" applyAlignment="1">
      <alignment horizontal="left" vertical="center" indent="1"/>
    </xf>
    <xf numFmtId="15" fontId="0" fillId="0" borderId="0" xfId="0" applyNumberFormat="1" applyAlignment="1">
      <alignment horizontal="left" vertical="center" indent="1"/>
    </xf>
    <xf numFmtId="15" fontId="0" fillId="0" borderId="1" xfId="0" applyNumberFormat="1" applyBorder="1" applyAlignment="1">
      <alignment horizontal="center" vertical="center"/>
    </xf>
    <xf numFmtId="0" fontId="0" fillId="5" borderId="0" xfId="0" applyFill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165" fontId="0" fillId="0" borderId="0" xfId="0" applyNumberFormat="1" applyAlignment="1">
      <alignment horizontal="left" vertical="center" inden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16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21" xfId="0" applyFill="1" applyBorder="1" applyAlignment="1">
      <alignment horizontal="left" vertical="center" indent="1"/>
    </xf>
  </cellXfs>
  <cellStyles count="1">
    <cellStyle name="Normal" xfId="0" builtinId="0"/>
  </cellStyles>
  <dxfs count="16">
    <dxf>
      <numFmt numFmtId="165" formatCode="0\ \y\r\s"/>
      <alignment horizontal="left" vertical="center" textRotation="0" wrapText="0" indent="1" justifyLastLine="0" shrinkToFit="0" readingOrder="0"/>
    </dxf>
    <dxf>
      <numFmt numFmtId="165" formatCode="0\ \y\r\s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numFmt numFmtId="164" formatCode="&quot;₹&quot;\ #,##0.00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numFmt numFmtId="165" formatCode="0\ \y\r\s"/>
      <alignment horizontal="left" vertical="center" textRotation="0" wrapText="0" indent="1" justifyLastLine="0" shrinkToFit="0" readingOrder="0"/>
    </dxf>
    <dxf>
      <numFmt numFmtId="165" formatCode="0\ \y\r\s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numFmt numFmtId="164" formatCode="&quot;₹&quot;\ #,##0.00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9249C-C93E-4916-B268-7C3AFF656D1C}" name="Employee" displayName="Employee" ref="B2:G35" totalsRowShown="0" headerRowDxfId="15" dataDxfId="14">
  <autoFilter ref="B2:G35" xr:uid="{3729249C-C93E-4916-B268-7C3AFF656D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756414A-9BA5-4146-AE15-B278B74C8860}" name="Name" dataDxfId="13"/>
    <tableColumn id="2" xr3:uid="{82B411EC-68ED-4E99-8E73-407BD8FEB3BB}" name="Designation" dataDxfId="12"/>
    <tableColumn id="3" xr3:uid="{8DC5EDE0-561B-4B70-B8A1-CF5FA97166F0}" name="Salary" dataDxfId="11"/>
    <tableColumn id="4" xr3:uid="{AF75DA74-9451-403A-92C6-9E1673C64942}" name="Joining Date" dataDxfId="10"/>
    <tableColumn id="5" xr3:uid="{EDC0CE37-5C88-486D-89F7-B276CD82E83B}" name="Age" dataDxfId="9"/>
    <tableColumn id="6" xr3:uid="{9A84D328-48EB-4E69-AE6D-325134607412}" name="Age Groups" dataDxfId="8">
      <calculatedColumnFormula>IF(Employee[[#This Row],[Age]] &lt;= 30, "Group A",
IF(Employee[[#This Row],[Age]] &lt;= 45, "Group B", "GroupC"))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A9A7B-CB38-47E1-AE81-0534DAE09617}" name="Employee4" displayName="Employee4" ref="A2:F35" totalsRowShown="0" headerRowDxfId="7" dataDxfId="6">
  <autoFilter ref="A2:F35" xr:uid="{340A9A7B-CB38-47E1-AE81-0534DAE09617}"/>
  <tableColumns count="6">
    <tableColumn id="1" xr3:uid="{E367C215-EA51-45F8-9C73-CAFD63359544}" name="Name" dataDxfId="5"/>
    <tableColumn id="2" xr3:uid="{DD2CA9B4-BFAA-4B03-B048-DEC21D801C64}" name="Designation" dataDxfId="4"/>
    <tableColumn id="3" xr3:uid="{DC0F5843-7E11-4337-B9EB-18FE92E81598}" name="Salary" dataDxfId="3"/>
    <tableColumn id="4" xr3:uid="{671D1CAC-05C4-40B5-861B-82103D7708BB}" name="Joining Date" dataDxfId="2"/>
    <tableColumn id="5" xr3:uid="{EA46D333-C139-490A-9682-BA8E2CF95D12}" name="Age" dataDxfId="1"/>
    <tableColumn id="6" xr3:uid="{878DAF36-6374-4FE4-B3CB-F1DB56D4871E}" name="Age Groups" dataDxfId="0">
      <calculatedColumnFormula>IF(Employee4[[#This Row],[Age]] &lt;= 30, "Group A",
IF(Employee4[[#This Row],[Age]] &lt;= 45, "Group B", "GroupC"))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B8A7D1-F566-44AB-B12E-360792704E5A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CAD8-4CD9-41FE-8E52-752FB0B88086}">
  <sheetPr codeName="Sheet1"/>
  <dimension ref="B1:D41"/>
  <sheetViews>
    <sheetView workbookViewId="0">
      <selection activeCell="D9" sqref="D9"/>
    </sheetView>
  </sheetViews>
  <sheetFormatPr defaultColWidth="9.15234375" defaultRowHeight="27.75" customHeight="1" x14ac:dyDescent="0.4"/>
  <cols>
    <col min="1" max="1" width="1.53515625" style="1" customWidth="1"/>
    <col min="2" max="2" width="24.53515625" style="1" customWidth="1"/>
    <col min="3" max="3" width="51.15234375" style="1" customWidth="1"/>
    <col min="4" max="4" width="63.84375" style="1" customWidth="1"/>
    <col min="5" max="16384" width="9.15234375" style="1"/>
  </cols>
  <sheetData>
    <row r="1" spans="2:4" ht="4.5" customHeight="1" thickBot="1" x14ac:dyDescent="0.45"/>
    <row r="2" spans="2:4" ht="35.25" customHeight="1" thickBot="1" x14ac:dyDescent="0.45">
      <c r="B2" s="33" t="s">
        <v>0</v>
      </c>
      <c r="C2" s="34"/>
      <c r="D2" s="35"/>
    </row>
    <row r="3" spans="2:4" ht="27.75" customHeight="1" thickBot="1" x14ac:dyDescent="0.45">
      <c r="B3" s="12" t="s">
        <v>1</v>
      </c>
      <c r="C3" s="13" t="s">
        <v>2</v>
      </c>
      <c r="D3" s="14" t="s">
        <v>3</v>
      </c>
    </row>
    <row r="4" spans="2:4" s="5" customFormat="1" ht="31.5" customHeight="1" x14ac:dyDescent="0.4">
      <c r="B4" s="2" t="s">
        <v>4</v>
      </c>
      <c r="C4" s="3" t="s">
        <v>5</v>
      </c>
      <c r="D4" s="4" t="s">
        <v>6</v>
      </c>
    </row>
    <row r="5" spans="2:4" s="5" customFormat="1" ht="48" customHeight="1" x14ac:dyDescent="0.4">
      <c r="B5" s="6" t="s">
        <v>7</v>
      </c>
      <c r="C5" s="7" t="s">
        <v>8</v>
      </c>
      <c r="D5" s="8" t="s">
        <v>9</v>
      </c>
    </row>
    <row r="6" spans="2:4" s="5" customFormat="1" ht="48" customHeight="1" x14ac:dyDescent="0.4">
      <c r="B6" s="6" t="s">
        <v>10</v>
      </c>
      <c r="C6" s="7" t="s">
        <v>11</v>
      </c>
      <c r="D6" s="8" t="s">
        <v>12</v>
      </c>
    </row>
    <row r="7" spans="2:4" s="5" customFormat="1" ht="48" customHeight="1" x14ac:dyDescent="0.4">
      <c r="B7" s="6" t="s">
        <v>13</v>
      </c>
      <c r="C7" s="7" t="s">
        <v>14</v>
      </c>
      <c r="D7" s="8" t="s">
        <v>15</v>
      </c>
    </row>
    <row r="8" spans="2:4" s="5" customFormat="1" ht="48" customHeight="1" x14ac:dyDescent="0.4">
      <c r="B8" s="6" t="s">
        <v>16</v>
      </c>
      <c r="C8" s="7" t="s">
        <v>17</v>
      </c>
      <c r="D8" s="8" t="s">
        <v>18</v>
      </c>
    </row>
    <row r="9" spans="2:4" s="5" customFormat="1" ht="48" customHeight="1" x14ac:dyDescent="0.4">
      <c r="B9" s="6" t="s">
        <v>19</v>
      </c>
      <c r="C9" s="7" t="s">
        <v>20</v>
      </c>
      <c r="D9" s="8" t="s">
        <v>21</v>
      </c>
    </row>
    <row r="10" spans="2:4" s="5" customFormat="1" ht="48" customHeight="1" x14ac:dyDescent="0.4">
      <c r="B10" s="6" t="s">
        <v>22</v>
      </c>
      <c r="C10" s="7" t="s">
        <v>23</v>
      </c>
      <c r="D10" s="8" t="s">
        <v>24</v>
      </c>
    </row>
    <row r="11" spans="2:4" s="5" customFormat="1" ht="48" customHeight="1" x14ac:dyDescent="0.4">
      <c r="B11" s="6" t="s">
        <v>25</v>
      </c>
      <c r="C11" s="7" t="s">
        <v>26</v>
      </c>
      <c r="D11" s="8" t="s">
        <v>27</v>
      </c>
    </row>
    <row r="12" spans="2:4" s="5" customFormat="1" ht="48" customHeight="1" x14ac:dyDescent="0.4">
      <c r="B12" s="6" t="s">
        <v>28</v>
      </c>
      <c r="C12" s="7" t="s">
        <v>29</v>
      </c>
      <c r="D12" s="8" t="s">
        <v>30</v>
      </c>
    </row>
    <row r="13" spans="2:4" s="5" customFormat="1" ht="48" customHeight="1" x14ac:dyDescent="0.4">
      <c r="B13" s="6" t="s">
        <v>31</v>
      </c>
      <c r="C13" s="7" t="s">
        <v>32</v>
      </c>
      <c r="D13" s="8" t="s">
        <v>33</v>
      </c>
    </row>
    <row r="14" spans="2:4" s="5" customFormat="1" ht="48" customHeight="1" x14ac:dyDescent="0.4">
      <c r="B14" s="6" t="s">
        <v>34</v>
      </c>
      <c r="C14" s="7" t="s">
        <v>35</v>
      </c>
      <c r="D14" s="8" t="s">
        <v>36</v>
      </c>
    </row>
    <row r="15" spans="2:4" s="5" customFormat="1" ht="48" customHeight="1" x14ac:dyDescent="0.4">
      <c r="B15" s="6" t="s">
        <v>37</v>
      </c>
      <c r="C15" s="7" t="s">
        <v>38</v>
      </c>
      <c r="D15" s="8" t="s">
        <v>39</v>
      </c>
    </row>
    <row r="16" spans="2:4" s="5" customFormat="1" ht="48" customHeight="1" x14ac:dyDescent="0.4">
      <c r="B16" s="6" t="s">
        <v>40</v>
      </c>
      <c r="C16" s="7" t="s">
        <v>41</v>
      </c>
      <c r="D16" s="8" t="s">
        <v>42</v>
      </c>
    </row>
    <row r="17" spans="2:4" s="5" customFormat="1" ht="48" customHeight="1" x14ac:dyDescent="0.4">
      <c r="B17" s="6" t="s">
        <v>43</v>
      </c>
      <c r="C17" s="7" t="s">
        <v>44</v>
      </c>
      <c r="D17" s="8" t="s">
        <v>45</v>
      </c>
    </row>
    <row r="18" spans="2:4" s="5" customFormat="1" ht="48" customHeight="1" x14ac:dyDescent="0.4">
      <c r="B18" s="6" t="s">
        <v>46</v>
      </c>
      <c r="C18" s="7" t="s">
        <v>47</v>
      </c>
      <c r="D18" s="8" t="s">
        <v>48</v>
      </c>
    </row>
    <row r="19" spans="2:4" s="5" customFormat="1" ht="48" customHeight="1" x14ac:dyDescent="0.4">
      <c r="B19" s="6" t="s">
        <v>49</v>
      </c>
      <c r="C19" s="7" t="s">
        <v>50</v>
      </c>
      <c r="D19" s="8" t="s">
        <v>51</v>
      </c>
    </row>
    <row r="20" spans="2:4" s="5" customFormat="1" ht="48" customHeight="1" x14ac:dyDescent="0.4">
      <c r="B20" s="6" t="s">
        <v>52</v>
      </c>
      <c r="C20" s="7" t="s">
        <v>53</v>
      </c>
      <c r="D20" s="8" t="s">
        <v>54</v>
      </c>
    </row>
    <row r="21" spans="2:4" s="5" customFormat="1" ht="48" customHeight="1" x14ac:dyDescent="0.4">
      <c r="B21" s="6" t="s">
        <v>55</v>
      </c>
      <c r="C21" s="7" t="s">
        <v>56</v>
      </c>
      <c r="D21" s="8" t="s">
        <v>57</v>
      </c>
    </row>
    <row r="22" spans="2:4" s="5" customFormat="1" ht="48" customHeight="1" x14ac:dyDescent="0.4">
      <c r="B22" s="6" t="s">
        <v>58</v>
      </c>
      <c r="C22" s="7" t="s">
        <v>59</v>
      </c>
      <c r="D22" s="8" t="s">
        <v>60</v>
      </c>
    </row>
    <row r="23" spans="2:4" s="5" customFormat="1" ht="48" customHeight="1" x14ac:dyDescent="0.4">
      <c r="B23" s="6" t="s">
        <v>61</v>
      </c>
      <c r="C23" s="7" t="s">
        <v>62</v>
      </c>
      <c r="D23" s="8" t="s">
        <v>63</v>
      </c>
    </row>
    <row r="24" spans="2:4" s="5" customFormat="1" ht="48" customHeight="1" x14ac:dyDescent="0.4">
      <c r="B24" s="6" t="s">
        <v>64</v>
      </c>
      <c r="C24" s="7" t="s">
        <v>65</v>
      </c>
      <c r="D24" s="8" t="s">
        <v>66</v>
      </c>
    </row>
    <row r="25" spans="2:4" s="5" customFormat="1" ht="48" customHeight="1" x14ac:dyDescent="0.4">
      <c r="B25" s="6" t="s">
        <v>67</v>
      </c>
      <c r="C25" s="7" t="s">
        <v>68</v>
      </c>
      <c r="D25" s="8" t="s">
        <v>69</v>
      </c>
    </row>
    <row r="26" spans="2:4" s="5" customFormat="1" ht="48" customHeight="1" x14ac:dyDescent="0.4">
      <c r="B26" s="6" t="s">
        <v>70</v>
      </c>
      <c r="C26" s="7" t="s">
        <v>71</v>
      </c>
      <c r="D26" s="8" t="s">
        <v>72</v>
      </c>
    </row>
    <row r="27" spans="2:4" s="5" customFormat="1" ht="48" customHeight="1" x14ac:dyDescent="0.4">
      <c r="B27" s="6" t="s">
        <v>73</v>
      </c>
      <c r="C27" s="7" t="s">
        <v>74</v>
      </c>
      <c r="D27" s="8" t="s">
        <v>75</v>
      </c>
    </row>
    <row r="28" spans="2:4" s="5" customFormat="1" ht="48" customHeight="1" x14ac:dyDescent="0.4">
      <c r="B28" s="6" t="s">
        <v>76</v>
      </c>
      <c r="C28" s="7" t="s">
        <v>77</v>
      </c>
      <c r="D28" s="8" t="s">
        <v>78</v>
      </c>
    </row>
    <row r="29" spans="2:4" s="5" customFormat="1" ht="48" customHeight="1" x14ac:dyDescent="0.4">
      <c r="B29" s="6" t="s">
        <v>79</v>
      </c>
      <c r="C29" s="7" t="s">
        <v>80</v>
      </c>
      <c r="D29" s="8" t="s">
        <v>81</v>
      </c>
    </row>
    <row r="30" spans="2:4" s="5" customFormat="1" ht="48" customHeight="1" x14ac:dyDescent="0.4">
      <c r="B30" s="6" t="s">
        <v>82</v>
      </c>
      <c r="C30" s="7" t="s">
        <v>83</v>
      </c>
      <c r="D30" s="8" t="s">
        <v>84</v>
      </c>
    </row>
    <row r="31" spans="2:4" s="5" customFormat="1" ht="48" customHeight="1" x14ac:dyDescent="0.4">
      <c r="B31" s="6" t="s">
        <v>85</v>
      </c>
      <c r="C31" s="7" t="s">
        <v>86</v>
      </c>
      <c r="D31" s="8" t="s">
        <v>87</v>
      </c>
    </row>
    <row r="32" spans="2:4" s="5" customFormat="1" ht="48" customHeight="1" x14ac:dyDescent="0.4">
      <c r="B32" s="6" t="s">
        <v>88</v>
      </c>
      <c r="C32" s="7" t="s">
        <v>89</v>
      </c>
      <c r="D32" s="8" t="s">
        <v>90</v>
      </c>
    </row>
    <row r="33" spans="2:4" s="5" customFormat="1" ht="48" customHeight="1" x14ac:dyDescent="0.4">
      <c r="B33" s="6" t="s">
        <v>91</v>
      </c>
      <c r="C33" s="7" t="s">
        <v>92</v>
      </c>
      <c r="D33" s="8" t="s">
        <v>93</v>
      </c>
    </row>
    <row r="34" spans="2:4" s="5" customFormat="1" ht="48" customHeight="1" x14ac:dyDescent="0.4">
      <c r="B34" s="6" t="s">
        <v>94</v>
      </c>
      <c r="C34" s="7" t="s">
        <v>95</v>
      </c>
      <c r="D34" s="8" t="s">
        <v>96</v>
      </c>
    </row>
    <row r="35" spans="2:4" s="5" customFormat="1" ht="48" customHeight="1" x14ac:dyDescent="0.4">
      <c r="B35" s="6" t="s">
        <v>97</v>
      </c>
      <c r="C35" s="7" t="s">
        <v>98</v>
      </c>
      <c r="D35" s="8" t="s">
        <v>99</v>
      </c>
    </row>
    <row r="36" spans="2:4" s="5" customFormat="1" ht="48" customHeight="1" x14ac:dyDescent="0.4">
      <c r="B36" s="6" t="s">
        <v>100</v>
      </c>
      <c r="C36" s="7" t="s">
        <v>101</v>
      </c>
      <c r="D36" s="8" t="s">
        <v>102</v>
      </c>
    </row>
    <row r="37" spans="2:4" s="5" customFormat="1" ht="48" customHeight="1" x14ac:dyDescent="0.4">
      <c r="B37" s="6" t="s">
        <v>103</v>
      </c>
      <c r="C37" s="7" t="s">
        <v>104</v>
      </c>
      <c r="D37" s="8" t="s">
        <v>105</v>
      </c>
    </row>
    <row r="38" spans="2:4" s="5" customFormat="1" ht="48" customHeight="1" x14ac:dyDescent="0.4">
      <c r="B38" s="6" t="s">
        <v>106</v>
      </c>
      <c r="C38" s="7" t="s">
        <v>107</v>
      </c>
      <c r="D38" s="8" t="s">
        <v>108</v>
      </c>
    </row>
    <row r="39" spans="2:4" s="5" customFormat="1" ht="40.5" customHeight="1" thickBot="1" x14ac:dyDescent="0.45">
      <c r="B39" s="9" t="s">
        <v>109</v>
      </c>
      <c r="C39" s="10" t="s">
        <v>110</v>
      </c>
      <c r="D39" s="11" t="s">
        <v>111</v>
      </c>
    </row>
    <row r="40" spans="2:4" ht="27.75" customHeight="1" x14ac:dyDescent="0.4">
      <c r="B40" s="1" t="s">
        <v>365</v>
      </c>
    </row>
    <row r="41" spans="2:4" ht="27.75" customHeight="1" x14ac:dyDescent="0.4">
      <c r="B41" s="1" t="s">
        <v>366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6A5B-6CCE-4242-BB39-95FADFD9731D}">
  <sheetPr codeName="Sheet2"/>
  <dimension ref="B1:D23"/>
  <sheetViews>
    <sheetView workbookViewId="0">
      <selection activeCell="D13" sqref="D13"/>
    </sheetView>
  </sheetViews>
  <sheetFormatPr defaultRowHeight="26.25" customHeight="1" x14ac:dyDescent="0.4"/>
  <cols>
    <col min="1" max="1" width="1.3828125" customWidth="1"/>
    <col min="2" max="2" width="16.69140625" customWidth="1"/>
    <col min="3" max="3" width="65.15234375" bestFit="1" customWidth="1"/>
    <col min="4" max="4" width="35.3828125" customWidth="1"/>
  </cols>
  <sheetData>
    <row r="1" spans="2:4" ht="7.5" customHeight="1" thickBot="1" x14ac:dyDescent="0.45"/>
    <row r="2" spans="2:4" ht="26.25" customHeight="1" thickBot="1" x14ac:dyDescent="0.45">
      <c r="B2" s="33" t="s">
        <v>112</v>
      </c>
      <c r="C2" s="34"/>
      <c r="D2" s="35"/>
    </row>
    <row r="3" spans="2:4" ht="26.25" customHeight="1" thickBot="1" x14ac:dyDescent="0.45">
      <c r="B3" s="12" t="s">
        <v>1</v>
      </c>
      <c r="C3" s="13" t="s">
        <v>2</v>
      </c>
      <c r="D3" s="14" t="s">
        <v>3</v>
      </c>
    </row>
    <row r="4" spans="2:4" ht="26.25" customHeight="1" x14ac:dyDescent="0.4">
      <c r="B4" s="15" t="s">
        <v>113</v>
      </c>
      <c r="C4" s="16" t="s">
        <v>114</v>
      </c>
      <c r="D4" s="17" t="s">
        <v>115</v>
      </c>
    </row>
    <row r="5" spans="2:4" ht="26.25" customHeight="1" x14ac:dyDescent="0.4">
      <c r="B5" s="6" t="s">
        <v>116</v>
      </c>
      <c r="C5" s="7" t="s">
        <v>117</v>
      </c>
      <c r="D5" s="8" t="s">
        <v>118</v>
      </c>
    </row>
    <row r="6" spans="2:4" ht="26.25" customHeight="1" x14ac:dyDescent="0.4">
      <c r="B6" s="6" t="s">
        <v>119</v>
      </c>
      <c r="C6" s="7" t="s">
        <v>120</v>
      </c>
      <c r="D6" s="8" t="s">
        <v>121</v>
      </c>
    </row>
    <row r="7" spans="2:4" ht="26.25" customHeight="1" x14ac:dyDescent="0.4">
      <c r="B7" s="6" t="s">
        <v>122</v>
      </c>
      <c r="C7" s="7" t="s">
        <v>123</v>
      </c>
      <c r="D7" s="8" t="s">
        <v>124</v>
      </c>
    </row>
    <row r="8" spans="2:4" ht="26.25" customHeight="1" x14ac:dyDescent="0.4">
      <c r="B8" s="6" t="s">
        <v>125</v>
      </c>
      <c r="C8" s="7" t="s">
        <v>126</v>
      </c>
      <c r="D8" s="8" t="s">
        <v>127</v>
      </c>
    </row>
    <row r="9" spans="2:4" ht="26.25" customHeight="1" x14ac:dyDescent="0.4">
      <c r="B9" s="6" t="s">
        <v>128</v>
      </c>
      <c r="C9" s="7" t="s">
        <v>129</v>
      </c>
      <c r="D9" s="8" t="s">
        <v>130</v>
      </c>
    </row>
    <row r="10" spans="2:4" ht="26.25" customHeight="1" x14ac:dyDescent="0.4">
      <c r="B10" s="6" t="s">
        <v>131</v>
      </c>
      <c r="C10" s="7" t="s">
        <v>132</v>
      </c>
      <c r="D10" s="8" t="s">
        <v>133</v>
      </c>
    </row>
    <row r="11" spans="2:4" ht="26.25" customHeight="1" x14ac:dyDescent="0.4">
      <c r="B11" s="6" t="s">
        <v>134</v>
      </c>
      <c r="C11" s="7" t="s">
        <v>135</v>
      </c>
      <c r="D11" s="8" t="s">
        <v>136</v>
      </c>
    </row>
    <row r="12" spans="2:4" ht="26.25" customHeight="1" x14ac:dyDescent="0.4">
      <c r="B12" s="6" t="s">
        <v>137</v>
      </c>
      <c r="C12" s="7" t="s">
        <v>138</v>
      </c>
      <c r="D12" s="8" t="s">
        <v>139</v>
      </c>
    </row>
    <row r="13" spans="2:4" ht="24.75" customHeight="1" x14ac:dyDescent="0.4">
      <c r="B13" s="6" t="s">
        <v>140</v>
      </c>
      <c r="C13" s="7" t="s">
        <v>141</v>
      </c>
      <c r="D13" s="8" t="s">
        <v>142</v>
      </c>
    </row>
    <row r="14" spans="2:4" ht="26.25" customHeight="1" x14ac:dyDescent="0.4">
      <c r="B14" s="6" t="s">
        <v>143</v>
      </c>
      <c r="C14" s="7" t="s">
        <v>144</v>
      </c>
      <c r="D14" s="8" t="s">
        <v>145</v>
      </c>
    </row>
    <row r="15" spans="2:4" ht="26.25" customHeight="1" x14ac:dyDescent="0.4">
      <c r="B15" s="6" t="s">
        <v>146</v>
      </c>
      <c r="C15" s="7" t="s">
        <v>147</v>
      </c>
      <c r="D15" s="8" t="s">
        <v>148</v>
      </c>
    </row>
    <row r="16" spans="2:4" ht="26.25" customHeight="1" x14ac:dyDescent="0.4">
      <c r="B16" s="6" t="s">
        <v>149</v>
      </c>
      <c r="C16" s="7" t="s">
        <v>150</v>
      </c>
      <c r="D16" s="8" t="s">
        <v>151</v>
      </c>
    </row>
    <row r="17" spans="2:4" ht="26.25" customHeight="1" x14ac:dyDescent="0.4">
      <c r="B17" s="6" t="s">
        <v>152</v>
      </c>
      <c r="C17" s="7" t="s">
        <v>150</v>
      </c>
      <c r="D17" s="8" t="s">
        <v>153</v>
      </c>
    </row>
    <row r="18" spans="2:4" ht="26.25" customHeight="1" x14ac:dyDescent="0.4">
      <c r="B18" s="6" t="s">
        <v>154</v>
      </c>
      <c r="C18" s="7" t="s">
        <v>155</v>
      </c>
      <c r="D18" s="8" t="s">
        <v>156</v>
      </c>
    </row>
    <row r="19" spans="2:4" ht="26.25" customHeight="1" x14ac:dyDescent="0.4">
      <c r="B19" s="6" t="s">
        <v>157</v>
      </c>
      <c r="C19" s="7" t="s">
        <v>158</v>
      </c>
      <c r="D19" s="8" t="s">
        <v>159</v>
      </c>
    </row>
    <row r="20" spans="2:4" ht="26.25" customHeight="1" x14ac:dyDescent="0.4">
      <c r="B20" s="6" t="s">
        <v>160</v>
      </c>
      <c r="C20" s="7" t="s">
        <v>161</v>
      </c>
      <c r="D20" s="8" t="s">
        <v>162</v>
      </c>
    </row>
    <row r="21" spans="2:4" ht="26.25" customHeight="1" x14ac:dyDescent="0.4">
      <c r="B21" s="6" t="s">
        <v>163</v>
      </c>
      <c r="C21" s="7" t="s">
        <v>164</v>
      </c>
      <c r="D21" s="8" t="s">
        <v>165</v>
      </c>
    </row>
    <row r="22" spans="2:4" ht="26.25" customHeight="1" x14ac:dyDescent="0.4">
      <c r="B22" s="6" t="s">
        <v>166</v>
      </c>
      <c r="C22" s="7" t="s">
        <v>167</v>
      </c>
      <c r="D22" s="8" t="s">
        <v>168</v>
      </c>
    </row>
    <row r="23" spans="2:4" ht="26.25" customHeight="1" thickBot="1" x14ac:dyDescent="0.45">
      <c r="B23" s="9" t="s">
        <v>169</v>
      </c>
      <c r="C23" s="10" t="s">
        <v>170</v>
      </c>
      <c r="D23" s="11" t="s">
        <v>171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3ACF-42D1-498B-8255-7F1A43522447}">
  <sheetPr codeName="Sheet3"/>
  <dimension ref="B1:H17"/>
  <sheetViews>
    <sheetView topLeftCell="B1" workbookViewId="0">
      <selection activeCell="H3" sqref="H3"/>
    </sheetView>
  </sheetViews>
  <sheetFormatPr defaultRowHeight="27.75" customHeight="1" x14ac:dyDescent="0.4"/>
  <cols>
    <col min="1" max="1" width="1.84375" customWidth="1"/>
    <col min="2" max="2" width="19.3046875" customWidth="1"/>
    <col min="3" max="3" width="62.15234375" customWidth="1"/>
    <col min="4" max="4" width="34.15234375" customWidth="1"/>
    <col min="6" max="9" width="25.69140625" customWidth="1"/>
  </cols>
  <sheetData>
    <row r="1" spans="2:8" ht="11.25" customHeight="1" thickBot="1" x14ac:dyDescent="0.45"/>
    <row r="2" spans="2:8" ht="27.75" customHeight="1" thickBot="1" x14ac:dyDescent="0.45">
      <c r="B2" s="33" t="s">
        <v>172</v>
      </c>
      <c r="C2" s="34"/>
      <c r="D2" s="35"/>
      <c r="F2" s="36" t="s">
        <v>375</v>
      </c>
      <c r="G2" s="37"/>
      <c r="H2" s="38"/>
    </row>
    <row r="3" spans="2:8" ht="27.75" customHeight="1" thickBot="1" x14ac:dyDescent="0.45">
      <c r="B3" s="12" t="s">
        <v>1</v>
      </c>
      <c r="C3" s="13" t="s">
        <v>2</v>
      </c>
      <c r="D3" s="14" t="s">
        <v>3</v>
      </c>
      <c r="F3" s="18" t="s">
        <v>371</v>
      </c>
      <c r="G3" s="27">
        <v>45632</v>
      </c>
      <c r="H3" s="18" t="str">
        <f>TEXT($G$3,"dd-mm-yy")</f>
        <v>06-12-24</v>
      </c>
    </row>
    <row r="4" spans="2:8" ht="27.75" customHeight="1" x14ac:dyDescent="0.4">
      <c r="B4" s="15" t="s">
        <v>173</v>
      </c>
      <c r="C4" s="16" t="s">
        <v>174</v>
      </c>
      <c r="D4" s="17" t="s">
        <v>175</v>
      </c>
      <c r="F4" s="18"/>
      <c r="G4" s="18" t="str">
        <f>TEXT($G$3,"dd")</f>
        <v>06</v>
      </c>
      <c r="H4" s="18" t="str">
        <f>TEXT($G$3,"dd-mmm-yyy")</f>
        <v>06-Dec-2024</v>
      </c>
    </row>
    <row r="5" spans="2:8" ht="27.75" customHeight="1" x14ac:dyDescent="0.4">
      <c r="B5" s="6" t="s">
        <v>176</v>
      </c>
      <c r="C5" s="7" t="s">
        <v>177</v>
      </c>
      <c r="D5" s="8" t="s">
        <v>178</v>
      </c>
      <c r="F5" s="18"/>
      <c r="G5" s="18" t="str">
        <f>TEXT($G$3,"dd")</f>
        <v>06</v>
      </c>
      <c r="H5" s="18" t="str">
        <f>TEXT($G$3,"dd-mmmm-yyyy")</f>
        <v>06-December-2024</v>
      </c>
    </row>
    <row r="6" spans="2:8" ht="27.75" customHeight="1" x14ac:dyDescent="0.4">
      <c r="B6" s="6" t="s">
        <v>179</v>
      </c>
      <c r="C6" s="7" t="s">
        <v>180</v>
      </c>
      <c r="D6" s="8" t="s">
        <v>181</v>
      </c>
      <c r="F6" s="18"/>
      <c r="G6" s="18" t="str">
        <f>TEXT($G$3,"ddd")</f>
        <v>Fri</v>
      </c>
      <c r="H6" s="18" t="str">
        <f>TEXT($G$3,"mm-dd-yy")</f>
        <v>12-06-24</v>
      </c>
    </row>
    <row r="7" spans="2:8" ht="27.75" customHeight="1" x14ac:dyDescent="0.4">
      <c r="B7" s="6" t="s">
        <v>182</v>
      </c>
      <c r="C7" s="7" t="s">
        <v>183</v>
      </c>
      <c r="D7" s="8" t="s">
        <v>184</v>
      </c>
      <c r="F7" s="18"/>
      <c r="G7" s="18" t="str">
        <f>TEXT($G$3,"dddd")</f>
        <v>Friday</v>
      </c>
      <c r="H7" s="18" t="str">
        <f>TEXT($G$3,"yy-mm-dd")</f>
        <v>24-12-06</v>
      </c>
    </row>
    <row r="8" spans="2:8" ht="27.75" customHeight="1" x14ac:dyDescent="0.4">
      <c r="B8" s="6" t="s">
        <v>185</v>
      </c>
      <c r="C8" s="7" t="s">
        <v>186</v>
      </c>
      <c r="D8" s="8" t="s">
        <v>187</v>
      </c>
      <c r="F8" s="18"/>
      <c r="G8" s="18" t="str">
        <f>TEXT($G$3,"m")</f>
        <v>12</v>
      </c>
      <c r="H8" s="18"/>
    </row>
    <row r="9" spans="2:8" ht="27.75" customHeight="1" x14ac:dyDescent="0.4">
      <c r="B9" s="6" t="s">
        <v>188</v>
      </c>
      <c r="C9" s="7" t="s">
        <v>189</v>
      </c>
      <c r="D9" s="8" t="s">
        <v>190</v>
      </c>
      <c r="F9" s="18"/>
      <c r="G9" s="18" t="str">
        <f>TEXT($G$3,"mm")</f>
        <v>12</v>
      </c>
      <c r="H9" s="18"/>
    </row>
    <row r="10" spans="2:8" ht="27.75" customHeight="1" x14ac:dyDescent="0.4">
      <c r="B10" s="6" t="s">
        <v>191</v>
      </c>
      <c r="C10" s="7" t="s">
        <v>192</v>
      </c>
      <c r="D10" s="8" t="s">
        <v>193</v>
      </c>
      <c r="F10" s="18"/>
      <c r="G10" s="18" t="str">
        <f>TEXT($G$3,"mmm")</f>
        <v>Dec</v>
      </c>
      <c r="H10" s="18"/>
    </row>
    <row r="11" spans="2:8" ht="27.75" customHeight="1" x14ac:dyDescent="0.4">
      <c r="B11" s="6" t="s">
        <v>194</v>
      </c>
      <c r="C11" s="7" t="s">
        <v>195</v>
      </c>
      <c r="D11" s="8" t="s">
        <v>196</v>
      </c>
      <c r="F11" s="18"/>
      <c r="G11" s="18" t="str">
        <f>TEXT($G$3,"mmmm")</f>
        <v>December</v>
      </c>
      <c r="H11" s="18"/>
    </row>
    <row r="12" spans="2:8" ht="27.75" customHeight="1" x14ac:dyDescent="0.4">
      <c r="B12" s="6" t="s">
        <v>197</v>
      </c>
      <c r="C12" s="7" t="s">
        <v>198</v>
      </c>
      <c r="D12" s="8" t="s">
        <v>199</v>
      </c>
      <c r="F12" s="18"/>
      <c r="G12" s="18" t="str">
        <f>TEXT($G$3,"m")</f>
        <v>12</v>
      </c>
      <c r="H12" s="18"/>
    </row>
    <row r="13" spans="2:8" ht="48" customHeight="1" x14ac:dyDescent="0.4">
      <c r="B13" s="6" t="s">
        <v>200</v>
      </c>
      <c r="C13" s="7" t="s">
        <v>201</v>
      </c>
      <c r="D13" s="8" t="s">
        <v>202</v>
      </c>
      <c r="F13" s="18"/>
      <c r="G13" s="18" t="str">
        <f>TEXT($G$3,"y")</f>
        <v>24</v>
      </c>
      <c r="H13" s="18"/>
    </row>
    <row r="14" spans="2:8" ht="38.25" customHeight="1" x14ac:dyDescent="0.4">
      <c r="B14" s="6" t="s">
        <v>203</v>
      </c>
      <c r="C14" s="7" t="s">
        <v>204</v>
      </c>
      <c r="D14" s="8" t="s">
        <v>205</v>
      </c>
      <c r="F14" s="18"/>
      <c r="G14" s="18" t="str">
        <f>TEXT($G$3,"yyy")</f>
        <v>2024</v>
      </c>
      <c r="H14" s="18"/>
    </row>
    <row r="15" spans="2:8" ht="27.75" customHeight="1" x14ac:dyDescent="0.4">
      <c r="B15" s="6" t="s">
        <v>206</v>
      </c>
      <c r="C15" s="7" t="s">
        <v>207</v>
      </c>
      <c r="D15" s="8" t="s">
        <v>208</v>
      </c>
      <c r="F15" s="18"/>
      <c r="G15" s="18" t="str">
        <f>TEXT($G$3,"yyyy")</f>
        <v>2024</v>
      </c>
      <c r="H15" s="18"/>
    </row>
    <row r="16" spans="2:8" ht="27.75" customHeight="1" x14ac:dyDescent="0.4">
      <c r="B16" s="6" t="s">
        <v>209</v>
      </c>
      <c r="C16" s="7" t="s">
        <v>210</v>
      </c>
      <c r="D16" s="8" t="s">
        <v>211</v>
      </c>
    </row>
    <row r="17" spans="2:4" ht="27.75" customHeight="1" thickBot="1" x14ac:dyDescent="0.45">
      <c r="B17" s="9" t="s">
        <v>212</v>
      </c>
      <c r="C17" s="10" t="s">
        <v>213</v>
      </c>
      <c r="D17" s="11" t="s">
        <v>214</v>
      </c>
    </row>
  </sheetData>
  <mergeCells count="2">
    <mergeCell ref="B2:D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5C5-B044-454C-8C26-66D5426526B5}">
  <sheetPr codeName="Sheet4"/>
  <dimension ref="B1:D14"/>
  <sheetViews>
    <sheetView topLeftCell="C1" workbookViewId="0">
      <selection activeCell="F14" sqref="F14"/>
    </sheetView>
  </sheetViews>
  <sheetFormatPr defaultColWidth="31.53515625" defaultRowHeight="36" customHeight="1" x14ac:dyDescent="0.4"/>
  <cols>
    <col min="1" max="1" width="1.3828125" customWidth="1"/>
    <col min="2" max="2" width="22.15234375" customWidth="1"/>
    <col min="3" max="3" width="72.53515625" customWidth="1"/>
    <col min="4" max="4" width="58.3046875" customWidth="1"/>
  </cols>
  <sheetData>
    <row r="1" spans="2:4" ht="9" customHeight="1" thickBot="1" x14ac:dyDescent="0.45"/>
    <row r="2" spans="2:4" ht="36" customHeight="1" thickBot="1" x14ac:dyDescent="0.45">
      <c r="B2" s="33" t="s">
        <v>215</v>
      </c>
      <c r="C2" s="34"/>
      <c r="D2" s="35"/>
    </row>
    <row r="3" spans="2:4" ht="36" customHeight="1" thickBot="1" x14ac:dyDescent="0.45">
      <c r="B3" s="12" t="s">
        <v>1</v>
      </c>
      <c r="C3" s="13" t="s">
        <v>2</v>
      </c>
      <c r="D3" s="14" t="s">
        <v>3</v>
      </c>
    </row>
    <row r="4" spans="2:4" ht="36" customHeight="1" x14ac:dyDescent="0.4">
      <c r="B4" s="15" t="s">
        <v>216</v>
      </c>
      <c r="C4" s="16" t="s">
        <v>217</v>
      </c>
      <c r="D4" s="17" t="s">
        <v>218</v>
      </c>
    </row>
    <row r="5" spans="2:4" ht="36" customHeight="1" x14ac:dyDescent="0.4">
      <c r="B5" s="6" t="s">
        <v>219</v>
      </c>
      <c r="C5" s="7" t="s">
        <v>220</v>
      </c>
      <c r="D5" s="8" t="s">
        <v>221</v>
      </c>
    </row>
    <row r="6" spans="2:4" ht="36" customHeight="1" x14ac:dyDescent="0.4">
      <c r="B6" s="6" t="s">
        <v>222</v>
      </c>
      <c r="C6" s="7" t="s">
        <v>223</v>
      </c>
      <c r="D6" s="8" t="s">
        <v>224</v>
      </c>
    </row>
    <row r="7" spans="2:4" ht="36" customHeight="1" x14ac:dyDescent="0.4">
      <c r="B7" s="6" t="s">
        <v>225</v>
      </c>
      <c r="C7" s="7" t="s">
        <v>226</v>
      </c>
      <c r="D7" s="8" t="s">
        <v>227</v>
      </c>
    </row>
    <row r="8" spans="2:4" ht="36" customHeight="1" x14ac:dyDescent="0.4">
      <c r="B8" s="6" t="s">
        <v>228</v>
      </c>
      <c r="C8" s="7" t="s">
        <v>229</v>
      </c>
      <c r="D8" s="8" t="s">
        <v>230</v>
      </c>
    </row>
    <row r="9" spans="2:4" ht="36" customHeight="1" x14ac:dyDescent="0.4">
      <c r="B9" s="6" t="s">
        <v>231</v>
      </c>
      <c r="C9" s="7" t="s">
        <v>232</v>
      </c>
      <c r="D9" s="8" t="s">
        <v>233</v>
      </c>
    </row>
    <row r="10" spans="2:4" ht="36" customHeight="1" x14ac:dyDescent="0.4">
      <c r="B10" s="6" t="s">
        <v>234</v>
      </c>
      <c r="C10" s="7" t="s">
        <v>235</v>
      </c>
      <c r="D10" s="8" t="s">
        <v>236</v>
      </c>
    </row>
    <row r="11" spans="2:4" ht="36" customHeight="1" x14ac:dyDescent="0.4">
      <c r="B11" s="6" t="b">
        <v>1</v>
      </c>
      <c r="C11" s="7" t="s">
        <v>237</v>
      </c>
      <c r="D11" s="8" t="s">
        <v>238</v>
      </c>
    </row>
    <row r="12" spans="2:4" ht="36" customHeight="1" x14ac:dyDescent="0.4">
      <c r="B12" s="6" t="b">
        <v>0</v>
      </c>
      <c r="C12" s="7" t="s">
        <v>239</v>
      </c>
      <c r="D12" s="8" t="s">
        <v>240</v>
      </c>
    </row>
    <row r="13" spans="2:4" ht="36" customHeight="1" x14ac:dyDescent="0.4">
      <c r="B13" s="6" t="s">
        <v>241</v>
      </c>
      <c r="C13" s="7" t="s">
        <v>242</v>
      </c>
      <c r="D13" s="8" t="s">
        <v>243</v>
      </c>
    </row>
    <row r="14" spans="2:4" ht="36" customHeight="1" x14ac:dyDescent="0.4">
      <c r="B14" s="6" t="s">
        <v>244</v>
      </c>
      <c r="C14" s="7" t="s">
        <v>245</v>
      </c>
      <c r="D14" s="8" t="s">
        <v>246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4BAA-C34F-4D82-900C-A0C6E05D1A3D}">
  <sheetPr codeName="Sheet5"/>
  <dimension ref="B1:D13"/>
  <sheetViews>
    <sheetView workbookViewId="0">
      <selection activeCell="C12" sqref="C12"/>
    </sheetView>
  </sheetViews>
  <sheetFormatPr defaultRowHeight="33" customHeight="1" x14ac:dyDescent="0.4"/>
  <cols>
    <col min="1" max="1" width="2.15234375" customWidth="1"/>
    <col min="2" max="2" width="17.3046875" customWidth="1"/>
    <col min="3" max="3" width="94.3828125" customWidth="1"/>
    <col min="4" max="4" width="54.69140625" bestFit="1" customWidth="1"/>
  </cols>
  <sheetData>
    <row r="1" spans="2:4" ht="9.75" customHeight="1" thickBot="1" x14ac:dyDescent="0.45"/>
    <row r="2" spans="2:4" ht="33" customHeight="1" thickBot="1" x14ac:dyDescent="0.45">
      <c r="B2" s="33" t="s">
        <v>247</v>
      </c>
      <c r="C2" s="34"/>
      <c r="D2" s="35"/>
    </row>
    <row r="3" spans="2:4" ht="33" customHeight="1" thickBot="1" x14ac:dyDescent="0.45">
      <c r="B3" s="12" t="s">
        <v>1</v>
      </c>
      <c r="C3" s="13" t="s">
        <v>2</v>
      </c>
      <c r="D3" s="14" t="s">
        <v>3</v>
      </c>
    </row>
    <row r="4" spans="2:4" ht="42.75" customHeight="1" x14ac:dyDescent="0.4">
      <c r="B4" s="15" t="s">
        <v>248</v>
      </c>
      <c r="C4" s="16" t="s">
        <v>249</v>
      </c>
      <c r="D4" s="17" t="s">
        <v>250</v>
      </c>
    </row>
    <row r="5" spans="2:4" ht="33" customHeight="1" x14ac:dyDescent="0.4">
      <c r="B5" s="6" t="s">
        <v>251</v>
      </c>
      <c r="C5" s="7" t="s">
        <v>252</v>
      </c>
      <c r="D5" s="8" t="s">
        <v>253</v>
      </c>
    </row>
    <row r="6" spans="2:4" ht="33" customHeight="1" x14ac:dyDescent="0.4">
      <c r="B6" s="6" t="s">
        <v>254</v>
      </c>
      <c r="C6" s="7" t="s">
        <v>255</v>
      </c>
      <c r="D6" s="8" t="s">
        <v>256</v>
      </c>
    </row>
    <row r="7" spans="2:4" ht="33" customHeight="1" x14ac:dyDescent="0.4">
      <c r="B7" s="6" t="s">
        <v>257</v>
      </c>
      <c r="C7" s="7" t="s">
        <v>258</v>
      </c>
      <c r="D7" s="8" t="s">
        <v>259</v>
      </c>
    </row>
    <row r="8" spans="2:4" ht="33" customHeight="1" x14ac:dyDescent="0.4">
      <c r="B8" s="6" t="s">
        <v>260</v>
      </c>
      <c r="C8" s="7" t="s">
        <v>261</v>
      </c>
      <c r="D8" s="8" t="s">
        <v>262</v>
      </c>
    </row>
    <row r="9" spans="2:4" ht="33" customHeight="1" x14ac:dyDescent="0.4">
      <c r="B9" s="6" t="s">
        <v>263</v>
      </c>
      <c r="C9" s="7" t="s">
        <v>264</v>
      </c>
      <c r="D9" s="8" t="s">
        <v>265</v>
      </c>
    </row>
    <row r="10" spans="2:4" ht="33" customHeight="1" x14ac:dyDescent="0.4">
      <c r="B10" s="6" t="s">
        <v>266</v>
      </c>
      <c r="C10" s="7" t="s">
        <v>267</v>
      </c>
      <c r="D10" s="8" t="s">
        <v>268</v>
      </c>
    </row>
    <row r="11" spans="2:4" ht="33" customHeight="1" x14ac:dyDescent="0.4">
      <c r="B11" s="6" t="s">
        <v>269</v>
      </c>
      <c r="C11" s="7" t="s">
        <v>270</v>
      </c>
      <c r="D11" s="8" t="s">
        <v>271</v>
      </c>
    </row>
    <row r="12" spans="2:4" ht="33" customHeight="1" x14ac:dyDescent="0.4">
      <c r="B12" s="6" t="s">
        <v>272</v>
      </c>
      <c r="C12" s="7" t="s">
        <v>273</v>
      </c>
      <c r="D12" s="8" t="s">
        <v>274</v>
      </c>
    </row>
    <row r="13" spans="2:4" ht="33" customHeight="1" x14ac:dyDescent="0.4">
      <c r="B13" s="6" t="s">
        <v>275</v>
      </c>
      <c r="C13" s="7" t="s">
        <v>276</v>
      </c>
      <c r="D13" s="8" t="s">
        <v>277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FA49-6124-40AF-8746-805D4E57EFF7}">
  <sheetPr codeName="Sheet6"/>
  <dimension ref="A1:AG94"/>
  <sheetViews>
    <sheetView zoomScaleNormal="100" workbookViewId="0">
      <selection activeCell="B1" sqref="B1:G1048576"/>
    </sheetView>
  </sheetViews>
  <sheetFormatPr defaultColWidth="16.15234375" defaultRowHeight="23.25" customHeight="1" x14ac:dyDescent="0.4"/>
  <cols>
    <col min="1" max="3" width="16.15234375" style="19"/>
    <col min="4" max="4" width="16.15234375" style="24"/>
    <col min="5" max="5" width="16.15234375" style="19"/>
    <col min="6" max="7" width="16.15234375" style="24"/>
    <col min="8" max="8" width="16.15234375" style="19"/>
    <col min="9" max="9" width="46.53515625" style="19" customWidth="1"/>
    <col min="10" max="10" width="52.3828125" style="19" customWidth="1"/>
    <col min="11" max="11" width="37.23046875" style="19" customWidth="1"/>
    <col min="12" max="19" width="16.15234375" style="19"/>
    <col min="20" max="20" width="4.07421875" style="19" customWidth="1"/>
    <col min="21" max="21" width="30.921875" style="19" customWidth="1"/>
    <col min="22" max="22" width="3.3828125" style="19" customWidth="1"/>
    <col min="23" max="23" width="36.61328125" style="19" customWidth="1"/>
    <col min="24" max="24" width="5.4609375" style="19" customWidth="1"/>
    <col min="25" max="25" width="40.61328125" style="19" customWidth="1"/>
    <col min="26" max="26" width="16.15234375" style="19"/>
    <col min="27" max="27" width="4.53515625" style="19" customWidth="1"/>
    <col min="28" max="28" width="33.07421875" style="19" customWidth="1"/>
    <col min="29" max="16384" width="16.15234375" style="19"/>
  </cols>
  <sheetData>
    <row r="1" spans="1:10" ht="5.7" customHeight="1" thickBot="1" x14ac:dyDescent="0.45"/>
    <row r="2" spans="1:10" ht="23.25" customHeight="1" thickBot="1" x14ac:dyDescent="0.45">
      <c r="A2" s="19" t="s">
        <v>388</v>
      </c>
      <c r="B2" s="19" t="s">
        <v>278</v>
      </c>
      <c r="C2" s="19" t="s">
        <v>280</v>
      </c>
      <c r="D2" s="24" t="s">
        <v>279</v>
      </c>
      <c r="E2" s="19" t="s">
        <v>330</v>
      </c>
      <c r="F2" s="24" t="s">
        <v>281</v>
      </c>
      <c r="G2" s="24" t="s">
        <v>386</v>
      </c>
      <c r="I2" s="20" t="s">
        <v>327</v>
      </c>
      <c r="J2" s="21"/>
    </row>
    <row r="3" spans="1:10" ht="23.25" customHeight="1" x14ac:dyDescent="0.4">
      <c r="A3" s="19" cm="1">
        <f t="array" ref="A3:A34">_xlfn.SEQUENCE(COUNTA(Employee[Name]),1,101)</f>
        <v>101</v>
      </c>
      <c r="B3" s="19" t="s">
        <v>282</v>
      </c>
      <c r="C3" s="19" t="s">
        <v>283</v>
      </c>
      <c r="D3" s="29">
        <v>72287</v>
      </c>
      <c r="E3" s="22">
        <v>45616</v>
      </c>
      <c r="F3" s="30">
        <v>35</v>
      </c>
      <c r="G3" s="30" t="str">
        <f>IF(Employee[[#This Row],[Age]] &lt;= 30, "Group A",
IF(Employee[[#This Row],[Age]] &lt;= 45, "Group B", "GroupC"))</f>
        <v>Group B</v>
      </c>
      <c r="I3" s="19" t="s">
        <v>329</v>
      </c>
    </row>
    <row r="4" spans="1:10" ht="23.25" customHeight="1" x14ac:dyDescent="0.4">
      <c r="A4" s="19">
        <v>102</v>
      </c>
      <c r="B4" s="19" t="s">
        <v>285</v>
      </c>
      <c r="C4" s="19" t="s">
        <v>283</v>
      </c>
      <c r="D4" s="29">
        <v>32212</v>
      </c>
      <c r="E4" s="22">
        <v>44630</v>
      </c>
      <c r="F4" s="30">
        <v>33</v>
      </c>
      <c r="G4" s="30" t="str">
        <f>IF(Employee[[#This Row],[Age]] &lt;= 30, "Group A",
IF(Employee[[#This Row],[Age]] &lt;= 45, "Group B", "GroupC"))</f>
        <v>Group B</v>
      </c>
      <c r="I4" s="19" t="s">
        <v>328</v>
      </c>
    </row>
    <row r="5" spans="1:10" ht="23.25" customHeight="1" x14ac:dyDescent="0.4">
      <c r="A5" s="19">
        <v>103</v>
      </c>
      <c r="B5" s="19" t="s">
        <v>287</v>
      </c>
      <c r="C5" s="19" t="s">
        <v>283</v>
      </c>
      <c r="D5" s="29">
        <v>27416</v>
      </c>
      <c r="E5" s="22">
        <v>44180</v>
      </c>
      <c r="F5" s="30">
        <v>30</v>
      </c>
      <c r="G5" s="30" t="str">
        <f>IF(Employee[[#This Row],[Age]] &lt;= 30, "Group A",
IF(Employee[[#This Row],[Age]] &lt;= 45, "Group B", "GroupC"))</f>
        <v>Group A</v>
      </c>
      <c r="I5" s="19" t="s">
        <v>376</v>
      </c>
    </row>
    <row r="6" spans="1:10" ht="23.25" customHeight="1" thickBot="1" x14ac:dyDescent="0.45">
      <c r="A6" s="19">
        <v>104</v>
      </c>
      <c r="B6" s="19" t="s">
        <v>289</v>
      </c>
      <c r="C6" s="19" t="s">
        <v>290</v>
      </c>
      <c r="D6" s="29">
        <v>149957</v>
      </c>
      <c r="E6" s="22">
        <v>41583</v>
      </c>
      <c r="F6" s="30">
        <v>44</v>
      </c>
      <c r="G6" s="30" t="str">
        <f>IF(Employee[[#This Row],[Age]] &lt;= 30, "Group A",
IF(Employee[[#This Row],[Age]] &lt;= 45, "Group B", "GroupC"))</f>
        <v>Group B</v>
      </c>
    </row>
    <row r="7" spans="1:10" ht="23.25" customHeight="1" thickBot="1" x14ac:dyDescent="0.45">
      <c r="A7" s="19">
        <v>105</v>
      </c>
      <c r="B7" s="19" t="s">
        <v>292</v>
      </c>
      <c r="C7" s="19" t="s">
        <v>293</v>
      </c>
      <c r="D7" s="29">
        <v>88962</v>
      </c>
      <c r="E7" s="22">
        <v>42601</v>
      </c>
      <c r="F7" s="30">
        <v>35</v>
      </c>
      <c r="G7" s="30" t="str">
        <f>IF(Employee[[#This Row],[Age]] &lt;= 30, "Group A",
IF(Employee[[#This Row],[Age]] &lt;= 45, "Group B", "GroupC"))</f>
        <v>Group B</v>
      </c>
      <c r="I7" s="20" t="s">
        <v>325</v>
      </c>
      <c r="J7" s="21"/>
    </row>
    <row r="8" spans="1:10" ht="23.25" customHeight="1" x14ac:dyDescent="0.4">
      <c r="A8" s="19">
        <v>106</v>
      </c>
      <c r="B8" s="19" t="s">
        <v>295</v>
      </c>
      <c r="C8" s="19" t="s">
        <v>296</v>
      </c>
      <c r="D8" s="29">
        <v>22093</v>
      </c>
      <c r="E8" s="22">
        <v>45627</v>
      </c>
      <c r="F8" s="30">
        <v>25</v>
      </c>
      <c r="G8" s="30" t="str">
        <f>IF(Employee[[#This Row],[Age]] &lt;= 30, "Group A",
IF(Employee[[#This Row],[Age]] &lt;= 45, "Group B", "GroupC"))</f>
        <v>Group A</v>
      </c>
      <c r="I8" s="19" t="s">
        <v>284</v>
      </c>
      <c r="J8" s="24">
        <f>COUNTA(Employee[Name])</f>
        <v>32</v>
      </c>
    </row>
    <row r="9" spans="1:10" ht="23.25" customHeight="1" x14ac:dyDescent="0.4">
      <c r="A9" s="19">
        <v>107</v>
      </c>
      <c r="B9" s="19" t="s">
        <v>298</v>
      </c>
      <c r="C9" s="19" t="s">
        <v>283</v>
      </c>
      <c r="D9" s="29">
        <v>67659</v>
      </c>
      <c r="E9" s="22">
        <v>45089</v>
      </c>
      <c r="F9" s="30">
        <v>26</v>
      </c>
      <c r="G9" s="30" t="str">
        <f>IF(Employee[[#This Row],[Age]] &lt;= 30, "Group A",
IF(Employee[[#This Row],[Age]] &lt;= 45, "Group B", "GroupC"))</f>
        <v>Group A</v>
      </c>
      <c r="I9" s="19" t="s">
        <v>286</v>
      </c>
      <c r="J9" s="25">
        <f>AVERAGE(Employee[Salary])</f>
        <v>67716</v>
      </c>
    </row>
    <row r="10" spans="1:10" ht="23.25" customHeight="1" x14ac:dyDescent="0.4">
      <c r="A10" s="19">
        <v>108</v>
      </c>
      <c r="B10" s="19" t="s">
        <v>299</v>
      </c>
      <c r="C10" s="19" t="s">
        <v>296</v>
      </c>
      <c r="D10" s="29">
        <v>18027</v>
      </c>
      <c r="E10" s="22">
        <v>45194</v>
      </c>
      <c r="F10" s="30">
        <v>24</v>
      </c>
      <c r="G10" s="30" t="str">
        <f>IF(Employee[[#This Row],[Age]] &lt;= 30, "Group A",
IF(Employee[[#This Row],[Age]] &lt;= 45, "Group B", "GroupC"))</f>
        <v>Group A</v>
      </c>
      <c r="I10" s="19" t="s">
        <v>288</v>
      </c>
      <c r="J10" s="19">
        <f>MIN(Employee[Age])</f>
        <v>22</v>
      </c>
    </row>
    <row r="11" spans="1:10" ht="23.25" customHeight="1" x14ac:dyDescent="0.4">
      <c r="A11" s="19">
        <v>109</v>
      </c>
      <c r="B11" s="19" t="s">
        <v>301</v>
      </c>
      <c r="C11" s="19" t="s">
        <v>283</v>
      </c>
      <c r="D11" s="29">
        <v>55891</v>
      </c>
      <c r="E11" s="22">
        <v>42128</v>
      </c>
      <c r="F11" s="30">
        <v>31</v>
      </c>
      <c r="G11" s="30" t="str">
        <f>IF(Employee[[#This Row],[Age]] &lt;= 30, "Group A",
IF(Employee[[#This Row],[Age]] &lt;= 45, "Group B", "GroupC"))</f>
        <v>Group B</v>
      </c>
      <c r="I11" s="19" t="s">
        <v>291</v>
      </c>
      <c r="J11" s="19">
        <f>MAX(Employee[Age])</f>
        <v>53</v>
      </c>
    </row>
    <row r="12" spans="1:10" ht="23.25" customHeight="1" x14ac:dyDescent="0.4">
      <c r="A12" s="19">
        <v>110</v>
      </c>
      <c r="B12" s="19" t="s">
        <v>303</v>
      </c>
      <c r="C12" s="19" t="s">
        <v>290</v>
      </c>
      <c r="D12" s="29">
        <v>141401</v>
      </c>
      <c r="E12" s="22">
        <v>44480</v>
      </c>
      <c r="F12" s="30">
        <v>47</v>
      </c>
      <c r="G12" s="30" t="str">
        <f>IF(Employee[[#This Row],[Age]] &lt;= 30, "Group A",
IF(Employee[[#This Row],[Age]] &lt;= 45, "Group B", "GroupC"))</f>
        <v>GroupC</v>
      </c>
      <c r="I12" s="19" t="s">
        <v>294</v>
      </c>
      <c r="J12" s="19">
        <f>COUNTIF(Employee[Designation], "Manager")</f>
        <v>5</v>
      </c>
    </row>
    <row r="13" spans="1:10" ht="23.25" customHeight="1" x14ac:dyDescent="0.4">
      <c r="A13" s="19">
        <v>111</v>
      </c>
      <c r="B13" s="19" t="s">
        <v>304</v>
      </c>
      <c r="C13" s="19" t="s">
        <v>296</v>
      </c>
      <c r="D13" s="29">
        <v>22125</v>
      </c>
      <c r="E13" s="22">
        <v>45626</v>
      </c>
      <c r="F13" s="30">
        <v>22</v>
      </c>
      <c r="G13" s="30" t="str">
        <f>IF(Employee[[#This Row],[Age]] &lt;= 30, "Group A",
IF(Employee[[#This Row],[Age]] &lt;= 45, "Group B", "GroupC"))</f>
        <v>Group A</v>
      </c>
      <c r="I13" s="19" t="s">
        <v>297</v>
      </c>
      <c r="J13" s="19">
        <f>AVERAGEIF(Employee[Designation], "Developer", Employee[Age])</f>
        <v>23.545454545454547</v>
      </c>
    </row>
    <row r="14" spans="1:10" ht="23.25" customHeight="1" x14ac:dyDescent="0.4">
      <c r="A14" s="19">
        <v>112</v>
      </c>
      <c r="B14" s="19" t="s">
        <v>305</v>
      </c>
      <c r="C14" s="19" t="s">
        <v>296</v>
      </c>
      <c r="D14" s="29">
        <v>14438</v>
      </c>
      <c r="E14" s="22">
        <v>45350</v>
      </c>
      <c r="F14" s="30">
        <v>23</v>
      </c>
      <c r="G14" s="30" t="str">
        <f>IF(Employee[[#This Row],[Age]] &lt;= 30, "Group A",
IF(Employee[[#This Row],[Age]] &lt;= 45, "Group B", "GroupC"))</f>
        <v>Group A</v>
      </c>
      <c r="I14" s="19" t="s">
        <v>377</v>
      </c>
      <c r="J14" s="19">
        <f>SUMIFS(Employee[Salary], Employee[Designation], "Team Lead",
Employee[Age],"&gt;30")</f>
        <v>577784</v>
      </c>
    </row>
    <row r="15" spans="1:10" ht="23.25" customHeight="1" x14ac:dyDescent="0.4">
      <c r="A15" s="19">
        <v>113</v>
      </c>
      <c r="B15" s="19" t="s">
        <v>306</v>
      </c>
      <c r="C15" s="19" t="s">
        <v>283</v>
      </c>
      <c r="D15" s="29">
        <v>63391</v>
      </c>
      <c r="E15" s="22">
        <v>42995</v>
      </c>
      <c r="F15" s="30">
        <v>33</v>
      </c>
      <c r="G15" s="30" t="str">
        <f>IF(Employee[[#This Row],[Age]] &lt;= 30, "Group A",
IF(Employee[[#This Row],[Age]] &lt;= 45, "Group B", "GroupC"))</f>
        <v>Group B</v>
      </c>
      <c r="I15" s="19" t="s">
        <v>300</v>
      </c>
      <c r="J15" s="19">
        <f>SMALL(_xlfn.UNIQUE(Employee[Age]), 2)</f>
        <v>23</v>
      </c>
    </row>
    <row r="16" spans="1:10" ht="23.25" customHeight="1" thickBot="1" x14ac:dyDescent="0.45">
      <c r="A16" s="19">
        <v>114</v>
      </c>
      <c r="B16" s="19" t="s">
        <v>307</v>
      </c>
      <c r="C16" s="19" t="s">
        <v>296</v>
      </c>
      <c r="D16" s="29">
        <v>13058</v>
      </c>
      <c r="E16" s="22">
        <v>45282</v>
      </c>
      <c r="F16" s="30">
        <v>25</v>
      </c>
      <c r="G16" s="30" t="str">
        <f>IF(Employee[[#This Row],[Age]] &lt;= 30, "Group A",
IF(Employee[[#This Row],[Age]] &lt;= 45, "Group B", "GroupC"))</f>
        <v>Group A</v>
      </c>
    </row>
    <row r="17" spans="1:12" ht="23.25" customHeight="1" thickBot="1" x14ac:dyDescent="0.45">
      <c r="A17" s="19">
        <v>115</v>
      </c>
      <c r="B17" s="19" t="s">
        <v>308</v>
      </c>
      <c r="C17" s="19" t="s">
        <v>296</v>
      </c>
      <c r="D17" s="29">
        <v>17240</v>
      </c>
      <c r="E17" s="22">
        <v>44639</v>
      </c>
      <c r="F17" s="30">
        <v>25</v>
      </c>
      <c r="G17" s="30" t="str">
        <f>IF(Employee[[#This Row],[Age]] &lt;= 30, "Group A",
IF(Employee[[#This Row],[Age]] &lt;= 45, "Group B", "GroupC"))</f>
        <v>Group A</v>
      </c>
      <c r="I17" s="20" t="s">
        <v>112</v>
      </c>
      <c r="J17" s="21"/>
    </row>
    <row r="18" spans="1:12" ht="23.25" customHeight="1" x14ac:dyDescent="0.4">
      <c r="A18" s="19">
        <v>116</v>
      </c>
      <c r="B18" s="19" t="s">
        <v>309</v>
      </c>
      <c r="C18" s="19" t="s">
        <v>296</v>
      </c>
      <c r="D18" s="29">
        <v>23259</v>
      </c>
      <c r="E18" s="22">
        <v>45507</v>
      </c>
      <c r="F18" s="30">
        <v>24</v>
      </c>
      <c r="G18" s="30" t="str">
        <f>IF(Employee[[#This Row],[Age]] &lt;= 30, "Group A",
IF(Employee[[#This Row],[Age]] &lt;= 45, "Group B", "GroupC"))</f>
        <v>Group A</v>
      </c>
      <c r="I18" s="28" t="s">
        <v>337</v>
      </c>
      <c r="J18" s="28" t="s">
        <v>370</v>
      </c>
    </row>
    <row r="19" spans="1:12" ht="23.25" customHeight="1" x14ac:dyDescent="0.4">
      <c r="A19" s="19">
        <v>117</v>
      </c>
      <c r="B19" s="19" t="s">
        <v>310</v>
      </c>
      <c r="C19" s="19" t="s">
        <v>290</v>
      </c>
      <c r="D19" s="29">
        <v>130556</v>
      </c>
      <c r="E19" s="22">
        <v>42199</v>
      </c>
      <c r="F19" s="30">
        <v>52</v>
      </c>
      <c r="G19" s="30" t="str">
        <f>IF(Employee[[#This Row],[Age]] &lt;= 30, "Group A",
IF(Employee[[#This Row],[Age]] &lt;= 45, "Group B", "GroupC"))</f>
        <v>GroupC</v>
      </c>
      <c r="I19" s="19" t="s">
        <v>339</v>
      </c>
      <c r="J19" s="19" t="str">
        <f>TRIM(J18)</f>
        <v>I am in Excel class. Lets learn excel</v>
      </c>
    </row>
    <row r="20" spans="1:12" ht="23.25" customHeight="1" x14ac:dyDescent="0.4">
      <c r="A20" s="19">
        <v>118</v>
      </c>
      <c r="B20" s="19" t="s">
        <v>311</v>
      </c>
      <c r="C20" s="19" t="s">
        <v>283</v>
      </c>
      <c r="D20" s="29">
        <v>54003</v>
      </c>
      <c r="E20" s="22">
        <v>44374</v>
      </c>
      <c r="F20" s="30">
        <v>35</v>
      </c>
      <c r="G20" s="30" t="str">
        <f>IF(Employee[[#This Row],[Age]] &lt;= 30, "Group A",
IF(Employee[[#This Row],[Age]] &lt;= 45, "Group B", "GroupC"))</f>
        <v>Group B</v>
      </c>
      <c r="I20" s="19" t="s">
        <v>380</v>
      </c>
      <c r="J20" s="19" t="str">
        <f>PROPER(TRIM(J18))</f>
        <v>I Am In Excel Class. Lets Learn Excel</v>
      </c>
    </row>
    <row r="21" spans="1:12" ht="23.25" customHeight="1" x14ac:dyDescent="0.4">
      <c r="A21" s="19">
        <v>119</v>
      </c>
      <c r="B21" s="19" t="s">
        <v>312</v>
      </c>
      <c r="C21" s="19" t="s">
        <v>293</v>
      </c>
      <c r="D21" s="29">
        <v>83327</v>
      </c>
      <c r="E21" s="22">
        <v>43473</v>
      </c>
      <c r="F21" s="30">
        <v>43</v>
      </c>
      <c r="G21" s="30" t="str">
        <f>IF(Employee[[#This Row],[Age]] &lt;= 30, "Group A",
IF(Employee[[#This Row],[Age]] &lt;= 45, "Group B", "GroupC"))</f>
        <v>Group B</v>
      </c>
      <c r="I21" s="19" t="s">
        <v>340</v>
      </c>
      <c r="J21" s="19" t="str">
        <f>UPPER(TRIM(J18))</f>
        <v>I AM IN EXCEL CLASS. LETS LEARN EXCEL</v>
      </c>
    </row>
    <row r="22" spans="1:12" ht="23.25" customHeight="1" x14ac:dyDescent="0.4">
      <c r="A22" s="19">
        <v>120</v>
      </c>
      <c r="B22" s="19" t="s">
        <v>313</v>
      </c>
      <c r="C22" s="19" t="s">
        <v>296</v>
      </c>
      <c r="D22" s="29">
        <v>19593</v>
      </c>
      <c r="E22" s="22">
        <v>45427</v>
      </c>
      <c r="F22" s="30">
        <v>22</v>
      </c>
      <c r="G22" s="30" t="str">
        <f>IF(Employee[[#This Row],[Age]] &lt;= 30, "Group A",
IF(Employee[[#This Row],[Age]] &lt;= 45, "Group B", "GroupC"))</f>
        <v>Group A</v>
      </c>
      <c r="I22" s="19" t="s">
        <v>341</v>
      </c>
      <c r="J22" s="19" t="str">
        <f>LOWER(TRIM(J18))</f>
        <v>i am in excel class. lets learn excel</v>
      </c>
    </row>
    <row r="23" spans="1:12" ht="23.25" customHeight="1" x14ac:dyDescent="0.4">
      <c r="A23" s="19">
        <v>121</v>
      </c>
      <c r="B23" s="19" t="s">
        <v>314</v>
      </c>
      <c r="C23" s="19" t="s">
        <v>283</v>
      </c>
      <c r="D23" s="29">
        <v>57093</v>
      </c>
      <c r="E23" s="22">
        <v>44869</v>
      </c>
      <c r="F23" s="30">
        <v>26</v>
      </c>
      <c r="G23" s="30" t="str">
        <f>IF(Employee[[#This Row],[Age]] &lt;= 30, "Group A",
IF(Employee[[#This Row],[Age]] &lt;= 45, "Group B", "GroupC"))</f>
        <v>Group A</v>
      </c>
      <c r="I23" s="19" t="s">
        <v>342</v>
      </c>
      <c r="J23" s="19">
        <f>LEN(SUBSTITUTE( J18, " ", ""))</f>
        <v>30</v>
      </c>
    </row>
    <row r="24" spans="1:12" ht="23.25" customHeight="1" x14ac:dyDescent="0.4">
      <c r="A24" s="19">
        <v>122</v>
      </c>
      <c r="B24" s="19" t="s">
        <v>315</v>
      </c>
      <c r="C24" s="19" t="s">
        <v>283</v>
      </c>
      <c r="D24" s="29">
        <v>34248</v>
      </c>
      <c r="E24" s="22">
        <v>42480</v>
      </c>
      <c r="F24" s="30">
        <v>27</v>
      </c>
      <c r="G24" s="30" t="str">
        <f>IF(Employee[[#This Row],[Age]] &lt;= 30, "Group A",
IF(Employee[[#This Row],[Age]] &lt;= 45, "Group B", "GroupC"))</f>
        <v>Group A</v>
      </c>
      <c r="I24" s="19" t="s">
        <v>338</v>
      </c>
      <c r="J24" s="19" t="str">
        <f>LEFT(J18,5)</f>
        <v xml:space="preserve">I am </v>
      </c>
    </row>
    <row r="25" spans="1:12" ht="23.25" customHeight="1" x14ac:dyDescent="0.4">
      <c r="A25" s="19">
        <v>123</v>
      </c>
      <c r="B25" s="19" t="s">
        <v>316</v>
      </c>
      <c r="C25" s="19" t="s">
        <v>296</v>
      </c>
      <c r="D25" s="29">
        <v>22445</v>
      </c>
      <c r="E25" s="22">
        <v>45588</v>
      </c>
      <c r="F25" s="30">
        <v>22</v>
      </c>
      <c r="G25" s="30" t="str">
        <f>IF(Employee[[#This Row],[Age]] &lt;= 30, "Group A",
IF(Employee[[#This Row],[Age]] &lt;= 45, "Group B", "GroupC"))</f>
        <v>Group A</v>
      </c>
      <c r="I25" s="19" t="s">
        <v>367</v>
      </c>
      <c r="J25" s="19" t="str">
        <f>LEFT(SUBSTITUTE(J18, " ", ""),5)</f>
        <v>Iamin</v>
      </c>
      <c r="K25" s="19" t="s">
        <v>378</v>
      </c>
      <c r="L25" s="19" t="str" cm="1">
        <f t="array" ref="L25:L28">CONCATENATE(K25:K28)</f>
        <v>Jack</v>
      </c>
    </row>
    <row r="26" spans="1:12" ht="23.25" customHeight="1" x14ac:dyDescent="0.4">
      <c r="A26" s="19">
        <v>124</v>
      </c>
      <c r="B26" s="19" t="s">
        <v>317</v>
      </c>
      <c r="C26" s="19" t="s">
        <v>296</v>
      </c>
      <c r="D26" s="29">
        <v>18390</v>
      </c>
      <c r="E26" s="22">
        <v>44787</v>
      </c>
      <c r="F26" s="30">
        <v>25</v>
      </c>
      <c r="G26" s="30" t="str">
        <f>IF(Employee[[#This Row],[Age]] &lt;= 30, "Group A",
IF(Employee[[#This Row],[Age]] &lt;= 45, "Group B", "GroupC"))</f>
        <v>Group A</v>
      </c>
      <c r="I26" s="19" t="s">
        <v>343</v>
      </c>
      <c r="J26" s="19" t="str">
        <f>RIGHT(J18,5)</f>
        <v>excel</v>
      </c>
      <c r="K26" s="19" t="s">
        <v>381</v>
      </c>
      <c r="L26" s="19" t="str">
        <v>Jane</v>
      </c>
    </row>
    <row r="27" spans="1:12" ht="23.25" customHeight="1" x14ac:dyDescent="0.4">
      <c r="A27" s="19">
        <v>125</v>
      </c>
      <c r="B27" s="19" t="s">
        <v>318</v>
      </c>
      <c r="C27" s="19" t="s">
        <v>293</v>
      </c>
      <c r="D27" s="29">
        <v>115116</v>
      </c>
      <c r="E27" s="22">
        <v>42744</v>
      </c>
      <c r="F27" s="30">
        <v>41</v>
      </c>
      <c r="G27" s="30" t="str">
        <f>IF(Employee[[#This Row],[Age]] &lt;= 30, "Group A",
IF(Employee[[#This Row],[Age]] &lt;= 45, "Group B", "GroupC"))</f>
        <v>Group B</v>
      </c>
      <c r="I27" s="19" t="s">
        <v>344</v>
      </c>
      <c r="J27" s="19" t="str">
        <f>MID(J18, 3, 5)</f>
        <v>am in</v>
      </c>
      <c r="K27" s="19" t="s">
        <v>382</v>
      </c>
      <c r="L27" s="19" t="str">
        <v>Rosie</v>
      </c>
    </row>
    <row r="28" spans="1:12" ht="23.25" customHeight="1" x14ac:dyDescent="0.4">
      <c r="A28" s="19">
        <v>126</v>
      </c>
      <c r="B28" s="19" t="s">
        <v>319</v>
      </c>
      <c r="C28" s="19" t="s">
        <v>293</v>
      </c>
      <c r="D28" s="29">
        <v>117501</v>
      </c>
      <c r="E28" s="22">
        <v>41371</v>
      </c>
      <c r="F28" s="30">
        <v>36</v>
      </c>
      <c r="G28" s="30" t="str">
        <f>IF(Employee[[#This Row],[Age]] &lt;= 30, "Group A",
IF(Employee[[#This Row],[Age]] &lt;= 45, "Group B", "GroupC"))</f>
        <v>Group B</v>
      </c>
      <c r="I28" s="19" t="s">
        <v>345</v>
      </c>
      <c r="J28" s="19" t="str">
        <f>_xlfn.CONCAT(K25:K28)</f>
        <v>JackJaneRosieDiana</v>
      </c>
      <c r="K28" s="19" t="s">
        <v>383</v>
      </c>
      <c r="L28" s="19" t="str">
        <v>Diana</v>
      </c>
    </row>
    <row r="29" spans="1:12" ht="23.25" customHeight="1" x14ac:dyDescent="0.4">
      <c r="A29" s="19">
        <v>127</v>
      </c>
      <c r="B29" s="19" t="s">
        <v>320</v>
      </c>
      <c r="C29" s="19" t="s">
        <v>283</v>
      </c>
      <c r="D29" s="29">
        <v>29324</v>
      </c>
      <c r="E29" s="22">
        <v>44012</v>
      </c>
      <c r="F29" s="30">
        <v>29</v>
      </c>
      <c r="G29" s="30" t="str">
        <f>IF(Employee[[#This Row],[Age]] &lt;= 30, "Group A",
IF(Employee[[#This Row],[Age]] &lt;= 45, "Group B", "GroupC"))</f>
        <v>Group A</v>
      </c>
      <c r="I29" s="19" t="s">
        <v>384</v>
      </c>
      <c r="J29" s="19" t="str">
        <f>_xlfn.TEXTJOIN(", ", TRUE, K25:K28)</f>
        <v>Jack, Jane, Rosie, Diana</v>
      </c>
    </row>
    <row r="30" spans="1:12" ht="23.25" customHeight="1" thickBot="1" x14ac:dyDescent="0.45">
      <c r="A30" s="19">
        <v>128</v>
      </c>
      <c r="B30" s="19" t="s">
        <v>321</v>
      </c>
      <c r="C30" s="19" t="s">
        <v>283</v>
      </c>
      <c r="D30" s="29">
        <v>26180</v>
      </c>
      <c r="E30" s="22">
        <v>43143</v>
      </c>
      <c r="F30" s="30">
        <v>27</v>
      </c>
      <c r="G30" s="30" t="str">
        <f>IF(Employee[[#This Row],[Age]] &lt;= 30, "Group A",
IF(Employee[[#This Row],[Age]] &lt;= 45, "Group B", "GroupC"))</f>
        <v>Group A</v>
      </c>
    </row>
    <row r="31" spans="1:12" ht="23.25" customHeight="1" thickBot="1" x14ac:dyDescent="0.45">
      <c r="A31" s="19">
        <v>129</v>
      </c>
      <c r="B31" s="19" t="s">
        <v>322</v>
      </c>
      <c r="C31" s="19" t="s">
        <v>293</v>
      </c>
      <c r="D31" s="29">
        <v>109132</v>
      </c>
      <c r="E31" s="22">
        <v>44260</v>
      </c>
      <c r="F31" s="30">
        <v>34</v>
      </c>
      <c r="G31" s="30" t="str">
        <f>IF(Employee[[#This Row],[Age]] &lt;= 30, "Group A",
IF(Employee[[#This Row],[Age]] &lt;= 45, "Group B", "GroupC"))</f>
        <v>Group B</v>
      </c>
      <c r="I31" s="20" t="s">
        <v>172</v>
      </c>
      <c r="J31" s="21"/>
    </row>
    <row r="32" spans="1:12" ht="23.25" customHeight="1" x14ac:dyDescent="0.4">
      <c r="A32" s="19">
        <v>130</v>
      </c>
      <c r="B32" s="19" t="s">
        <v>323</v>
      </c>
      <c r="C32" s="19" t="s">
        <v>324</v>
      </c>
      <c r="D32" s="29">
        <v>195588</v>
      </c>
      <c r="E32" s="22">
        <v>41971</v>
      </c>
      <c r="F32" s="30">
        <v>53</v>
      </c>
      <c r="G32" s="30" t="str">
        <f>IF(Employee[[#This Row],[Age]] &lt;= 30, "Group A",
IF(Employee[[#This Row],[Age]] &lt;= 45, "Group B", "GroupC"))</f>
        <v>GroupC</v>
      </c>
      <c r="I32" s="19" t="s">
        <v>346</v>
      </c>
      <c r="J32" s="22">
        <f ca="1">TODAY()</f>
        <v>45736</v>
      </c>
    </row>
    <row r="33" spans="1:12" ht="23.25" customHeight="1" x14ac:dyDescent="0.4">
      <c r="A33" s="19">
        <v>131</v>
      </c>
      <c r="B33" s="19" t="s">
        <v>335</v>
      </c>
      <c r="C33" s="19" t="s">
        <v>283</v>
      </c>
      <c r="D33" s="29">
        <v>300000</v>
      </c>
      <c r="E33" s="22">
        <v>45645</v>
      </c>
      <c r="F33" s="30">
        <v>45</v>
      </c>
      <c r="G33" s="30" t="str">
        <f>IF(Employee[[#This Row],[Age]] &lt;= 30, "Group A",
IF(Employee[[#This Row],[Age]] &lt;= 45, "Group B", "GroupC"))</f>
        <v>Group B</v>
      </c>
      <c r="I33" s="19" t="s">
        <v>347</v>
      </c>
      <c r="J33" s="23">
        <f ca="1">NOW()</f>
        <v>45736.712363888888</v>
      </c>
    </row>
    <row r="34" spans="1:12" ht="23.25" customHeight="1" x14ac:dyDescent="0.4">
      <c r="A34" s="19">
        <v>132</v>
      </c>
      <c r="B34" s="19" t="s">
        <v>378</v>
      </c>
      <c r="C34" s="19" t="s">
        <v>296</v>
      </c>
      <c r="D34" s="29">
        <v>25000</v>
      </c>
      <c r="E34" s="22">
        <v>45736</v>
      </c>
      <c r="F34" s="30">
        <v>22</v>
      </c>
      <c r="G34" s="30" t="str">
        <f>IF(Employee[[#This Row],[Age]] &lt;= 30, "Group A",
IF(Employee[[#This Row],[Age]] &lt;= 45, "Group B", "GroupC"))</f>
        <v>Group A</v>
      </c>
      <c r="I34" s="19" t="s">
        <v>348</v>
      </c>
      <c r="J34" s="19">
        <f ca="1">DAY(J32)</f>
        <v>20</v>
      </c>
    </row>
    <row r="35" spans="1:12" ht="23.25" customHeight="1" x14ac:dyDescent="0.4">
      <c r="D35" s="29"/>
      <c r="E35" s="22"/>
      <c r="F35" s="30"/>
      <c r="G35" s="30"/>
      <c r="I35" s="19" t="s">
        <v>349</v>
      </c>
      <c r="J35" s="19">
        <f ca="1">MONTH(J32)</f>
        <v>3</v>
      </c>
      <c r="K35" s="19" t="str">
        <f ca="1">TEXT(J32, "mmmm")</f>
        <v>March</v>
      </c>
    </row>
    <row r="36" spans="1:12" ht="23.25" customHeight="1" x14ac:dyDescent="0.4">
      <c r="I36" s="19" t="s">
        <v>350</v>
      </c>
      <c r="J36" s="19">
        <f ca="1">YEAR(J32)</f>
        <v>2025</v>
      </c>
    </row>
    <row r="37" spans="1:12" ht="23.25" customHeight="1" x14ac:dyDescent="0.4">
      <c r="I37" s="19" t="s">
        <v>351</v>
      </c>
      <c r="J37" s="22">
        <f ca="1">J32+10</f>
        <v>45746</v>
      </c>
    </row>
    <row r="38" spans="1:12" ht="23.25" customHeight="1" x14ac:dyDescent="0.4">
      <c r="I38" s="19" t="s">
        <v>352</v>
      </c>
      <c r="J38" s="22">
        <f ca="1">J32-10</f>
        <v>45726</v>
      </c>
    </row>
    <row r="39" spans="1:12" ht="23.25" customHeight="1" x14ac:dyDescent="0.4">
      <c r="I39" s="19" t="s">
        <v>353</v>
      </c>
      <c r="J39" s="22">
        <f ca="1">EDATE(J32, 10)</f>
        <v>46042</v>
      </c>
    </row>
    <row r="40" spans="1:12" ht="23.25" customHeight="1" x14ac:dyDescent="0.4">
      <c r="I40" s="19" t="s">
        <v>354</v>
      </c>
      <c r="J40" s="22">
        <f ca="1">EDATE(J32, -10)</f>
        <v>45432</v>
      </c>
    </row>
    <row r="41" spans="1:12" ht="23.25" customHeight="1" x14ac:dyDescent="0.4">
      <c r="I41" s="19" t="s">
        <v>355</v>
      </c>
      <c r="J41" s="22">
        <f ca="1">EDATE(J32, 10*12)</f>
        <v>49388</v>
      </c>
    </row>
    <row r="42" spans="1:12" ht="23.25" customHeight="1" x14ac:dyDescent="0.4">
      <c r="I42" s="19" t="s">
        <v>356</v>
      </c>
      <c r="J42" s="22">
        <f ca="1">EDATE(J32, -10*12)</f>
        <v>42083</v>
      </c>
    </row>
    <row r="43" spans="1:12" ht="23.25" customHeight="1" x14ac:dyDescent="0.4">
      <c r="I43" s="19" t="s">
        <v>357</v>
      </c>
      <c r="J43" s="24">
        <f ca="1">J32-DATE(2024, 11,22)</f>
        <v>118</v>
      </c>
      <c r="K43" s="19">
        <f ca="1">DATEDIF(DATE(2024,11,22), J32, "M")</f>
        <v>3</v>
      </c>
      <c r="L43" s="19">
        <f ca="1">DATEDIF(DATE(2024,11,22), J32, "MD")</f>
        <v>26</v>
      </c>
    </row>
    <row r="44" spans="1:12" ht="23.25" customHeight="1" thickBot="1" x14ac:dyDescent="0.45"/>
    <row r="45" spans="1:12" ht="23.25" customHeight="1" thickBot="1" x14ac:dyDescent="0.45">
      <c r="I45" s="20" t="s">
        <v>215</v>
      </c>
      <c r="J45" s="21"/>
    </row>
    <row r="46" spans="1:12" ht="23.25" customHeight="1" x14ac:dyDescent="0.4">
      <c r="I46" s="28" t="s">
        <v>358</v>
      </c>
      <c r="J46" s="28">
        <v>5</v>
      </c>
    </row>
    <row r="47" spans="1:12" ht="23.25" customHeight="1" x14ac:dyDescent="0.4">
      <c r="I47" s="19" t="s">
        <v>359</v>
      </c>
      <c r="J47" s="19" t="str">
        <f>IF(J46&lt;50, "Yes", "No")</f>
        <v>Yes</v>
      </c>
    </row>
    <row r="48" spans="1:12" ht="23.25" customHeight="1" x14ac:dyDescent="0.4">
      <c r="I48" s="5" t="s">
        <v>360</v>
      </c>
      <c r="J48" s="19" t="str">
        <f>IF(AND(J46&lt;50, J46&gt; 10), "Yes", "No")</f>
        <v>No</v>
      </c>
    </row>
    <row r="49" spans="9:33" ht="23.25" customHeight="1" x14ac:dyDescent="0.4">
      <c r="I49" s="5" t="s">
        <v>373</v>
      </c>
      <c r="J49" s="19" t="str">
        <f>IF(OR(J46&lt;25, J46&gt;60), "Yes", "No")</f>
        <v>Yes</v>
      </c>
    </row>
    <row r="50" spans="9:33" ht="37.75" customHeight="1" x14ac:dyDescent="0.4">
      <c r="I50" s="5" t="s">
        <v>387</v>
      </c>
    </row>
    <row r="51" spans="9:33" ht="23.25" customHeight="1" thickBot="1" x14ac:dyDescent="0.45"/>
    <row r="52" spans="9:33" ht="23.25" customHeight="1" thickBot="1" x14ac:dyDescent="0.45">
      <c r="I52" s="20" t="s">
        <v>336</v>
      </c>
      <c r="J52" s="21"/>
    </row>
    <row r="53" spans="9:33" ht="23.25" customHeight="1" x14ac:dyDescent="0.4">
      <c r="I53" s="19" t="s">
        <v>361</v>
      </c>
      <c r="J53" s="19">
        <f>MATCH("Steve", Employee[Name],0)</f>
        <v>27</v>
      </c>
    </row>
    <row r="54" spans="9:33" ht="23.25" customHeight="1" x14ac:dyDescent="0.4">
      <c r="I54" s="19" t="s">
        <v>362</v>
      </c>
      <c r="J54" s="19" t="str" cm="1">
        <f t="array" ref="J54">INDEX(Employee[Name],27,)</f>
        <v>Steve</v>
      </c>
    </row>
    <row r="55" spans="9:33" ht="23.25" customHeight="1" x14ac:dyDescent="0.4">
      <c r="I55" s="19" t="s">
        <v>363</v>
      </c>
      <c r="J55" s="19" t="str">
        <f>INDEX(Employee[], 27,2)</f>
        <v>Team Lead</v>
      </c>
    </row>
    <row r="56" spans="9:33" ht="23.25" customHeight="1" x14ac:dyDescent="0.4">
      <c r="I56" s="19" t="s">
        <v>374</v>
      </c>
      <c r="J56" s="19" t="s">
        <v>392</v>
      </c>
    </row>
    <row r="57" spans="9:33" ht="23.25" customHeight="1" x14ac:dyDescent="0.4">
      <c r="I57" s="19" t="s">
        <v>364</v>
      </c>
      <c r="J57" s="19" t="s">
        <v>390</v>
      </c>
      <c r="K57" s="19" t="s">
        <v>320</v>
      </c>
    </row>
    <row r="58" spans="9:33" ht="23.25" customHeight="1" x14ac:dyDescent="0.4">
      <c r="J58" s="19" t="s">
        <v>391</v>
      </c>
    </row>
    <row r="60" spans="9:33" ht="23.25" customHeight="1" thickBot="1" x14ac:dyDescent="0.45"/>
    <row r="61" spans="9:33" ht="23.25" customHeight="1" thickBot="1" x14ac:dyDescent="0.45">
      <c r="I61" s="20" t="s">
        <v>326</v>
      </c>
      <c r="J61" s="21"/>
      <c r="N61" s="41" t="s">
        <v>393</v>
      </c>
      <c r="O61" s="42"/>
      <c r="P61" s="42"/>
      <c r="Q61" s="42"/>
      <c r="R61" s="42"/>
      <c r="S61" s="43"/>
      <c r="U61" s="44" t="s">
        <v>394</v>
      </c>
      <c r="W61" s="44" t="s">
        <v>395</v>
      </c>
      <c r="Y61" s="44" t="s">
        <v>396</v>
      </c>
      <c r="AB61" s="44" t="s">
        <v>397</v>
      </c>
    </row>
    <row r="62" spans="9:33" ht="23.25" customHeight="1" x14ac:dyDescent="0.4">
      <c r="I62" s="19" t="s">
        <v>331</v>
      </c>
      <c r="N62" s="19" t="str" cm="1">
        <f t="array" ref="N62:S94">_xlfn.SORTBY(Employee[],Employee[Name],1)</f>
        <v>Alejandro</v>
      </c>
      <c r="O62" s="19" t="str">
        <v>Team Lead</v>
      </c>
      <c r="P62" s="19">
        <v>72287</v>
      </c>
      <c r="Q62" s="19">
        <v>45616</v>
      </c>
      <c r="R62" s="19">
        <v>35</v>
      </c>
      <c r="S62" s="19" t="str">
        <v>Group B</v>
      </c>
      <c r="U62" s="19" t="str" cm="1">
        <f t="array" ref="U62:U94">_xlfn._xlws.SORT(Employee[Name],1,1)</f>
        <v>Alejandro</v>
      </c>
      <c r="W62" s="19" t="str" cm="1">
        <f t="array" ref="W62:W66">INDEX(_xlfn._xlws.SORT(Employee[Name],1,1),_xlfn.SEQUENCE(5))</f>
        <v>Alejandro</v>
      </c>
      <c r="Y62" s="19" t="str" cm="1">
        <f t="array" ref="Y62:Z66">_xlfn.TAKE(_xlfn.CHOOSECOLS(_xlfn.SORTBY(Employee[], Employee[Salary], -1), 1, 3), 5)</f>
        <v>donna</v>
      </c>
      <c r="Z62" s="19">
        <v>300000</v>
      </c>
      <c r="AB62" s="19" t="str" cm="1">
        <f t="array" ref="AB62:AG66">_xlfn._xlws.FILTER(Employee[], Employee[Designation] = "Manager","")</f>
        <v>Claire</v>
      </c>
      <c r="AC62" s="19" t="str">
        <v>Manager</v>
      </c>
      <c r="AD62" s="19">
        <v>88962</v>
      </c>
      <c r="AE62" s="19">
        <v>42601</v>
      </c>
      <c r="AF62" s="19">
        <v>35</v>
      </c>
      <c r="AG62" s="19" t="str">
        <v>Group B</v>
      </c>
    </row>
    <row r="63" spans="9:33" ht="23.25" customHeight="1" x14ac:dyDescent="0.4">
      <c r="I63" s="19" t="s">
        <v>332</v>
      </c>
      <c r="N63" s="19" t="str">
        <v>Andrew</v>
      </c>
      <c r="O63" s="19" t="str">
        <v>Team Lead</v>
      </c>
      <c r="P63" s="19">
        <v>32212</v>
      </c>
      <c r="Q63" s="19">
        <v>44630</v>
      </c>
      <c r="R63" s="19">
        <v>33</v>
      </c>
      <c r="S63" s="19" t="str">
        <v>Group B</v>
      </c>
      <c r="U63" s="19" t="str">
        <v>Andrew</v>
      </c>
      <c r="W63" s="19" t="str">
        <v>Andrew</v>
      </c>
      <c r="Y63" s="19" t="str">
        <v>Zuschuss</v>
      </c>
      <c r="Z63" s="19">
        <v>195588</v>
      </c>
      <c r="AB63" s="19" t="str">
        <v>Matt</v>
      </c>
      <c r="AC63" s="19" t="str">
        <v>Manager</v>
      </c>
      <c r="AD63" s="19">
        <v>83327</v>
      </c>
      <c r="AE63" s="19">
        <v>43473</v>
      </c>
      <c r="AF63" s="19">
        <v>43</v>
      </c>
      <c r="AG63" s="19" t="str">
        <v>Group B</v>
      </c>
    </row>
    <row r="64" spans="9:33" ht="23.25" customHeight="1" x14ac:dyDescent="0.4">
      <c r="I64" s="19" t="s">
        <v>333</v>
      </c>
      <c r="N64" s="19" t="str">
        <v>Brendan</v>
      </c>
      <c r="O64" s="19" t="str">
        <v>Team Lead</v>
      </c>
      <c r="P64" s="19">
        <v>27416</v>
      </c>
      <c r="Q64" s="19">
        <v>44180</v>
      </c>
      <c r="R64" s="19">
        <v>30</v>
      </c>
      <c r="S64" s="19" t="str">
        <v>Group A</v>
      </c>
      <c r="U64" s="19" t="str">
        <v>Brendan</v>
      </c>
      <c r="W64" s="19" t="str">
        <v>Brendan</v>
      </c>
      <c r="Y64" s="19" t="str">
        <v>Brosina</v>
      </c>
      <c r="Z64" s="19">
        <v>149957</v>
      </c>
      <c r="AB64" s="19" t="str">
        <v>Sandra</v>
      </c>
      <c r="AC64" s="19" t="str">
        <v>Manager</v>
      </c>
      <c r="AD64" s="19">
        <v>115116</v>
      </c>
      <c r="AE64" s="19">
        <v>42744</v>
      </c>
      <c r="AF64" s="19">
        <v>41</v>
      </c>
      <c r="AG64" s="19" t="str">
        <v>Group B</v>
      </c>
    </row>
    <row r="65" spans="9:33" ht="23.25" customHeight="1" x14ac:dyDescent="0.4">
      <c r="I65" s="19" t="s">
        <v>334</v>
      </c>
      <c r="N65" s="19" t="str">
        <v>Brosina</v>
      </c>
      <c r="O65" s="19" t="str">
        <v>Senior Manager</v>
      </c>
      <c r="P65" s="19">
        <v>149957</v>
      </c>
      <c r="Q65" s="19">
        <v>41583</v>
      </c>
      <c r="R65" s="19">
        <v>44</v>
      </c>
      <c r="S65" s="19" t="str">
        <v>Group B</v>
      </c>
      <c r="U65" s="19" t="str">
        <v>Brosina</v>
      </c>
      <c r="W65" s="19" t="str">
        <v>Brosina</v>
      </c>
      <c r="Y65" s="19" t="str">
        <v>Erin</v>
      </c>
      <c r="Z65" s="19">
        <v>141401</v>
      </c>
      <c r="AB65" s="19" t="str">
        <v>Sean</v>
      </c>
      <c r="AC65" s="19" t="str">
        <v>Manager</v>
      </c>
      <c r="AD65" s="19">
        <v>117501</v>
      </c>
      <c r="AE65" s="19">
        <v>41371</v>
      </c>
      <c r="AF65" s="19">
        <v>36</v>
      </c>
      <c r="AG65" s="19" t="str">
        <v>Group B</v>
      </c>
    </row>
    <row r="66" spans="9:33" ht="23.25" customHeight="1" thickBot="1" x14ac:dyDescent="0.45">
      <c r="N66" s="19" t="str">
        <v>Claire</v>
      </c>
      <c r="O66" s="19" t="str">
        <v>Manager</v>
      </c>
      <c r="P66" s="19">
        <v>88962</v>
      </c>
      <c r="Q66" s="19">
        <v>42601</v>
      </c>
      <c r="R66" s="19">
        <v>35</v>
      </c>
      <c r="S66" s="19" t="str">
        <v>Group B</v>
      </c>
      <c r="U66" s="19" t="str">
        <v>Claire</v>
      </c>
      <c r="W66" s="19" t="str">
        <v>Claire</v>
      </c>
      <c r="Y66" s="19" t="str">
        <v>Lena</v>
      </c>
      <c r="Z66" s="19">
        <v>130556</v>
      </c>
      <c r="AB66" s="19" t="str">
        <v>Tracy</v>
      </c>
      <c r="AC66" s="19" t="str">
        <v>Manager</v>
      </c>
      <c r="AD66" s="19">
        <v>109132</v>
      </c>
      <c r="AE66" s="19">
        <v>44260</v>
      </c>
      <c r="AF66" s="19">
        <v>34</v>
      </c>
      <c r="AG66" s="19" t="str">
        <v>Group B</v>
      </c>
    </row>
    <row r="67" spans="9:33" ht="23.25" customHeight="1" thickBot="1" x14ac:dyDescent="0.45">
      <c r="I67" s="20" t="s">
        <v>372</v>
      </c>
      <c r="J67" s="21"/>
      <c r="N67" s="19" t="str">
        <v>Darren</v>
      </c>
      <c r="O67" s="19" t="str">
        <v>Developer</v>
      </c>
      <c r="P67" s="19">
        <v>22093</v>
      </c>
      <c r="Q67" s="19">
        <v>45627</v>
      </c>
      <c r="R67" s="19">
        <v>25</v>
      </c>
      <c r="S67" s="19" t="str">
        <v>Group A</v>
      </c>
      <c r="U67" s="19" t="str">
        <v>Darren</v>
      </c>
    </row>
    <row r="68" spans="9:33" ht="23.25" customHeight="1" x14ac:dyDescent="0.4">
      <c r="I68" s="19" t="s">
        <v>368</v>
      </c>
      <c r="J68" s="19" t="s">
        <v>369</v>
      </c>
      <c r="K68" s="19" t="s">
        <v>302</v>
      </c>
      <c r="N68" s="19" t="str">
        <v>Darrin</v>
      </c>
      <c r="O68" s="19" t="str">
        <v>Team Lead</v>
      </c>
      <c r="P68" s="19">
        <v>67659</v>
      </c>
      <c r="Q68" s="19">
        <v>45089</v>
      </c>
      <c r="R68" s="19">
        <v>26</v>
      </c>
      <c r="S68" s="19" t="str">
        <v>Group A</v>
      </c>
      <c r="U68" s="19" t="str">
        <v>Darrin</v>
      </c>
    </row>
    <row r="69" spans="9:33" ht="23.25" customHeight="1" x14ac:dyDescent="0.4">
      <c r="N69" s="19" t="str">
        <v>donna</v>
      </c>
      <c r="O69" s="19" t="str">
        <v>Team Lead</v>
      </c>
      <c r="P69" s="19">
        <v>300000</v>
      </c>
      <c r="Q69" s="19">
        <v>45645</v>
      </c>
      <c r="R69" s="19">
        <v>45</v>
      </c>
      <c r="S69" s="19" t="str">
        <v>Group B</v>
      </c>
      <c r="U69" s="19" t="str">
        <v>donna</v>
      </c>
    </row>
    <row r="70" spans="9:33" ht="23.25" customHeight="1" x14ac:dyDescent="0.4">
      <c r="N70" s="19" t="str">
        <v>Emily</v>
      </c>
      <c r="O70" s="19" t="str">
        <v>Developer</v>
      </c>
      <c r="P70" s="19">
        <v>18027</v>
      </c>
      <c r="Q70" s="19">
        <v>45194</v>
      </c>
      <c r="R70" s="19">
        <v>24</v>
      </c>
      <c r="S70" s="19" t="str">
        <v>Group A</v>
      </c>
      <c r="U70" s="19" t="str">
        <v>Emily</v>
      </c>
    </row>
    <row r="71" spans="9:33" ht="23.25" customHeight="1" x14ac:dyDescent="0.4">
      <c r="N71" s="19" t="str">
        <v>Eric</v>
      </c>
      <c r="O71" s="19" t="str">
        <v>Team Lead</v>
      </c>
      <c r="P71" s="19">
        <v>55891</v>
      </c>
      <c r="Q71" s="19">
        <v>42128</v>
      </c>
      <c r="R71" s="19">
        <v>31</v>
      </c>
      <c r="S71" s="19" t="str">
        <v>Group B</v>
      </c>
      <c r="U71" s="19" t="str">
        <v>Eric</v>
      </c>
    </row>
    <row r="72" spans="9:33" ht="23.25" customHeight="1" x14ac:dyDescent="0.4">
      <c r="N72" s="19" t="str">
        <v>Erin</v>
      </c>
      <c r="O72" s="19" t="str">
        <v>Senior Manager</v>
      </c>
      <c r="P72" s="19">
        <v>141401</v>
      </c>
      <c r="Q72" s="19">
        <v>44480</v>
      </c>
      <c r="R72" s="19">
        <v>47</v>
      </c>
      <c r="S72" s="19" t="str">
        <v>GroupC</v>
      </c>
      <c r="U72" s="19" t="str">
        <v>Erin</v>
      </c>
    </row>
    <row r="73" spans="9:33" ht="23.25" customHeight="1" x14ac:dyDescent="0.4">
      <c r="N73" s="19" t="str">
        <v>Gene</v>
      </c>
      <c r="O73" s="19" t="str">
        <v>Developer</v>
      </c>
      <c r="P73" s="19">
        <v>22125</v>
      </c>
      <c r="Q73" s="19">
        <v>45626</v>
      </c>
      <c r="R73" s="19">
        <v>22</v>
      </c>
      <c r="S73" s="19" t="str">
        <v>Group A</v>
      </c>
      <c r="U73" s="19" t="str">
        <v>Gene</v>
      </c>
    </row>
    <row r="74" spans="9:33" ht="23.25" customHeight="1" x14ac:dyDescent="0.4">
      <c r="J74" s="26"/>
      <c r="N74" s="19" t="str">
        <v>Harold</v>
      </c>
      <c r="O74" s="19" t="str">
        <v>Developer</v>
      </c>
      <c r="P74" s="19">
        <v>14438</v>
      </c>
      <c r="Q74" s="19">
        <v>45350</v>
      </c>
      <c r="R74" s="19">
        <v>23</v>
      </c>
      <c r="S74" s="19" t="str">
        <v>Group A</v>
      </c>
      <c r="U74" s="19" t="str">
        <v>Harold</v>
      </c>
    </row>
    <row r="75" spans="9:33" ht="23.25" customHeight="1" x14ac:dyDescent="0.4">
      <c r="N75" s="19" t="str">
        <v>Irene</v>
      </c>
      <c r="O75" s="19" t="str">
        <v>Team Lead</v>
      </c>
      <c r="P75" s="19">
        <v>63391</v>
      </c>
      <c r="Q75" s="19">
        <v>42995</v>
      </c>
      <c r="R75" s="19">
        <v>33</v>
      </c>
      <c r="S75" s="19" t="str">
        <v>Group B</v>
      </c>
      <c r="U75" s="19" t="str">
        <v>Irene</v>
      </c>
    </row>
    <row r="76" spans="9:33" ht="23.25" customHeight="1" x14ac:dyDescent="0.4">
      <c r="N76" s="19" t="str">
        <v>Jack</v>
      </c>
      <c r="O76" s="19" t="str">
        <v>Developer</v>
      </c>
      <c r="P76" s="19">
        <v>25000</v>
      </c>
      <c r="Q76" s="19">
        <v>45736</v>
      </c>
      <c r="R76" s="19">
        <v>22</v>
      </c>
      <c r="S76" s="19" t="str">
        <v>Group A</v>
      </c>
      <c r="U76" s="19" t="str">
        <v>Jack</v>
      </c>
    </row>
    <row r="77" spans="9:33" ht="23.25" customHeight="1" x14ac:dyDescent="0.4">
      <c r="N77" s="19" t="str">
        <v>Janet</v>
      </c>
      <c r="O77" s="19" t="str">
        <v>Developer</v>
      </c>
      <c r="P77" s="19">
        <v>13058</v>
      </c>
      <c r="Q77" s="19">
        <v>45282</v>
      </c>
      <c r="R77" s="19">
        <v>25</v>
      </c>
      <c r="S77" s="19" t="str">
        <v>Group A</v>
      </c>
      <c r="U77" s="19" t="str">
        <v>Janet</v>
      </c>
    </row>
    <row r="78" spans="9:33" ht="23.25" customHeight="1" x14ac:dyDescent="0.4">
      <c r="N78" s="19" t="str">
        <v>Ken</v>
      </c>
      <c r="O78" s="19" t="str">
        <v>Developer</v>
      </c>
      <c r="P78" s="19">
        <v>17240</v>
      </c>
      <c r="Q78" s="19">
        <v>44639</v>
      </c>
      <c r="R78" s="19">
        <v>25</v>
      </c>
      <c r="S78" s="19" t="str">
        <v>Group A</v>
      </c>
      <c r="U78" s="19" t="str">
        <v>Ken</v>
      </c>
    </row>
    <row r="79" spans="9:33" ht="23.25" customHeight="1" x14ac:dyDescent="0.4">
      <c r="N79" s="19" t="str">
        <v>Kunst</v>
      </c>
      <c r="O79" s="19" t="str">
        <v>Developer</v>
      </c>
      <c r="P79" s="19">
        <v>23259</v>
      </c>
      <c r="Q79" s="19">
        <v>45507</v>
      </c>
      <c r="R79" s="19">
        <v>24</v>
      </c>
      <c r="S79" s="19" t="str">
        <v>Group A</v>
      </c>
      <c r="U79" s="19" t="str">
        <v>Kunst</v>
      </c>
    </row>
    <row r="80" spans="9:33" ht="23.25" customHeight="1" x14ac:dyDescent="0.4">
      <c r="N80" s="19" t="str">
        <v>Lena</v>
      </c>
      <c r="O80" s="19" t="str">
        <v>Senior Manager</v>
      </c>
      <c r="P80" s="19">
        <v>130556</v>
      </c>
      <c r="Q80" s="19">
        <v>42199</v>
      </c>
      <c r="R80" s="19">
        <v>52</v>
      </c>
      <c r="S80" s="19" t="str">
        <v>GroupC</v>
      </c>
      <c r="U80" s="19" t="str">
        <v>Lena</v>
      </c>
    </row>
    <row r="81" spans="14:21" ht="23.25" customHeight="1" x14ac:dyDescent="0.4">
      <c r="N81" s="19" t="str">
        <v>Linda</v>
      </c>
      <c r="O81" s="19" t="str">
        <v>Team Lead</v>
      </c>
      <c r="P81" s="19">
        <v>54003</v>
      </c>
      <c r="Q81" s="19">
        <v>44374</v>
      </c>
      <c r="R81" s="19">
        <v>35</v>
      </c>
      <c r="S81" s="19" t="str">
        <v>Group B</v>
      </c>
      <c r="U81" s="19" t="str">
        <v>Linda</v>
      </c>
    </row>
    <row r="82" spans="14:21" ht="23.25" customHeight="1" x14ac:dyDescent="0.4">
      <c r="N82" s="19" t="str">
        <v>Matt</v>
      </c>
      <c r="O82" s="19" t="str">
        <v>Manager</v>
      </c>
      <c r="P82" s="19">
        <v>83327</v>
      </c>
      <c r="Q82" s="19">
        <v>43473</v>
      </c>
      <c r="R82" s="19">
        <v>43</v>
      </c>
      <c r="S82" s="19" t="str">
        <v>Group B</v>
      </c>
      <c r="U82" s="19" t="str">
        <v>Matt</v>
      </c>
    </row>
    <row r="83" spans="14:21" ht="23.25" customHeight="1" x14ac:dyDescent="0.4">
      <c r="N83" s="19" t="str">
        <v>Odella</v>
      </c>
      <c r="O83" s="19" t="str">
        <v>Developer</v>
      </c>
      <c r="P83" s="19">
        <v>19593</v>
      </c>
      <c r="Q83" s="19">
        <v>45427</v>
      </c>
      <c r="R83" s="19">
        <v>22</v>
      </c>
      <c r="S83" s="19" t="str">
        <v>Group A</v>
      </c>
      <c r="U83" s="19" t="str">
        <v>Odella</v>
      </c>
    </row>
    <row r="84" spans="14:21" ht="23.25" customHeight="1" x14ac:dyDescent="0.4">
      <c r="N84" s="19" t="str">
        <v>Patrick</v>
      </c>
      <c r="O84" s="19" t="str">
        <v>Team Lead</v>
      </c>
      <c r="P84" s="19">
        <v>57093</v>
      </c>
      <c r="Q84" s="19">
        <v>44869</v>
      </c>
      <c r="R84" s="19">
        <v>26</v>
      </c>
      <c r="S84" s="19" t="str">
        <v>Group A</v>
      </c>
      <c r="U84" s="19" t="str">
        <v>Patrick</v>
      </c>
    </row>
    <row r="85" spans="14:21" ht="23.25" customHeight="1" x14ac:dyDescent="0.4">
      <c r="N85" s="19" t="str">
        <v>Paul</v>
      </c>
      <c r="O85" s="19" t="str">
        <v>Team Lead</v>
      </c>
      <c r="P85" s="19">
        <v>34248</v>
      </c>
      <c r="Q85" s="19">
        <v>42480</v>
      </c>
      <c r="R85" s="19">
        <v>27</v>
      </c>
      <c r="S85" s="19" t="str">
        <v>Group A</v>
      </c>
      <c r="U85" s="19" t="str">
        <v>Paul</v>
      </c>
    </row>
    <row r="86" spans="14:21" ht="23.25" customHeight="1" x14ac:dyDescent="0.4">
      <c r="N86" s="19" t="str">
        <v>Pete</v>
      </c>
      <c r="O86" s="19" t="str">
        <v>Developer</v>
      </c>
      <c r="P86" s="19">
        <v>22445</v>
      </c>
      <c r="Q86" s="19">
        <v>45588</v>
      </c>
      <c r="R86" s="19">
        <v>22</v>
      </c>
      <c r="S86" s="19" t="str">
        <v>Group A</v>
      </c>
      <c r="U86" s="19" t="str">
        <v>Pete</v>
      </c>
    </row>
    <row r="87" spans="14:21" ht="23.25" customHeight="1" x14ac:dyDescent="0.4">
      <c r="N87" s="19" t="str">
        <v>Ruben</v>
      </c>
      <c r="O87" s="19" t="str">
        <v>Developer</v>
      </c>
      <c r="P87" s="19">
        <v>18390</v>
      </c>
      <c r="Q87" s="19">
        <v>44787</v>
      </c>
      <c r="R87" s="19">
        <v>25</v>
      </c>
      <c r="S87" s="19" t="str">
        <v>Group A</v>
      </c>
      <c r="U87" s="19" t="str">
        <v>Ruben</v>
      </c>
    </row>
    <row r="88" spans="14:21" ht="23.25" customHeight="1" x14ac:dyDescent="0.4">
      <c r="N88" s="19" t="str">
        <v>Sandra</v>
      </c>
      <c r="O88" s="19" t="str">
        <v>Manager</v>
      </c>
      <c r="P88" s="19">
        <v>115116</v>
      </c>
      <c r="Q88" s="19">
        <v>42744</v>
      </c>
      <c r="R88" s="19">
        <v>41</v>
      </c>
      <c r="S88" s="19" t="str">
        <v>Group B</v>
      </c>
      <c r="U88" s="19" t="str">
        <v>Sandra</v>
      </c>
    </row>
    <row r="89" spans="14:21" ht="23.25" customHeight="1" x14ac:dyDescent="0.4">
      <c r="N89" s="19" t="str">
        <v>Sean</v>
      </c>
      <c r="O89" s="19" t="str">
        <v>Manager</v>
      </c>
      <c r="P89" s="19">
        <v>117501</v>
      </c>
      <c r="Q89" s="19">
        <v>41371</v>
      </c>
      <c r="R89" s="19">
        <v>36</v>
      </c>
      <c r="S89" s="19" t="str">
        <v>Group B</v>
      </c>
      <c r="U89" s="19" t="str">
        <v>Sean</v>
      </c>
    </row>
    <row r="90" spans="14:21" ht="23.25" customHeight="1" x14ac:dyDescent="0.4">
      <c r="N90" s="19" t="str">
        <v>Steve</v>
      </c>
      <c r="O90" s="19" t="str">
        <v>Team Lead</v>
      </c>
      <c r="P90" s="19">
        <v>29324</v>
      </c>
      <c r="Q90" s="19">
        <v>44012</v>
      </c>
      <c r="R90" s="19">
        <v>29</v>
      </c>
      <c r="S90" s="19" t="str">
        <v>Group A</v>
      </c>
      <c r="U90" s="19" t="str">
        <v>Steve</v>
      </c>
    </row>
    <row r="91" spans="14:21" ht="23.25" customHeight="1" x14ac:dyDescent="0.4">
      <c r="N91" s="19" t="str">
        <v>Ted</v>
      </c>
      <c r="O91" s="19" t="str">
        <v>Team Lead</v>
      </c>
      <c r="P91" s="19">
        <v>26180</v>
      </c>
      <c r="Q91" s="19">
        <v>43143</v>
      </c>
      <c r="R91" s="19">
        <v>27</v>
      </c>
      <c r="S91" s="19" t="str">
        <v>Group A</v>
      </c>
      <c r="U91" s="19" t="str">
        <v>Ted</v>
      </c>
    </row>
    <row r="92" spans="14:21" ht="23.25" customHeight="1" x14ac:dyDescent="0.4">
      <c r="N92" s="19" t="str">
        <v>Tracy</v>
      </c>
      <c r="O92" s="19" t="str">
        <v>Manager</v>
      </c>
      <c r="P92" s="19">
        <v>109132</v>
      </c>
      <c r="Q92" s="19">
        <v>44260</v>
      </c>
      <c r="R92" s="19">
        <v>34</v>
      </c>
      <c r="S92" s="19" t="str">
        <v>Group B</v>
      </c>
      <c r="U92" s="19" t="str">
        <v>Tracy</v>
      </c>
    </row>
    <row r="93" spans="14:21" ht="23.25" customHeight="1" x14ac:dyDescent="0.4">
      <c r="N93" s="19" t="str">
        <v>Zuschuss</v>
      </c>
      <c r="O93" s="19" t="str">
        <v>Managing Director</v>
      </c>
      <c r="P93" s="19">
        <v>195588</v>
      </c>
      <c r="Q93" s="19">
        <v>41971</v>
      </c>
      <c r="R93" s="19">
        <v>53</v>
      </c>
      <c r="S93" s="19" t="str">
        <v>GroupC</v>
      </c>
      <c r="U93" s="19" t="str">
        <v>Zuschuss</v>
      </c>
    </row>
    <row r="94" spans="14:21" ht="23.25" customHeight="1" x14ac:dyDescent="0.4"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U94" s="19">
        <v>0</v>
      </c>
    </row>
  </sheetData>
  <sheetProtection selectLockedCells="1" selectUnlockedCells="1"/>
  <mergeCells count="1">
    <mergeCell ref="N61:S6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17F1-58AE-4D6A-917F-D15B94FB20CE}">
  <dimension ref="A2:F35"/>
  <sheetViews>
    <sheetView tabSelected="1" topLeftCell="A15" zoomScale="92" workbookViewId="0">
      <selection activeCell="B2" sqref="B2:F34"/>
    </sheetView>
  </sheetViews>
  <sheetFormatPr defaultColWidth="19.765625" defaultRowHeight="18" customHeight="1" x14ac:dyDescent="0.4"/>
  <cols>
    <col min="1" max="2" width="19.765625" style="19"/>
    <col min="3" max="3" width="19.765625" style="24"/>
    <col min="4" max="4" width="19.765625" style="19"/>
    <col min="5" max="6" width="19.765625" style="24"/>
  </cols>
  <sheetData>
    <row r="2" spans="1:6" ht="18" customHeight="1" x14ac:dyDescent="0.4">
      <c r="A2" s="19" t="s">
        <v>278</v>
      </c>
      <c r="B2" s="19" t="s">
        <v>280</v>
      </c>
      <c r="C2" s="24" t="s">
        <v>279</v>
      </c>
      <c r="D2" s="19" t="s">
        <v>330</v>
      </c>
      <c r="E2" s="24" t="s">
        <v>281</v>
      </c>
      <c r="F2" s="24" t="s">
        <v>386</v>
      </c>
    </row>
    <row r="3" spans="1:6" ht="18" customHeight="1" x14ac:dyDescent="0.4">
      <c r="A3" s="19" t="s">
        <v>282</v>
      </c>
      <c r="B3" s="19" t="s">
        <v>283</v>
      </c>
      <c r="C3" s="29">
        <v>72287</v>
      </c>
      <c r="D3" s="22">
        <v>45616</v>
      </c>
      <c r="E3" s="30">
        <v>35</v>
      </c>
      <c r="F3" s="30" t="str">
        <f>IF(Employee4[[#This Row],[Age]] &lt;= 30, "Group A",
IF(Employee4[[#This Row],[Age]] &lt;= 45, "Group B", "GroupC"))</f>
        <v>Group B</v>
      </c>
    </row>
    <row r="4" spans="1:6" ht="18" customHeight="1" x14ac:dyDescent="0.4">
      <c r="A4" s="19" t="s">
        <v>285</v>
      </c>
      <c r="B4" s="19" t="s">
        <v>283</v>
      </c>
      <c r="C4" s="29">
        <v>32212</v>
      </c>
      <c r="D4" s="22">
        <v>44630</v>
      </c>
      <c r="E4" s="30">
        <v>33</v>
      </c>
      <c r="F4" s="30" t="str">
        <f>IF(Employee4[[#This Row],[Age]] &lt;= 30, "Group A",
IF(Employee4[[#This Row],[Age]] &lt;= 45, "Group B", "GroupC"))</f>
        <v>Group B</v>
      </c>
    </row>
    <row r="5" spans="1:6" ht="18" customHeight="1" x14ac:dyDescent="0.4">
      <c r="A5" s="19" t="s">
        <v>287</v>
      </c>
      <c r="B5" s="19" t="s">
        <v>283</v>
      </c>
      <c r="C5" s="29">
        <v>27416</v>
      </c>
      <c r="D5" s="22">
        <v>44180</v>
      </c>
      <c r="E5" s="30">
        <v>30</v>
      </c>
      <c r="F5" s="30" t="str">
        <f>IF(Employee4[[#This Row],[Age]] &lt;= 30, "Group A",
IF(Employee4[[#This Row],[Age]] &lt;= 45, "Group B", "GroupC"))</f>
        <v>Group A</v>
      </c>
    </row>
    <row r="6" spans="1:6" ht="18" customHeight="1" x14ac:dyDescent="0.4">
      <c r="A6" s="19" t="s">
        <v>289</v>
      </c>
      <c r="B6" s="19" t="s">
        <v>290</v>
      </c>
      <c r="C6" s="29">
        <v>149957</v>
      </c>
      <c r="D6" s="22">
        <v>41583</v>
      </c>
      <c r="E6" s="30">
        <v>44</v>
      </c>
      <c r="F6" s="30" t="str">
        <f>IF(Employee4[[#This Row],[Age]] &lt;= 30, "Group A",
IF(Employee4[[#This Row],[Age]] &lt;= 45, "Group B", "GroupC"))</f>
        <v>Group B</v>
      </c>
    </row>
    <row r="7" spans="1:6" ht="18" customHeight="1" x14ac:dyDescent="0.4">
      <c r="A7" s="19" t="s">
        <v>292</v>
      </c>
      <c r="B7" s="19" t="s">
        <v>293</v>
      </c>
      <c r="C7" s="29">
        <v>88962</v>
      </c>
      <c r="D7" s="22">
        <v>42601</v>
      </c>
      <c r="E7" s="30">
        <v>35</v>
      </c>
      <c r="F7" s="30" t="str">
        <f>IF(Employee4[[#This Row],[Age]] &lt;= 30, "Group A",
IF(Employee4[[#This Row],[Age]] &lt;= 45, "Group B", "GroupC"))</f>
        <v>Group B</v>
      </c>
    </row>
    <row r="8" spans="1:6" ht="18" customHeight="1" x14ac:dyDescent="0.4">
      <c r="A8" s="19" t="s">
        <v>295</v>
      </c>
      <c r="B8" s="19" t="s">
        <v>296</v>
      </c>
      <c r="C8" s="29">
        <v>22093</v>
      </c>
      <c r="D8" s="22">
        <v>45627</v>
      </c>
      <c r="E8" s="30">
        <v>25</v>
      </c>
      <c r="F8" s="30" t="str">
        <f>IF(Employee4[[#This Row],[Age]] &lt;= 30, "Group A",
IF(Employee4[[#This Row],[Age]] &lt;= 45, "Group B", "GroupC"))</f>
        <v>Group A</v>
      </c>
    </row>
    <row r="9" spans="1:6" ht="18" customHeight="1" x14ac:dyDescent="0.4">
      <c r="A9" s="19" t="s">
        <v>298</v>
      </c>
      <c r="B9" s="19" t="s">
        <v>283</v>
      </c>
      <c r="C9" s="29">
        <v>67659</v>
      </c>
      <c r="D9" s="22">
        <v>45089</v>
      </c>
      <c r="E9" s="30">
        <v>26</v>
      </c>
      <c r="F9" s="30" t="str">
        <f>IF(Employee4[[#This Row],[Age]] &lt;= 30, "Group A",
IF(Employee4[[#This Row],[Age]] &lt;= 45, "Group B", "GroupC"))</f>
        <v>Group A</v>
      </c>
    </row>
    <row r="10" spans="1:6" ht="18" customHeight="1" x14ac:dyDescent="0.4">
      <c r="A10" s="19" t="s">
        <v>299</v>
      </c>
      <c r="B10" s="19" t="s">
        <v>296</v>
      </c>
      <c r="C10" s="29">
        <v>18027</v>
      </c>
      <c r="D10" s="22">
        <v>45194</v>
      </c>
      <c r="E10" s="30">
        <v>24</v>
      </c>
      <c r="F10" s="30" t="str">
        <f>IF(Employee4[[#This Row],[Age]] &lt;= 30, "Group A",
IF(Employee4[[#This Row],[Age]] &lt;= 45, "Group B", "GroupC"))</f>
        <v>Group A</v>
      </c>
    </row>
    <row r="11" spans="1:6" ht="18" customHeight="1" x14ac:dyDescent="0.4">
      <c r="A11" s="19" t="s">
        <v>301</v>
      </c>
      <c r="B11" s="19" t="s">
        <v>283</v>
      </c>
      <c r="C11" s="29">
        <v>55891</v>
      </c>
      <c r="D11" s="22">
        <v>42128</v>
      </c>
      <c r="E11" s="30">
        <v>31</v>
      </c>
      <c r="F11" s="30" t="str">
        <f>IF(Employee4[[#This Row],[Age]] &lt;= 30, "Group A",
IF(Employee4[[#This Row],[Age]] &lt;= 45, "Group B", "GroupC"))</f>
        <v>Group B</v>
      </c>
    </row>
    <row r="12" spans="1:6" ht="18" customHeight="1" x14ac:dyDescent="0.4">
      <c r="A12" s="19" t="s">
        <v>303</v>
      </c>
      <c r="B12" s="19" t="s">
        <v>290</v>
      </c>
      <c r="C12" s="29">
        <v>141401</v>
      </c>
      <c r="D12" s="22">
        <v>44480</v>
      </c>
      <c r="E12" s="30">
        <v>47</v>
      </c>
      <c r="F12" s="30" t="str">
        <f>IF(Employee4[[#This Row],[Age]] &lt;= 30, "Group A",
IF(Employee4[[#This Row],[Age]] &lt;= 45, "Group B", "GroupC"))</f>
        <v>GroupC</v>
      </c>
    </row>
    <row r="13" spans="1:6" ht="18" customHeight="1" x14ac:dyDescent="0.4">
      <c r="A13" s="19" t="s">
        <v>304</v>
      </c>
      <c r="B13" s="19" t="s">
        <v>296</v>
      </c>
      <c r="C13" s="29">
        <v>22125</v>
      </c>
      <c r="D13" s="22">
        <v>45626</v>
      </c>
      <c r="E13" s="30">
        <v>22</v>
      </c>
      <c r="F13" s="30" t="str">
        <f>IF(Employee4[[#This Row],[Age]] &lt;= 30, "Group A",
IF(Employee4[[#This Row],[Age]] &lt;= 45, "Group B", "GroupC"))</f>
        <v>Group A</v>
      </c>
    </row>
    <row r="14" spans="1:6" ht="18" customHeight="1" x14ac:dyDescent="0.4">
      <c r="A14" s="19" t="s">
        <v>305</v>
      </c>
      <c r="B14" s="19" t="s">
        <v>296</v>
      </c>
      <c r="C14" s="29">
        <v>14438</v>
      </c>
      <c r="D14" s="22">
        <v>45350</v>
      </c>
      <c r="E14" s="30">
        <v>23</v>
      </c>
      <c r="F14" s="30" t="str">
        <f>IF(Employee4[[#This Row],[Age]] &lt;= 30, "Group A",
IF(Employee4[[#This Row],[Age]] &lt;= 45, "Group B", "GroupC"))</f>
        <v>Group A</v>
      </c>
    </row>
    <row r="15" spans="1:6" ht="18" customHeight="1" x14ac:dyDescent="0.4">
      <c r="A15" s="19" t="s">
        <v>306</v>
      </c>
      <c r="B15" s="19" t="s">
        <v>283</v>
      </c>
      <c r="C15" s="29">
        <v>63391</v>
      </c>
      <c r="D15" s="22">
        <v>42995</v>
      </c>
      <c r="E15" s="30">
        <v>33</v>
      </c>
      <c r="F15" s="30" t="str">
        <f>IF(Employee4[[#This Row],[Age]] &lt;= 30, "Group A",
IF(Employee4[[#This Row],[Age]] &lt;= 45, "Group B", "GroupC"))</f>
        <v>Group B</v>
      </c>
    </row>
    <row r="16" spans="1:6" ht="18" customHeight="1" x14ac:dyDescent="0.4">
      <c r="A16" s="19" t="s">
        <v>307</v>
      </c>
      <c r="B16" s="19" t="s">
        <v>296</v>
      </c>
      <c r="C16" s="29">
        <v>13058</v>
      </c>
      <c r="D16" s="22">
        <v>45282</v>
      </c>
      <c r="E16" s="30">
        <v>25</v>
      </c>
      <c r="F16" s="30" t="str">
        <f>IF(Employee4[[#This Row],[Age]] &lt;= 30, "Group A",
IF(Employee4[[#This Row],[Age]] &lt;= 45, "Group B", "GroupC"))</f>
        <v>Group A</v>
      </c>
    </row>
    <row r="17" spans="1:6" ht="18" customHeight="1" x14ac:dyDescent="0.4">
      <c r="A17" s="19" t="s">
        <v>308</v>
      </c>
      <c r="B17" s="19" t="s">
        <v>296</v>
      </c>
      <c r="C17" s="29">
        <v>17240</v>
      </c>
      <c r="D17" s="22">
        <v>44639</v>
      </c>
      <c r="E17" s="30">
        <v>25</v>
      </c>
      <c r="F17" s="30" t="str">
        <f>IF(Employee4[[#This Row],[Age]] &lt;= 30, "Group A",
IF(Employee4[[#This Row],[Age]] &lt;= 45, "Group B", "GroupC"))</f>
        <v>Group A</v>
      </c>
    </row>
    <row r="18" spans="1:6" ht="18" customHeight="1" x14ac:dyDescent="0.4">
      <c r="A18" s="19" t="s">
        <v>309</v>
      </c>
      <c r="B18" s="19" t="s">
        <v>296</v>
      </c>
      <c r="C18" s="29">
        <v>23259</v>
      </c>
      <c r="D18" s="22">
        <v>45507</v>
      </c>
      <c r="E18" s="30">
        <v>24</v>
      </c>
      <c r="F18" s="30" t="str">
        <f>IF(Employee4[[#This Row],[Age]] &lt;= 30, "Group A",
IF(Employee4[[#This Row],[Age]] &lt;= 45, "Group B", "GroupC"))</f>
        <v>Group A</v>
      </c>
    </row>
    <row r="19" spans="1:6" ht="18" customHeight="1" x14ac:dyDescent="0.4">
      <c r="A19" s="19" t="s">
        <v>310</v>
      </c>
      <c r="B19" s="19" t="s">
        <v>290</v>
      </c>
      <c r="C19" s="29">
        <v>130556</v>
      </c>
      <c r="D19" s="22">
        <v>42199</v>
      </c>
      <c r="E19" s="30">
        <v>52</v>
      </c>
      <c r="F19" s="30" t="str">
        <f>IF(Employee4[[#This Row],[Age]] &lt;= 30, "Group A",
IF(Employee4[[#This Row],[Age]] &lt;= 45, "Group B", "GroupC"))</f>
        <v>GroupC</v>
      </c>
    </row>
    <row r="20" spans="1:6" ht="18" customHeight="1" x14ac:dyDescent="0.4">
      <c r="A20" s="19" t="s">
        <v>311</v>
      </c>
      <c r="B20" s="19" t="s">
        <v>283</v>
      </c>
      <c r="C20" s="29">
        <v>54003</v>
      </c>
      <c r="D20" s="22">
        <v>44374</v>
      </c>
      <c r="E20" s="30">
        <v>35</v>
      </c>
      <c r="F20" s="30" t="str">
        <f>IF(Employee4[[#This Row],[Age]] &lt;= 30, "Group A",
IF(Employee4[[#This Row],[Age]] &lt;= 45, "Group B", "GroupC"))</f>
        <v>Group B</v>
      </c>
    </row>
    <row r="21" spans="1:6" ht="18" customHeight="1" x14ac:dyDescent="0.4">
      <c r="A21" s="19" t="s">
        <v>312</v>
      </c>
      <c r="B21" s="19" t="s">
        <v>293</v>
      </c>
      <c r="C21" s="29">
        <v>83327</v>
      </c>
      <c r="D21" s="22">
        <v>43473</v>
      </c>
      <c r="E21" s="30">
        <v>43</v>
      </c>
      <c r="F21" s="30" t="str">
        <f>IF(Employee4[[#This Row],[Age]] &lt;= 30, "Group A",
IF(Employee4[[#This Row],[Age]] &lt;= 45, "Group B", "GroupC"))</f>
        <v>Group B</v>
      </c>
    </row>
    <row r="22" spans="1:6" ht="18" customHeight="1" x14ac:dyDescent="0.4">
      <c r="A22" s="19" t="s">
        <v>313</v>
      </c>
      <c r="B22" s="19" t="s">
        <v>296</v>
      </c>
      <c r="C22" s="29">
        <v>19593</v>
      </c>
      <c r="D22" s="22">
        <v>45427</v>
      </c>
      <c r="E22" s="30">
        <v>22</v>
      </c>
      <c r="F22" s="30" t="str">
        <f>IF(Employee4[[#This Row],[Age]] &lt;= 30, "Group A",
IF(Employee4[[#This Row],[Age]] &lt;= 45, "Group B", "GroupC"))</f>
        <v>Group A</v>
      </c>
    </row>
    <row r="23" spans="1:6" ht="18" customHeight="1" x14ac:dyDescent="0.4">
      <c r="A23" s="19" t="s">
        <v>314</v>
      </c>
      <c r="B23" s="19" t="s">
        <v>283</v>
      </c>
      <c r="C23" s="29">
        <v>57093</v>
      </c>
      <c r="D23" s="22">
        <v>44869</v>
      </c>
      <c r="E23" s="30">
        <v>26</v>
      </c>
      <c r="F23" s="30" t="str">
        <f>IF(Employee4[[#This Row],[Age]] &lt;= 30, "Group A",
IF(Employee4[[#This Row],[Age]] &lt;= 45, "Group B", "GroupC"))</f>
        <v>Group A</v>
      </c>
    </row>
    <row r="24" spans="1:6" ht="18" customHeight="1" x14ac:dyDescent="0.4">
      <c r="A24" s="19" t="s">
        <v>315</v>
      </c>
      <c r="B24" s="19" t="s">
        <v>283</v>
      </c>
      <c r="C24" s="29">
        <v>34248</v>
      </c>
      <c r="D24" s="22">
        <v>42480</v>
      </c>
      <c r="E24" s="30">
        <v>27</v>
      </c>
      <c r="F24" s="30" t="str">
        <f>IF(Employee4[[#This Row],[Age]] &lt;= 30, "Group A",
IF(Employee4[[#This Row],[Age]] &lt;= 45, "Group B", "GroupC"))</f>
        <v>Group A</v>
      </c>
    </row>
    <row r="25" spans="1:6" ht="18" customHeight="1" x14ac:dyDescent="0.4">
      <c r="A25" s="19" t="s">
        <v>316</v>
      </c>
      <c r="B25" s="19" t="s">
        <v>296</v>
      </c>
      <c r="C25" s="29">
        <v>22445</v>
      </c>
      <c r="D25" s="22">
        <v>45588</v>
      </c>
      <c r="E25" s="30">
        <v>22</v>
      </c>
      <c r="F25" s="30" t="str">
        <f>IF(Employee4[[#This Row],[Age]] &lt;= 30, "Group A",
IF(Employee4[[#This Row],[Age]] &lt;= 45, "Group B", "GroupC"))</f>
        <v>Group A</v>
      </c>
    </row>
    <row r="26" spans="1:6" ht="18" customHeight="1" x14ac:dyDescent="0.4">
      <c r="A26" s="19" t="s">
        <v>317</v>
      </c>
      <c r="B26" s="19" t="s">
        <v>296</v>
      </c>
      <c r="C26" s="29">
        <v>18390</v>
      </c>
      <c r="D26" s="22">
        <v>44787</v>
      </c>
      <c r="E26" s="30">
        <v>25</v>
      </c>
      <c r="F26" s="30" t="str">
        <f>IF(Employee4[[#This Row],[Age]] &lt;= 30, "Group A",
IF(Employee4[[#This Row],[Age]] &lt;= 45, "Group B", "GroupC"))</f>
        <v>Group A</v>
      </c>
    </row>
    <row r="27" spans="1:6" ht="18" customHeight="1" x14ac:dyDescent="0.4">
      <c r="A27" s="19" t="s">
        <v>318</v>
      </c>
      <c r="B27" s="19" t="s">
        <v>293</v>
      </c>
      <c r="C27" s="29">
        <v>115116</v>
      </c>
      <c r="D27" s="22">
        <v>42744</v>
      </c>
      <c r="E27" s="30">
        <v>41</v>
      </c>
      <c r="F27" s="30" t="str">
        <f>IF(Employee4[[#This Row],[Age]] &lt;= 30, "Group A",
IF(Employee4[[#This Row],[Age]] &lt;= 45, "Group B", "GroupC"))</f>
        <v>Group B</v>
      </c>
    </row>
    <row r="28" spans="1:6" ht="18" customHeight="1" x14ac:dyDescent="0.4">
      <c r="A28" s="19" t="s">
        <v>319</v>
      </c>
      <c r="B28" s="19" t="s">
        <v>293</v>
      </c>
      <c r="C28" s="29">
        <v>117501</v>
      </c>
      <c r="D28" s="22">
        <v>41371</v>
      </c>
      <c r="E28" s="30">
        <v>36</v>
      </c>
      <c r="F28" s="30" t="str">
        <f>IF(Employee4[[#This Row],[Age]] &lt;= 30, "Group A",
IF(Employee4[[#This Row],[Age]] &lt;= 45, "Group B", "GroupC"))</f>
        <v>Group B</v>
      </c>
    </row>
    <row r="29" spans="1:6" ht="18" customHeight="1" x14ac:dyDescent="0.4">
      <c r="A29" s="19" t="s">
        <v>320</v>
      </c>
      <c r="B29" s="19" t="s">
        <v>283</v>
      </c>
      <c r="C29" s="29">
        <v>29324</v>
      </c>
      <c r="D29" s="22">
        <v>44012</v>
      </c>
      <c r="E29" s="30">
        <v>29</v>
      </c>
      <c r="F29" s="30" t="str">
        <f>IF(Employee4[[#This Row],[Age]] &lt;= 30, "Group A",
IF(Employee4[[#This Row],[Age]] &lt;= 45, "Group B", "GroupC"))</f>
        <v>Group A</v>
      </c>
    </row>
    <row r="30" spans="1:6" ht="18" customHeight="1" x14ac:dyDescent="0.4">
      <c r="A30" s="19" t="s">
        <v>321</v>
      </c>
      <c r="B30" s="19" t="s">
        <v>283</v>
      </c>
      <c r="C30" s="29">
        <v>26180</v>
      </c>
      <c r="D30" s="22">
        <v>43143</v>
      </c>
      <c r="E30" s="30">
        <v>27</v>
      </c>
      <c r="F30" s="30" t="str">
        <f>IF(Employee4[[#This Row],[Age]] &lt;= 30, "Group A",
IF(Employee4[[#This Row],[Age]] &lt;= 45, "Group B", "GroupC"))</f>
        <v>Group A</v>
      </c>
    </row>
    <row r="31" spans="1:6" ht="18" customHeight="1" x14ac:dyDescent="0.4">
      <c r="A31" s="19" t="s">
        <v>322</v>
      </c>
      <c r="B31" s="19" t="s">
        <v>293</v>
      </c>
      <c r="C31" s="29">
        <v>109132</v>
      </c>
      <c r="D31" s="22">
        <v>44260</v>
      </c>
      <c r="E31" s="30">
        <v>34</v>
      </c>
      <c r="F31" s="30" t="str">
        <f>IF(Employee4[[#This Row],[Age]] &lt;= 30, "Group A",
IF(Employee4[[#This Row],[Age]] &lt;= 45, "Group B", "GroupC"))</f>
        <v>Group B</v>
      </c>
    </row>
    <row r="32" spans="1:6" ht="18" customHeight="1" x14ac:dyDescent="0.4">
      <c r="A32" s="19" t="s">
        <v>323</v>
      </c>
      <c r="B32" s="19" t="s">
        <v>324</v>
      </c>
      <c r="C32" s="29">
        <v>195588</v>
      </c>
      <c r="D32" s="22">
        <v>41971</v>
      </c>
      <c r="E32" s="30">
        <v>53</v>
      </c>
      <c r="F32" s="30" t="str">
        <f>IF(Employee4[[#This Row],[Age]] &lt;= 30, "Group A",
IF(Employee4[[#This Row],[Age]] &lt;= 45, "Group B", "GroupC"))</f>
        <v>GroupC</v>
      </c>
    </row>
    <row r="33" spans="1:6" ht="18" customHeight="1" x14ac:dyDescent="0.4">
      <c r="A33" s="19" t="s">
        <v>335</v>
      </c>
      <c r="B33" s="19" t="s">
        <v>283</v>
      </c>
      <c r="C33" s="29">
        <v>300000</v>
      </c>
      <c r="D33" s="22">
        <v>45645</v>
      </c>
      <c r="E33" s="30">
        <v>45</v>
      </c>
      <c r="F33" s="30" t="str">
        <f>IF(Employee4[[#This Row],[Age]] &lt;= 30, "Group A",
IF(Employee4[[#This Row],[Age]] &lt;= 45, "Group B", "GroupC"))</f>
        <v>Group B</v>
      </c>
    </row>
    <row r="34" spans="1:6" ht="18" customHeight="1" x14ac:dyDescent="0.4">
      <c r="A34" s="19" t="s">
        <v>378</v>
      </c>
      <c r="B34" s="19" t="s">
        <v>296</v>
      </c>
      <c r="C34" s="29">
        <v>25000</v>
      </c>
      <c r="D34" s="22">
        <v>45736</v>
      </c>
      <c r="E34" s="30">
        <v>22</v>
      </c>
      <c r="F34" s="30" t="str">
        <f>IF(Employee4[[#This Row],[Age]] &lt;= 30, "Group A",
IF(Employee4[[#This Row],[Age]] &lt;= 45, "Group B", "GroupC"))</f>
        <v>Group A</v>
      </c>
    </row>
    <row r="35" spans="1:6" ht="18" customHeight="1" x14ac:dyDescent="0.4">
      <c r="C35" s="29"/>
      <c r="D35" s="22"/>
      <c r="E35" s="30"/>
      <c r="F35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D186-E0AB-4A2F-8CC8-540A4911C8F7}">
  <sheetPr codeName="Sheet7"/>
  <dimension ref="A1:O22"/>
  <sheetViews>
    <sheetView workbookViewId="0">
      <selection activeCell="G10" sqref="G10"/>
    </sheetView>
  </sheetViews>
  <sheetFormatPr defaultRowHeight="14.6" x14ac:dyDescent="0.4"/>
  <cols>
    <col min="1" max="2" width="19.765625" customWidth="1"/>
    <col min="3" max="3" width="19.53515625" style="40" customWidth="1"/>
  </cols>
  <sheetData>
    <row r="1" spans="1:15" ht="74.150000000000006" customHeight="1" x14ac:dyDescent="0.4">
      <c r="A1" s="31" t="s">
        <v>379</v>
      </c>
      <c r="B1" s="31" t="s">
        <v>385</v>
      </c>
      <c r="C1" s="39" t="s">
        <v>389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4">
      <c r="A2" cm="1">
        <f t="array" ref="A2:A22">_xlfn.UNIQUE(Employee[Age])</f>
        <v>35</v>
      </c>
      <c r="B2" t="str" cm="1">
        <f t="array" ref="B2:B7">CONCATENATE(_xlfn.UNIQUE(Employee[Designation]))</f>
        <v>Team Lead</v>
      </c>
      <c r="C2" s="40" cm="1">
        <f t="array" ref="C2:C11">_xlfn.SEQUENCE(10,1,101)</f>
        <v>101</v>
      </c>
    </row>
    <row r="3" spans="1:15" x14ac:dyDescent="0.4">
      <c r="A3">
        <v>33</v>
      </c>
      <c r="B3" t="str">
        <v>Senior Manager</v>
      </c>
      <c r="C3" s="40">
        <v>102</v>
      </c>
    </row>
    <row r="4" spans="1:15" x14ac:dyDescent="0.4">
      <c r="A4">
        <v>30</v>
      </c>
      <c r="B4" t="str">
        <v>Manager</v>
      </c>
      <c r="C4" s="40">
        <v>103</v>
      </c>
    </row>
    <row r="5" spans="1:15" x14ac:dyDescent="0.4">
      <c r="A5">
        <v>44</v>
      </c>
      <c r="B5" t="str">
        <v>Developer</v>
      </c>
      <c r="C5" s="40">
        <v>104</v>
      </c>
    </row>
    <row r="6" spans="1:15" x14ac:dyDescent="0.4">
      <c r="A6">
        <v>25</v>
      </c>
      <c r="B6" t="str">
        <v>Managing Director</v>
      </c>
      <c r="C6" s="40">
        <v>105</v>
      </c>
    </row>
    <row r="7" spans="1:15" x14ac:dyDescent="0.4">
      <c r="A7">
        <v>26</v>
      </c>
      <c r="B7" t="str">
        <v/>
      </c>
      <c r="C7" s="40">
        <v>106</v>
      </c>
    </row>
    <row r="8" spans="1:15" x14ac:dyDescent="0.4">
      <c r="A8">
        <v>24</v>
      </c>
      <c r="C8" s="40">
        <v>107</v>
      </c>
    </row>
    <row r="9" spans="1:15" x14ac:dyDescent="0.4">
      <c r="A9">
        <v>31</v>
      </c>
      <c r="C9" s="40">
        <v>108</v>
      </c>
    </row>
    <row r="10" spans="1:15" x14ac:dyDescent="0.4">
      <c r="A10">
        <v>47</v>
      </c>
      <c r="C10" s="40">
        <v>109</v>
      </c>
    </row>
    <row r="11" spans="1:15" x14ac:dyDescent="0.4">
      <c r="A11">
        <v>22</v>
      </c>
      <c r="C11" s="40">
        <v>110</v>
      </c>
    </row>
    <row r="12" spans="1:15" x14ac:dyDescent="0.4">
      <c r="A12">
        <v>23</v>
      </c>
    </row>
    <row r="13" spans="1:15" x14ac:dyDescent="0.4">
      <c r="A13">
        <v>52</v>
      </c>
    </row>
    <row r="14" spans="1:15" x14ac:dyDescent="0.4">
      <c r="A14">
        <v>43</v>
      </c>
    </row>
    <row r="15" spans="1:15" x14ac:dyDescent="0.4">
      <c r="A15">
        <v>27</v>
      </c>
    </row>
    <row r="16" spans="1:15" x14ac:dyDescent="0.4">
      <c r="A16">
        <v>41</v>
      </c>
    </row>
    <row r="17" spans="1:1" x14ac:dyDescent="0.4">
      <c r="A17">
        <v>36</v>
      </c>
    </row>
    <row r="18" spans="1:1" x14ac:dyDescent="0.4">
      <c r="A18">
        <v>29</v>
      </c>
    </row>
    <row r="19" spans="1:1" x14ac:dyDescent="0.4">
      <c r="A19">
        <v>34</v>
      </c>
    </row>
    <row r="20" spans="1:1" x14ac:dyDescent="0.4">
      <c r="A20">
        <v>53</v>
      </c>
    </row>
    <row r="21" spans="1:1" x14ac:dyDescent="0.4">
      <c r="A21">
        <v>45</v>
      </c>
    </row>
    <row r="22" spans="1:1" x14ac:dyDescent="0.4">
      <c r="A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4ABE396B48146AAE3007858CB8C2A" ma:contentTypeVersion="4" ma:contentTypeDescription="Create a new document." ma:contentTypeScope="" ma:versionID="f1a1cc78cb76113367f626b681931af4">
  <xsd:schema xmlns:xsd="http://www.w3.org/2001/XMLSchema" xmlns:xs="http://www.w3.org/2001/XMLSchema" xmlns:p="http://schemas.microsoft.com/office/2006/metadata/properties" xmlns:ns2="8adedb4f-442a-4cb6-8f82-af607db4d497" targetNamespace="http://schemas.microsoft.com/office/2006/metadata/properties" ma:root="true" ma:fieldsID="750a20edc5b31ae9a6838ec66ca721eb" ns2:_="">
    <xsd:import namespace="8adedb4f-442a-4cb6-8f82-af607db4d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edb4f-442a-4cb6-8f82-af607db4d4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D3385C7-620A-4B66-8637-837404DD88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E16F6B-90AB-41EF-AE80-2C6AF7CF68CC}">
  <ds:schemaRefs>
    <ds:schemaRef ds:uri="http://www.w3.org/XML/1998/namespace"/>
    <ds:schemaRef ds:uri="8adedb4f-442a-4cb6-8f82-af607db4d497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73F5F5B-75C5-4245-A96A-280A5CE47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edb4f-442a-4cb6-8f82-af607db4d4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A38B00-EDD0-4BC3-9C3D-F63A70435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Mathematical Functions</vt:lpstr>
      <vt:lpstr>Text Functions</vt:lpstr>
      <vt:lpstr>Date Functions</vt:lpstr>
      <vt:lpstr>Logical Functions</vt:lpstr>
      <vt:lpstr> Lookup Functions</vt:lpstr>
      <vt:lpstr>Basic Exercises</vt:lpstr>
      <vt:lpstr>Sheet2</vt:lpstr>
      <vt:lpstr>Array 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Vaidehi Nair</dc:creator>
  <cp:keywords/>
  <dc:description/>
  <cp:lastModifiedBy>Vaidehi Nair</cp:lastModifiedBy>
  <cp:revision/>
  <dcterms:created xsi:type="dcterms:W3CDTF">2024-12-18T07:44:58Z</dcterms:created>
  <dcterms:modified xsi:type="dcterms:W3CDTF">2025-03-20T12:27:19Z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0x0101009894ABE396B48146AAE3007858CB8C2A</vt:lpwstr>
  </property>
</Properties>
</file>