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tec\Documents\Camtasia\Know Your Sheet\KYB\RepoAssets\knowyoursheet\KnowYourBudget\Excel\"/>
    </mc:Choice>
  </mc:AlternateContent>
  <xr:revisionPtr revIDLastSave="0" documentId="13_ncr:1_{7E18752A-E148-46A0-820E-69421AFBF3F3}" xr6:coauthVersionLast="47" xr6:coauthVersionMax="47" xr10:uidLastSave="{00000000-0000-0000-0000-000000000000}"/>
  <bookViews>
    <workbookView xWindow="53655" yWindow="1065" windowWidth="17040" windowHeight="12630" xr2:uid="{60223861-FE4D-4750-8395-33F358FC710E}"/>
  </bookViews>
  <sheets>
    <sheet name="2025" sheetId="1" r:id="rId1"/>
    <sheet name="2025 v2" sheetId="3" r:id="rId2"/>
    <sheet name="IrregExps" sheetId="4" r:id="rId3"/>
    <sheet name="CC" sheetId="7" r:id="rId4"/>
    <sheet name="Incom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J3" i="4"/>
  <c r="K3" i="4"/>
  <c r="L3" i="4"/>
  <c r="M3" i="4"/>
  <c r="N3" i="4"/>
  <c r="O3" i="4"/>
  <c r="P3" i="4"/>
  <c r="G3" i="4"/>
  <c r="F3" i="4"/>
  <c r="G23" i="7"/>
  <c r="F23" i="7"/>
  <c r="E23" i="7"/>
  <c r="D22" i="7"/>
  <c r="I22" i="7"/>
  <c r="J22" i="7"/>
  <c r="K22" i="7"/>
  <c r="L22" i="7"/>
  <c r="M22" i="7"/>
  <c r="C22" i="7"/>
  <c r="D24" i="7" s="1"/>
  <c r="I15" i="7"/>
  <c r="D14" i="7"/>
  <c r="C14" i="7"/>
  <c r="O13" i="7"/>
  <c r="B24" i="7"/>
  <c r="B16" i="7"/>
  <c r="B23" i="7"/>
  <c r="B25" i="7" s="1"/>
  <c r="O21" i="7"/>
  <c r="B15" i="7"/>
  <c r="B17" i="7" s="1"/>
  <c r="M8" i="7"/>
  <c r="L8" i="7"/>
  <c r="K8" i="7"/>
  <c r="J8" i="7"/>
  <c r="I8" i="7"/>
  <c r="H8" i="7"/>
  <c r="G8" i="7"/>
  <c r="F8" i="7"/>
  <c r="E8" i="7"/>
  <c r="D8" i="7"/>
  <c r="C8" i="7"/>
  <c r="B8" i="7"/>
  <c r="N7" i="7"/>
  <c r="N6" i="7"/>
  <c r="N5" i="7"/>
  <c r="N4" i="7"/>
  <c r="N3" i="7"/>
  <c r="N2" i="7"/>
  <c r="J52" i="3"/>
  <c r="J53" i="3"/>
  <c r="J51" i="3"/>
  <c r="J50" i="3"/>
  <c r="J49" i="3"/>
  <c r="C6" i="6"/>
  <c r="D6" i="6"/>
  <c r="D4" i="6"/>
  <c r="C3" i="6"/>
  <c r="D3" i="6" s="1"/>
  <c r="C4" i="6"/>
  <c r="C5" i="6"/>
  <c r="D5" i="6" s="1"/>
  <c r="C2" i="6"/>
  <c r="D2" i="6" s="1"/>
  <c r="D16" i="7" l="1"/>
  <c r="C16" i="7"/>
  <c r="C24" i="7"/>
  <c r="C23" i="7"/>
  <c r="C25" i="7" s="1"/>
  <c r="D23" i="7"/>
  <c r="D25" i="7" s="1"/>
  <c r="E22" i="7" s="1"/>
  <c r="E24" i="7" s="1"/>
  <c r="C15" i="7"/>
  <c r="D15" i="7"/>
  <c r="D17" i="7" s="1"/>
  <c r="E14" i="7" s="1"/>
  <c r="N8" i="7"/>
  <c r="R6" i="4"/>
  <c r="R5" i="4"/>
  <c r="R4" i="4"/>
  <c r="R3" i="4"/>
  <c r="R2" i="4"/>
  <c r="E16" i="7" l="1"/>
  <c r="E15" i="7" s="1"/>
  <c r="E17" i="7" s="1"/>
  <c r="F14" i="7" s="1"/>
  <c r="F16" i="7" s="1"/>
  <c r="C17" i="7"/>
  <c r="E25" i="7"/>
  <c r="F22" i="7" s="1"/>
  <c r="F15" i="7"/>
  <c r="F17" i="7" s="1"/>
  <c r="G14" i="7" s="1"/>
  <c r="G16" i="7" s="1"/>
  <c r="N16" i="7" s="1"/>
  <c r="N38" i="3"/>
  <c r="J39" i="3"/>
  <c r="K39" i="3"/>
  <c r="L39" i="3"/>
  <c r="M39" i="3"/>
  <c r="B39" i="3"/>
  <c r="N37" i="3"/>
  <c r="N36" i="3"/>
  <c r="N35" i="3"/>
  <c r="N34" i="3"/>
  <c r="N33" i="3"/>
  <c r="E9" i="4"/>
  <c r="B46" i="3" s="1"/>
  <c r="F8" i="4"/>
  <c r="F9" i="4" s="1"/>
  <c r="C46" i="3" s="1"/>
  <c r="O8" i="4"/>
  <c r="O9" i="4" s="1"/>
  <c r="L46" i="3" s="1"/>
  <c r="E8" i="4"/>
  <c r="M6" i="4"/>
  <c r="N6" i="4" s="1"/>
  <c r="O6" i="4" s="1"/>
  <c r="P6" i="4" s="1"/>
  <c r="L6" i="4"/>
  <c r="K6" i="4"/>
  <c r="H6" i="4"/>
  <c r="G6" i="4" s="1"/>
  <c r="F6" i="4" s="1"/>
  <c r="E6" i="4" s="1"/>
  <c r="I6" i="4"/>
  <c r="N5" i="4"/>
  <c r="O5" i="4" s="1"/>
  <c r="P5" i="4" s="1"/>
  <c r="M5" i="4"/>
  <c r="L5" i="4"/>
  <c r="I5" i="4"/>
  <c r="H5" i="4" s="1"/>
  <c r="G5" i="4" s="1"/>
  <c r="F5" i="4" s="1"/>
  <c r="E5" i="4" s="1"/>
  <c r="J5" i="4"/>
  <c r="O4" i="4"/>
  <c r="N4" i="4"/>
  <c r="L4" i="4"/>
  <c r="K4" i="4" s="1"/>
  <c r="I4" i="4"/>
  <c r="H4" i="4"/>
  <c r="E4" i="4"/>
  <c r="F4" i="4"/>
  <c r="P8" i="4"/>
  <c r="P9" i="4" s="1"/>
  <c r="M46" i="3" s="1"/>
  <c r="L2" i="4"/>
  <c r="M2" i="4" s="1"/>
  <c r="N2" i="4" s="1"/>
  <c r="O2" i="4" s="1"/>
  <c r="P2" i="4" s="1"/>
  <c r="K2" i="4"/>
  <c r="J2" i="4"/>
  <c r="G2" i="4"/>
  <c r="F2" i="4" s="1"/>
  <c r="E2" i="4" s="1"/>
  <c r="H2" i="4"/>
  <c r="D7" i="4"/>
  <c r="E30" i="3"/>
  <c r="H30" i="3"/>
  <c r="I30" i="3"/>
  <c r="J30" i="3"/>
  <c r="K30" i="3"/>
  <c r="L30" i="3"/>
  <c r="M30" i="3"/>
  <c r="D3" i="4"/>
  <c r="D4" i="4"/>
  <c r="D5" i="4"/>
  <c r="D6" i="4"/>
  <c r="D2" i="4"/>
  <c r="G30" i="3"/>
  <c r="F30" i="3"/>
  <c r="D30" i="3"/>
  <c r="C30" i="3"/>
  <c r="M22" i="3"/>
  <c r="L22" i="3"/>
  <c r="K22" i="3"/>
  <c r="J22" i="3"/>
  <c r="I22" i="3"/>
  <c r="H22" i="3"/>
  <c r="G22" i="3"/>
  <c r="F22" i="3"/>
  <c r="E22" i="3"/>
  <c r="D22" i="3"/>
  <c r="C22" i="3"/>
  <c r="B22" i="3"/>
  <c r="M13" i="3"/>
  <c r="L13" i="3"/>
  <c r="K13" i="3"/>
  <c r="J13" i="3"/>
  <c r="I13" i="3"/>
  <c r="H13" i="3"/>
  <c r="G13" i="3"/>
  <c r="F13" i="3"/>
  <c r="E13" i="3"/>
  <c r="D13" i="3"/>
  <c r="C13" i="3"/>
  <c r="B13" i="3"/>
  <c r="M6" i="3"/>
  <c r="L6" i="3"/>
  <c r="K6" i="3"/>
  <c r="J6" i="3"/>
  <c r="I6" i="3"/>
  <c r="H6" i="3"/>
  <c r="G6" i="3"/>
  <c r="F6" i="3"/>
  <c r="E6" i="3"/>
  <c r="D6" i="3"/>
  <c r="C6" i="3"/>
  <c r="B6" i="3"/>
  <c r="C44" i="1"/>
  <c r="D44" i="1"/>
  <c r="E44" i="1"/>
  <c r="F44" i="1"/>
  <c r="G44" i="1"/>
  <c r="H44" i="1"/>
  <c r="I44" i="1"/>
  <c r="J44" i="1"/>
  <c r="K44" i="1"/>
  <c r="L44" i="1"/>
  <c r="M44" i="1" s="1"/>
  <c r="N44" i="1" s="1"/>
  <c r="B44" i="1"/>
  <c r="C30" i="1"/>
  <c r="N30" i="1" s="1"/>
  <c r="D30" i="1"/>
  <c r="E30" i="1"/>
  <c r="F30" i="1"/>
  <c r="G30" i="1"/>
  <c r="H30" i="1"/>
  <c r="I30" i="1"/>
  <c r="J30" i="1"/>
  <c r="K30" i="1"/>
  <c r="L30" i="1"/>
  <c r="M30" i="1"/>
  <c r="B30" i="1"/>
  <c r="J38" i="1"/>
  <c r="K38" i="1"/>
  <c r="L38" i="1"/>
  <c r="M38" i="1"/>
  <c r="J22" i="1"/>
  <c r="K22" i="1"/>
  <c r="L22" i="1"/>
  <c r="M22" i="1"/>
  <c r="J13" i="1"/>
  <c r="J40" i="1" s="1"/>
  <c r="K13" i="1"/>
  <c r="L13" i="1"/>
  <c r="M13" i="1"/>
  <c r="C38" i="1"/>
  <c r="N38" i="1" s="1"/>
  <c r="D38" i="1"/>
  <c r="E38" i="1"/>
  <c r="F38" i="1"/>
  <c r="F40" i="1" s="1"/>
  <c r="G38" i="1"/>
  <c r="H38" i="1"/>
  <c r="I38" i="1"/>
  <c r="B38" i="1"/>
  <c r="C22" i="1"/>
  <c r="D22" i="1"/>
  <c r="E22" i="1"/>
  <c r="F22" i="1"/>
  <c r="G22" i="1"/>
  <c r="H22" i="1"/>
  <c r="I22" i="1"/>
  <c r="B22" i="1"/>
  <c r="N22" i="1" s="1"/>
  <c r="C13" i="1"/>
  <c r="D13" i="1"/>
  <c r="E13" i="1"/>
  <c r="F13" i="1"/>
  <c r="G13" i="1"/>
  <c r="H13" i="1"/>
  <c r="I13" i="1"/>
  <c r="N13" i="1" s="1"/>
  <c r="B13" i="1"/>
  <c r="C6" i="1"/>
  <c r="D6" i="1"/>
  <c r="E6" i="1"/>
  <c r="F6" i="1"/>
  <c r="G6" i="1"/>
  <c r="H6" i="1"/>
  <c r="I6" i="1"/>
  <c r="J6" i="1"/>
  <c r="K6" i="1"/>
  <c r="L6" i="1"/>
  <c r="M6" i="1"/>
  <c r="B6" i="1"/>
  <c r="N8" i="4" l="1"/>
  <c r="N9" i="4" s="1"/>
  <c r="K46" i="3" s="1"/>
  <c r="H8" i="4"/>
  <c r="H9" i="4" s="1"/>
  <c r="E46" i="3" s="1"/>
  <c r="M8" i="4"/>
  <c r="M9" i="4" s="1"/>
  <c r="J46" i="3" s="1"/>
  <c r="L8" i="4"/>
  <c r="L9" i="4" s="1"/>
  <c r="I46" i="3" s="1"/>
  <c r="K8" i="4"/>
  <c r="K9" i="4" s="1"/>
  <c r="H46" i="3" s="1"/>
  <c r="I8" i="4"/>
  <c r="I9" i="4" s="1"/>
  <c r="F46" i="3" s="1"/>
  <c r="J8" i="4"/>
  <c r="J9" i="4" s="1"/>
  <c r="G46" i="3" s="1"/>
  <c r="G8" i="4"/>
  <c r="G9" i="4" s="1"/>
  <c r="D46" i="3" s="1"/>
  <c r="O16" i="7"/>
  <c r="G15" i="7"/>
  <c r="G17" i="7" s="1"/>
  <c r="H14" i="7" s="1"/>
  <c r="H17" i="7" s="1"/>
  <c r="I14" i="7" s="1"/>
  <c r="I17" i="7" s="1"/>
  <c r="J14" i="7" s="1"/>
  <c r="O14" i="7"/>
  <c r="N15" i="7"/>
  <c r="O15" i="7"/>
  <c r="O17" i="7"/>
  <c r="F25" i="7"/>
  <c r="G22" i="7" s="1"/>
  <c r="N24" i="7" s="1"/>
  <c r="O22" i="7"/>
  <c r="M41" i="3"/>
  <c r="L41" i="3"/>
  <c r="N6" i="3"/>
  <c r="K41" i="3"/>
  <c r="J41" i="3"/>
  <c r="C39" i="3"/>
  <c r="C41" i="3" s="1"/>
  <c r="C42" i="3" s="1"/>
  <c r="E39" i="3"/>
  <c r="E41" i="3" s="1"/>
  <c r="E42" i="3" s="1"/>
  <c r="D39" i="3"/>
  <c r="D41" i="3" s="1"/>
  <c r="D42" i="3" s="1"/>
  <c r="N22" i="3"/>
  <c r="N13" i="3"/>
  <c r="J42" i="3"/>
  <c r="K42" i="3"/>
  <c r="L42" i="3"/>
  <c r="M42" i="3"/>
  <c r="B30" i="3"/>
  <c r="I40" i="1"/>
  <c r="I41" i="1" s="1"/>
  <c r="F41" i="1"/>
  <c r="M40" i="1"/>
  <c r="M41" i="1" s="1"/>
  <c r="H40" i="1"/>
  <c r="N6" i="1"/>
  <c r="G40" i="1"/>
  <c r="E40" i="1"/>
  <c r="J41" i="1"/>
  <c r="C40" i="1"/>
  <c r="D40" i="1"/>
  <c r="B40" i="1"/>
  <c r="E41" i="1"/>
  <c r="L40" i="1"/>
  <c r="L41" i="1" s="1"/>
  <c r="C41" i="1"/>
  <c r="K40" i="1"/>
  <c r="K41" i="1" s="1"/>
  <c r="H41" i="1"/>
  <c r="G41" i="1"/>
  <c r="D41" i="1"/>
  <c r="B41" i="1"/>
  <c r="J17" i="7" l="1"/>
  <c r="K14" i="7" s="1"/>
  <c r="F39" i="3"/>
  <c r="N30" i="3"/>
  <c r="B41" i="3"/>
  <c r="N40" i="1"/>
  <c r="N41" i="1"/>
  <c r="K17" i="7" l="1"/>
  <c r="L14" i="7" s="1"/>
  <c r="N23" i="7"/>
  <c r="O24" i="7"/>
  <c r="G39" i="3"/>
  <c r="G41" i="3" s="1"/>
  <c r="G42" i="3" s="1"/>
  <c r="F41" i="3"/>
  <c r="F42" i="3" s="1"/>
  <c r="B42" i="3"/>
  <c r="L17" i="7" l="1"/>
  <c r="M14" i="7" s="1"/>
  <c r="M17" i="7" s="1"/>
  <c r="O23" i="7"/>
  <c r="G25" i="7"/>
  <c r="I39" i="3"/>
  <c r="I41" i="3" s="1"/>
  <c r="I42" i="3" s="1"/>
  <c r="H39" i="3"/>
  <c r="B45" i="3"/>
  <c r="B47" i="3" s="1"/>
  <c r="O25" i="7" l="1"/>
  <c r="H22" i="7"/>
  <c r="C45" i="3"/>
  <c r="C47" i="3" s="1"/>
  <c r="H41" i="3"/>
  <c r="N39" i="3"/>
  <c r="D45" i="3" l="1"/>
  <c r="D47" i="3" s="1"/>
  <c r="H42" i="3"/>
  <c r="N41" i="3"/>
  <c r="E45" i="3" l="1"/>
  <c r="E47" i="3" s="1"/>
  <c r="N42" i="3"/>
  <c r="F45" i="3" l="1"/>
  <c r="F47" i="3" s="1"/>
  <c r="G45" i="3" l="1"/>
  <c r="G47" i="3" s="1"/>
  <c r="H45" i="3" l="1"/>
  <c r="H47" i="3" s="1"/>
  <c r="I45" i="3" l="1"/>
  <c r="I47" i="3" s="1"/>
  <c r="J45" i="3" l="1"/>
  <c r="J47" i="3" s="1"/>
  <c r="K45" i="3" l="1"/>
  <c r="K47" i="3" s="1"/>
  <c r="L45" i="3" l="1"/>
  <c r="L47" i="3" s="1"/>
  <c r="M45" i="3" l="1"/>
  <c r="M47" i="3" s="1"/>
</calcChain>
</file>

<file path=xl/sharedStrings.xml><?xml version="1.0" encoding="utf-8"?>
<sst xmlns="http://schemas.openxmlformats.org/spreadsheetml/2006/main" count="178" uniqueCount="84">
  <si>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</si>
  <si>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</si>
  <si>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</si>
  <si>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</si>
  <si>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</si>
  <si>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</si>
  <si>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</si>
  <si>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</si>
  <si>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</si>
  <si>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</si>
  <si>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</si>
  <si>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</si>
  <si>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</si>
  <si>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Misc1</t>
  </si>
  <si>
    <t>Misc2</t>
  </si>
  <si>
    <t>15th</t>
  </si>
  <si>
    <t>EOM</t>
  </si>
  <si>
    <t>Rent/Mortgage</t>
  </si>
  <si>
    <t>Streaming 1</t>
  </si>
  <si>
    <t>Streaming 2</t>
  </si>
  <si>
    <t>Subscription 1</t>
  </si>
  <si>
    <t>Cell Phone</t>
  </si>
  <si>
    <t>Internet</t>
  </si>
  <si>
    <t>Reg Expenses</t>
  </si>
  <si>
    <t>Utilities</t>
  </si>
  <si>
    <t>Gas</t>
  </si>
  <si>
    <t>Electric</t>
  </si>
  <si>
    <t>Water</t>
  </si>
  <si>
    <t>CC</t>
  </si>
  <si>
    <t>Bank1</t>
  </si>
  <si>
    <t>Bank2</t>
  </si>
  <si>
    <t>Target CC</t>
  </si>
  <si>
    <t>Amazon CC</t>
  </si>
  <si>
    <t>Best Buy CC</t>
  </si>
  <si>
    <t>TOTAL REG EXP</t>
  </si>
  <si>
    <t>TOTAL UTIL</t>
  </si>
  <si>
    <t>TOTAL CC</t>
  </si>
  <si>
    <t>TOTAL INC</t>
  </si>
  <si>
    <t>TOTAL BILLS</t>
  </si>
  <si>
    <t>IN/OUT DIFF</t>
  </si>
  <si>
    <t>Irreg Expenses</t>
  </si>
  <si>
    <t>Security Cams</t>
  </si>
  <si>
    <t>PO Box</t>
  </si>
  <si>
    <t>Car Ins</t>
  </si>
  <si>
    <t>Bug Spray</t>
  </si>
  <si>
    <t>Car Maintenance</t>
  </si>
  <si>
    <t>TOTAL IRREG</t>
  </si>
  <si>
    <t>AVG</t>
  </si>
  <si>
    <t>Savings</t>
  </si>
  <si>
    <t>Running Savings Total</t>
  </si>
  <si>
    <t>Expense</t>
  </si>
  <si>
    <t>Amount</t>
  </si>
  <si>
    <t>Monthly</t>
  </si>
  <si>
    <t>MONTHLY HOLD</t>
  </si>
  <si>
    <t>Amount Available in Savings For Irreg Expenses</t>
  </si>
  <si>
    <t>After paid</t>
  </si>
  <si>
    <t>Min Saving</t>
  </si>
  <si>
    <t>Tax Ret</t>
  </si>
  <si>
    <t>Suppl</t>
  </si>
  <si>
    <t>Groceries CC</t>
  </si>
  <si>
    <t>Savings minus held amounts for bills</t>
  </si>
  <si>
    <t>IS USED</t>
  </si>
  <si>
    <t>Oil Change</t>
  </si>
  <si>
    <t>Period</t>
  </si>
  <si>
    <t>Rate</t>
  </si>
  <si>
    <t>Hours</t>
  </si>
  <si>
    <t>Pay</t>
  </si>
  <si>
    <t>Est Check</t>
  </si>
  <si>
    <t>Act Check</t>
  </si>
  <si>
    <t>Current Savings</t>
  </si>
  <si>
    <t>Predicted Income</t>
  </si>
  <si>
    <t>Predicted Bills</t>
  </si>
  <si>
    <t>Savings After</t>
  </si>
  <si>
    <t>Predicted In/Out</t>
  </si>
  <si>
    <t>Avg</t>
  </si>
  <si>
    <t>CC Balance</t>
  </si>
  <si>
    <t>CC Payment</t>
  </si>
  <si>
    <t>CC Interest</t>
  </si>
  <si>
    <t>CC Rem Bal</t>
  </si>
  <si>
    <t>Added Balance</t>
  </si>
  <si>
    <t>Average</t>
  </si>
  <si>
    <t>CC2</t>
  </si>
  <si>
    <t>CC1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</si>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</sst>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  <xf numFmtId="44" fontId="0" fillId="2" borderId="0" xfId="1" applyFont="1" applyFill="1"/>
    <xf numFmtId="0" fontId="2" fillId="3" borderId="0" xfId="0" applyFont="1" applyFill="1"/>
    <xf numFmtId="44" fontId="2" fillId="3" borderId="0" xfId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0" borderId="0" xfId="0" applyFont="1" applyAlignment="1">
      <alignment horizontal="center"/>
    </xf>
    <xf numFmtId="44" fontId="2" fillId="4" borderId="0" xfId="1" applyFont="1" applyFill="1"/>
    <xf numFmtId="44" fontId="2" fillId="4" borderId="0" xfId="0" applyNumberFormat="1" applyFont="1" applyFill="1"/>
    <xf numFmtId="44" fontId="0" fillId="3" borderId="0" xfId="1" applyFont="1" applyFill="1"/>
    <xf numFmtId="0" fontId="2" fillId="0" borderId="0" xfId="0" applyFont="1" applyAlignment="1">
      <alignment horizontal="right"/>
    </xf>
    <xf numFmtId="0" fontId="0" fillId="2" borderId="0" xfId="0" applyFill="1"/>
    <xf numFmtId="44" fontId="0" fillId="2" borderId="0" xfId="1" applyFont="1" applyFill="1" applyAlignment="1">
      <alignment horizontal="right"/>
    </xf>
    <xf numFmtId="0" fontId="2" fillId="4" borderId="0" xfId="0" applyFont="1" applyFill="1"/>
    <xf numFmtId="0" fontId="0" fillId="5" borderId="0" xfId="0" applyFill="1"/>
    <xf numFmtId="44" fontId="0" fillId="5" borderId="0" xfId="1" applyFont="1" applyFill="1"/>
    <xf numFmtId="0" fontId="2" fillId="6" borderId="0" xfId="0" applyFont="1" applyFill="1"/>
    <xf numFmtId="44" fontId="2" fillId="6" borderId="0" xfId="1" applyFont="1" applyFill="1"/>
    <xf numFmtId="0" fontId="0" fillId="7" borderId="0" xfId="0" applyFill="1"/>
    <xf numFmtId="44" fontId="0" fillId="7" borderId="0" xfId="1" applyFont="1" applyFill="1"/>
    <xf numFmtId="0" fontId="2" fillId="8" borderId="0" xfId="0" applyFont="1" applyFill="1"/>
    <xf numFmtId="44" fontId="2" fillId="8" borderId="0" xfId="1" applyFont="1" applyFill="1"/>
    <xf numFmtId="44" fontId="2" fillId="9" borderId="0" xfId="1" applyFont="1" applyFill="1"/>
    <xf numFmtId="44" fontId="2" fillId="10" borderId="0" xfId="1" applyFont="1" applyFill="1"/>
    <xf numFmtId="44" fontId="2" fillId="11" borderId="0" xfId="1" applyFont="1" applyFill="1"/>
    <xf numFmtId="0" fontId="0" fillId="12" borderId="0" xfId="0" applyFill="1"/>
    <xf numFmtId="44" fontId="0" fillId="12" borderId="0" xfId="1" applyFont="1" applyFill="1"/>
    <xf numFmtId="0" fontId="2" fillId="13" borderId="0" xfId="0" applyFont="1" applyFill="1"/>
    <xf numFmtId="44" fontId="2" fillId="13" borderId="0" xfId="1" applyFont="1" applyFill="1"/>
    <xf numFmtId="44" fontId="2" fillId="14" borderId="0" xfId="0" applyNumberFormat="1" applyFont="1" applyFill="1"/>
    <xf numFmtId="0" fontId="0" fillId="15" borderId="0" xfId="0" applyFill="1"/>
    <xf numFmtId="44" fontId="0" fillId="15" borderId="0" xfId="1" applyFont="1" applyFill="1"/>
    <xf numFmtId="0" fontId="2" fillId="16" borderId="0" xfId="0" applyFont="1" applyFill="1"/>
    <xf numFmtId="44" fontId="2" fillId="16" borderId="0" xfId="1" applyFont="1" applyFill="1"/>
    <xf numFmtId="44" fontId="2" fillId="17" borderId="0" xfId="1" applyFont="1" applyFill="1"/>
    <xf numFmtId="0" fontId="5" fillId="18" borderId="0" xfId="0" applyFont="1" applyFill="1"/>
    <xf numFmtId="44" fontId="2" fillId="0" borderId="0" xfId="1" applyFont="1" applyFill="1"/>
    <xf numFmtId="0" fontId="2" fillId="14" borderId="0" xfId="0" applyFont="1" applyFill="1" applyAlignment="1">
      <alignment horizontal="center"/>
    </xf>
    <xf numFmtId="44" fontId="0" fillId="14" borderId="0" xfId="0" applyNumberFormat="1" applyFill="1"/>
    <xf numFmtId="44" fontId="0" fillId="15" borderId="0" xfId="0" applyNumberFormat="1" applyFill="1"/>
    <xf numFmtId="16" fontId="0" fillId="0" borderId="0" xfId="0" applyNumberFormat="1"/>
    <xf numFmtId="44" fontId="6" fillId="2" borderId="0" xfId="1" applyFont="1" applyFill="1"/>
    <xf numFmtId="0" fontId="0" fillId="0" borderId="0" xfId="0" applyAlignment="1">
      <alignment horizontal="right"/>
    </xf>
    <xf numFmtId="44" fontId="0" fillId="19" borderId="0" xfId="0" applyNumberFormat="1" applyFill="1"/>
    <xf numFmtId="0" fontId="0" fillId="3" borderId="0" xfId="0" applyFill="1"/>
    <xf numFmtId="2" fontId="0" fillId="0" borderId="0" xfId="0" applyNumberFormat="1"/>
    <xf numFmtId="0" fontId="2" fillId="3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Accumulative</a:t>
            </a:r>
            <a:r>
              <a:rPr lang="en-US" baseline="0"/>
              <a:t> </a:t>
            </a:r>
            <a:r>
              <a:rPr lang="en-US"/>
              <a:t>Savings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v2'!$B$45:$M$45</c:f>
              <c:numCache>
                <c:formatCode>_("$"* #,##0.00_);_("$"* \(#,##0.00\);_("$"* "-"??_);_(@_)</c:formatCode>
                <c:ptCount val="12"/>
                <c:pt idx="0">
                  <c:v>645.01000000000022</c:v>
                </c:pt>
                <c:pt idx="1">
                  <c:v>877.25265099373564</c:v>
                </c:pt>
                <c:pt idx="2">
                  <c:v>725.67211975446708</c:v>
                </c:pt>
                <c:pt idx="3">
                  <c:v>1554.9617726322354</c:v>
                </c:pt>
                <c:pt idx="4">
                  <c:v>2408.1364520187158</c:v>
                </c:pt>
                <c:pt idx="5">
                  <c:v>2599.2053291400389</c:v>
                </c:pt>
                <c:pt idx="6">
                  <c:v>3318.3621781563797</c:v>
                </c:pt>
                <c:pt idx="7">
                  <c:v>3481.1759723378609</c:v>
                </c:pt>
                <c:pt idx="8">
                  <c:v>5324.2105523609189</c:v>
                </c:pt>
                <c:pt idx="9">
                  <c:v>7243.9695587026017</c:v>
                </c:pt>
                <c:pt idx="10">
                  <c:v>8155.9695587026017</c:v>
                </c:pt>
                <c:pt idx="11">
                  <c:v>7855.9695587026017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6BA-99C4-5FB1CC49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4400"/>
        <c:axId val="397215360"/>
      </c:lineChart>
      <c:catAx>
        <c:axId val="3972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360"/>
        <c:crosses val="autoZero"/>
        <c:auto val="1"/>
        <c:lblAlgn val="ctr"/>
        <c:lblOffset val="100"/>
        <c:noMultiLvlLbl val="0"/>
      </c:catAx>
      <c:valAx>
        <c:axId val="3972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1843.034580023058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8-4A59-9A5A-4AE4CF7FF1E0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v2'!$B$6:$M$6</c:f>
              <c:numCache>
                <c:formatCode>_("$"* #,##0.00_);_("$"* \(#,##0.00\);_("$"* "-"??_);_(@_)</c:formatCode>
                <c:ptCount val="12"/>
                <c:pt idx="0">
                  <c:v>3000</c:v>
                </c:pt>
                <c:pt idx="1">
                  <c:v>3000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2143.034580023058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8-4A59-9A5A-4AE4CF7FF1E0}"/>
            </c:ext>
          </c:extLst>
        </c:ser>
        <c:ser>
          <c:idx val="2"/>
          <c:order val="2"/>
          <c:tx>
            <c:v>Bills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8-4A59-9A5A-4AE4CF7F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94576"/>
        <c:axId val="456191696"/>
      </c:lineChart>
      <c:catAx>
        <c:axId val="456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1696"/>
        <c:crosses val="autoZero"/>
        <c:auto val="1"/>
        <c:lblAlgn val="ctr"/>
        <c:lblOffset val="100"/>
        <c:noMultiLvlLbl val="0"/>
      </c:catAx>
      <c:valAx>
        <c:axId val="4561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Monthly Savings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v2'!$B$42:$M$42</c:f>
              <c:numCache>
                <c:formatCode>_("$"* #,##0.00_);_("$"* \(#,##0.00\);_("$"* "-"??_);_(@_)</c:formatCode>
                <c:ptCount val="12"/>
                <c:pt idx="0">
                  <c:v>-354.98999999999978</c:v>
                </c:pt>
                <c:pt idx="1">
                  <c:v>232.24265099373542</c:v>
                </c:pt>
                <c:pt idx="2">
                  <c:v>-151.58053123926857</c:v>
                </c:pt>
                <c:pt idx="3">
                  <c:v>829.28965287776828</c:v>
                </c:pt>
                <c:pt idx="4">
                  <c:v>853.17467938648042</c:v>
                </c:pt>
                <c:pt idx="5">
                  <c:v>191.06887712132311</c:v>
                </c:pt>
                <c:pt idx="6">
                  <c:v>719.15684901634086</c:v>
                </c:pt>
                <c:pt idx="7">
                  <c:v>162.81379418148117</c:v>
                </c:pt>
                <c:pt idx="8">
                  <c:v>1843.034580023058</c:v>
                </c:pt>
                <c:pt idx="9">
                  <c:v>1919.7590063416824</c:v>
                </c:pt>
                <c:pt idx="10">
                  <c:v>912</c:v>
                </c:pt>
                <c:pt idx="11">
                  <c:v>-300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8-464B-96DE-2F0776BD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92800"/>
        <c:axId val="429093760"/>
      </c:lineChart>
      <c:catAx>
        <c:axId val="429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3760"/>
        <c:crosses val="autoZero"/>
        <c:auto val="1"/>
        <c:lblAlgn val="ctr"/>
        <c:lblOffset val="100"/>
        <c:noMultiLvlLbl val="0"/>
      </c:catAx>
      <c:valAx>
        <c:axId val="4290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v 2025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2025 Bills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 v2'!$B$41:$M$41</c:f>
              <c:numCache>
                <c:formatCode>_("$"* #,##0.00_);_("$"* \(#,##0.00\);_("$"* "-"??_);_(@_)</c:formatCode>
                <c:ptCount val="12"/>
                <c:pt idx="0">
                  <c:v>3354.99</c:v>
                </c:pt>
                <c:pt idx="1">
                  <c:v>2767.7573490062646</c:v>
                </c:pt>
                <c:pt idx="2">
                  <c:v>3551.5805312392686</c:v>
                </c:pt>
                <c:pt idx="3">
                  <c:v>2570.7103471222317</c:v>
                </c:pt>
                <c:pt idx="4">
                  <c:v>2546.8253206135196</c:v>
                </c:pt>
                <c:pt idx="5">
                  <c:v>3208.9311228786769</c:v>
                </c:pt>
                <c:pt idx="6">
                  <c:v>2680.8431509836591</c:v>
                </c:pt>
                <c:pt idx="7">
                  <c:v>3237.1862058185188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5E7-8ED9-16DF149C39F4}"/>
            </c:ext>
          </c:extLst>
        </c:ser>
        <c:ser>
          <c:idx val="1"/>
          <c:order val="1"/>
          <c:tx>
            <c:v>2024 Bills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'2025 v2'!$B$1:$M$1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'2025'!$B$40:$M$40</c:f>
              <c:numCache>
                <c:formatCode>_("$"* #,##0.00_);_("$"* \(#,##0.00\);_("$"* "-"??_);_(@_)</c:formatCode>
                <c:ptCount val="12"/>
                <c:pt idx="0">
                  <c:v>2394.9899999999998</c:v>
                </c:pt>
                <c:pt idx="1">
                  <c:v>2064.0907670727338</c:v>
                </c:pt>
                <c:pt idx="2">
                  <c:v>2074.2446395785946</c:v>
                </c:pt>
                <c:pt idx="3">
                  <c:v>1987.9609842881378</c:v>
                </c:pt>
                <c:pt idx="4">
                  <c:v>1918.8899471936877</c:v>
                </c:pt>
                <c:pt idx="5">
                  <c:v>1953.6074000131237</c:v>
                </c:pt>
                <c:pt idx="6">
                  <c:v>2020.484898246282</c:v>
                </c:pt>
                <c:pt idx="7">
                  <c:v>2170.7931182658995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5E7-8ED9-16DF149C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7632"/>
        <c:axId val="551110512"/>
      </c:lineChart>
      <c:catAx>
        <c:axId val="5511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0512"/>
        <c:crosses val="autoZero"/>
        <c:auto val="1"/>
        <c:lblAlgn val="ctr"/>
        <c:lblOffset val="100"/>
        <c:noMultiLvlLbl val="0"/>
      </c:catAx>
      <c:valAx>
        <c:axId val="55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442631</xdr:colOff>
      <xdr:row>1</xdr:row>
      <xdr:rowOff>180413</xdr:rowOff>
    </xdr:from>
    <xdr:to>
      <xdr:col>23</xdr:col>
      <xdr:colOff>22412</xdr:colOff>
      <xdr:row>18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B0889-9E6D-BDF3-28F2-722B721E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504265</xdr:colOff>
      <xdr:row>4</xdr:row>
      <xdr:rowOff>23532</xdr:rowOff>
    </xdr:from>
    <xdr:to>
      <xdr:col>24</xdr:col>
      <xdr:colOff>470648</xdr:colOff>
      <xdr:row>25</xdr:row>
      <xdr:rowOff>44823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2505E-57CF-AE2C-BD61-15195EFE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11206</xdr:colOff>
      <xdr:row>8</xdr:row>
      <xdr:rowOff>12326</xdr:rowOff>
    </xdr:from>
    <xdr:to>
      <xdr:col>24</xdr:col>
      <xdr:colOff>347382</xdr:colOff>
      <xdr:row>24</xdr:row>
      <xdr:rowOff>88526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78471-CFDF-3143-D60C-49F45705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358587</xdr:colOff>
      <xdr:row>26</xdr:row>
      <xdr:rowOff>90767</xdr:rowOff>
    </xdr:from>
    <xdr:to>
      <xdr:col>23</xdr:col>
      <xdr:colOff>459441</xdr:colOff>
      <xdr:row>45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4321C5-9A5B-052C-7FFC-4363FA8F8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72D5-B7C8-4F05-8D40-46AA75C84CB9}">
  <dimension ref="A1:O44"/>
  <sheetViews>
    <sheetView tabSelected="1" topLeftCell="A22" zoomScale="85" zoomScaleNormal="85" workbookViewId="0"/>
  </sheetViews>
  <sheetFormatPr defaultRowHeight="15" x14ac:dyDescent="0.25"/>
  <cols>
    <col min="1" max="1" width="16" bestFit="1" customWidth="1"/>
    <col min="2" max="15" width="10.5703125" bestFit="1" customWidth="1"/>
  </cols>
  <sheetData>
    <row r="1" spans="1:15" ht="21" x14ac:dyDescent="0.35">
      <c r="A1" s="1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47</v>
      </c>
      <c r="O1" s="2"/>
    </row>
    <row r="2" spans="1:15" x14ac:dyDescent="0.25">
      <c r="A2" t="s">
        <v>15</v>
      </c>
      <c r="B2" s="3">
        <v>1000</v>
      </c>
      <c r="C2" s="3">
        <v>800</v>
      </c>
      <c r="D2" s="3">
        <v>1200</v>
      </c>
      <c r="E2" s="3">
        <v>1200</v>
      </c>
      <c r="F2" s="3">
        <v>1200</v>
      </c>
      <c r="G2" s="3">
        <v>1200</v>
      </c>
      <c r="H2" s="3">
        <v>1200</v>
      </c>
      <c r="I2" s="3">
        <v>1200</v>
      </c>
      <c r="J2" s="3"/>
      <c r="K2" s="3"/>
      <c r="L2" s="3"/>
      <c r="M2" s="3"/>
    </row>
    <row r="3" spans="1:15" x14ac:dyDescent="0.25">
      <c r="A3" t="s">
        <v>16</v>
      </c>
      <c r="B3" s="3">
        <v>1000</v>
      </c>
      <c r="C3" s="3">
        <v>1000</v>
      </c>
      <c r="D3" s="3">
        <v>1200</v>
      </c>
      <c r="E3" s="3">
        <v>1200</v>
      </c>
      <c r="F3" s="3">
        <v>1200</v>
      </c>
      <c r="G3" s="3">
        <v>1200</v>
      </c>
      <c r="H3" s="3">
        <v>1200</v>
      </c>
      <c r="I3" s="3">
        <v>1200</v>
      </c>
      <c r="J3" s="3"/>
      <c r="K3" s="3"/>
      <c r="L3" s="3"/>
      <c r="M3" s="3"/>
    </row>
    <row r="4" spans="1:15" x14ac:dyDescent="0.25">
      <c r="A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x14ac:dyDescent="0.25">
      <c r="A5" t="s">
        <v>14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x14ac:dyDescent="0.25">
      <c r="A6" s="5" t="s">
        <v>37</v>
      </c>
      <c r="B6" s="6">
        <f>SUM(B2:B5)</f>
        <v>2000</v>
      </c>
      <c r="C6" s="6">
        <f t="shared" ref="C6:M6" si="0">SUM(C2:C5)</f>
        <v>1800</v>
      </c>
      <c r="D6" s="6">
        <f t="shared" si="0"/>
        <v>2400</v>
      </c>
      <c r="E6" s="6">
        <f t="shared" si="0"/>
        <v>2400</v>
      </c>
      <c r="F6" s="6">
        <f t="shared" si="0"/>
        <v>2400</v>
      </c>
      <c r="G6" s="6">
        <f t="shared" si="0"/>
        <v>2400</v>
      </c>
      <c r="H6" s="6">
        <f t="shared" si="0"/>
        <v>2400</v>
      </c>
      <c r="I6" s="6">
        <f t="shared" si="0"/>
        <v>2400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>AVERAGEIF(B6:M6,"&gt;0",B6:M6)</f>
        <v>2275</v>
      </c>
    </row>
    <row r="7" spans="1:15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5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5" x14ac:dyDescent="0.25">
      <c r="A9" t="s">
        <v>17</v>
      </c>
      <c r="B9" s="3">
        <v>1500</v>
      </c>
      <c r="C9" s="3">
        <v>1500</v>
      </c>
      <c r="D9" s="3">
        <v>1500</v>
      </c>
      <c r="E9" s="3">
        <v>1500</v>
      </c>
      <c r="F9" s="3">
        <v>1500</v>
      </c>
      <c r="G9" s="3">
        <v>1500</v>
      </c>
      <c r="H9" s="3">
        <v>1500</v>
      </c>
      <c r="I9" s="3">
        <v>1600</v>
      </c>
      <c r="J9" s="3"/>
      <c r="K9" s="3"/>
      <c r="L9" s="3"/>
      <c r="M9" s="3"/>
    </row>
    <row r="10" spans="1:15" x14ac:dyDescent="0.25">
      <c r="A10" t="s">
        <v>18</v>
      </c>
      <c r="B10" s="3">
        <v>10.99</v>
      </c>
      <c r="C10" s="3">
        <v>10.99</v>
      </c>
      <c r="D10" s="3">
        <v>10.99</v>
      </c>
      <c r="E10" s="3">
        <v>10.99</v>
      </c>
      <c r="F10" s="3">
        <v>10.99</v>
      </c>
      <c r="G10" s="3">
        <v>10.99</v>
      </c>
      <c r="H10" s="3"/>
      <c r="I10" s="3"/>
      <c r="J10" s="3"/>
      <c r="K10" s="3"/>
      <c r="L10" s="3"/>
      <c r="M10" s="3"/>
    </row>
    <row r="11" spans="1:15" x14ac:dyDescent="0.25">
      <c r="A11" t="s">
        <v>19</v>
      </c>
      <c r="B11" s="3"/>
      <c r="C11" s="3">
        <v>9.99</v>
      </c>
      <c r="D11" s="3">
        <v>9.99</v>
      </c>
      <c r="E11" s="3">
        <v>9.99</v>
      </c>
      <c r="F11" s="3">
        <v>9.99</v>
      </c>
      <c r="G11" s="3">
        <v>9.99</v>
      </c>
      <c r="H11" s="3">
        <v>9.99</v>
      </c>
      <c r="I11" s="3">
        <v>9.99</v>
      </c>
      <c r="J11" s="3"/>
      <c r="K11" s="3"/>
      <c r="L11" s="3"/>
      <c r="M11" s="3"/>
    </row>
    <row r="12" spans="1:15" x14ac:dyDescent="0.25">
      <c r="A12" t="s">
        <v>20</v>
      </c>
      <c r="B12" s="3"/>
      <c r="C12" s="3">
        <v>2.99</v>
      </c>
      <c r="D12" s="3">
        <v>2.99</v>
      </c>
      <c r="E12" s="3">
        <v>2.99</v>
      </c>
      <c r="F12" s="3">
        <v>2.99</v>
      </c>
      <c r="G12" s="3">
        <v>2.99</v>
      </c>
      <c r="H12" s="3">
        <v>2.99</v>
      </c>
      <c r="I12" s="3">
        <v>2.99</v>
      </c>
      <c r="J12" s="3"/>
      <c r="K12" s="3"/>
      <c r="L12" s="3"/>
      <c r="M12" s="3"/>
    </row>
    <row r="13" spans="1:15" x14ac:dyDescent="0.25">
      <c r="A13" s="5" t="s">
        <v>34</v>
      </c>
      <c r="B13" s="6">
        <f>SUM(B9:B12)</f>
        <v>1510.99</v>
      </c>
      <c r="C13" s="6">
        <f t="shared" ref="C13:I13" si="1">SUM(C9:C12)</f>
        <v>1523.97</v>
      </c>
      <c r="D13" s="6">
        <f t="shared" si="1"/>
        <v>1523.97</v>
      </c>
      <c r="E13" s="6">
        <f t="shared" si="1"/>
        <v>1523.97</v>
      </c>
      <c r="F13" s="6">
        <f t="shared" si="1"/>
        <v>1523.97</v>
      </c>
      <c r="G13" s="6">
        <f t="shared" si="1"/>
        <v>1523.97</v>
      </c>
      <c r="H13" s="6">
        <f t="shared" si="1"/>
        <v>1512.98</v>
      </c>
      <c r="I13" s="6">
        <f t="shared" si="1"/>
        <v>1612.98</v>
      </c>
      <c r="J13" s="6">
        <f t="shared" ref="J13" si="2">SUM(J9:J12)</f>
        <v>0</v>
      </c>
      <c r="K13" s="6">
        <f t="shared" ref="K13" si="3">SUM(K9:K12)</f>
        <v>0</v>
      </c>
      <c r="L13" s="6">
        <f t="shared" ref="L13" si="4">SUM(L9:L12)</f>
        <v>0</v>
      </c>
      <c r="M13" s="6">
        <f t="shared" ref="M13" si="5">SUM(M9:M12)</f>
        <v>0</v>
      </c>
      <c r="N13" s="6">
        <f>AVERAGEIF(B13:M13,"&gt;0",B13:M13)</f>
        <v>1532.1</v>
      </c>
    </row>
    <row r="14" spans="1:15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5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5" x14ac:dyDescent="0.25">
      <c r="A16" t="s">
        <v>21</v>
      </c>
      <c r="B16" s="3">
        <v>110</v>
      </c>
      <c r="C16" s="3">
        <v>110</v>
      </c>
      <c r="D16" s="3">
        <v>110</v>
      </c>
      <c r="E16" s="3">
        <v>110</v>
      </c>
      <c r="F16" s="3">
        <v>110</v>
      </c>
      <c r="G16" s="3">
        <v>110</v>
      </c>
      <c r="H16" s="3">
        <v>110</v>
      </c>
      <c r="I16" s="3">
        <v>110</v>
      </c>
      <c r="J16" s="3"/>
      <c r="K16" s="3"/>
      <c r="L16" s="3"/>
      <c r="M16" s="3"/>
    </row>
    <row r="17" spans="1:14" x14ac:dyDescent="0.25">
      <c r="A17" t="s">
        <v>22</v>
      </c>
      <c r="B17" s="3">
        <v>40</v>
      </c>
      <c r="C17" s="3">
        <v>40</v>
      </c>
      <c r="D17" s="3">
        <v>40</v>
      </c>
      <c r="E17" s="3">
        <v>40</v>
      </c>
      <c r="F17" s="3">
        <v>40</v>
      </c>
      <c r="G17" s="3">
        <v>40</v>
      </c>
      <c r="H17" s="3">
        <v>40</v>
      </c>
      <c r="I17" s="3">
        <v>40</v>
      </c>
      <c r="J17" s="3"/>
      <c r="K17" s="3"/>
      <c r="L17" s="3"/>
      <c r="M17" s="3"/>
    </row>
    <row r="18" spans="1:14" x14ac:dyDescent="0.25">
      <c r="A18" t="s">
        <v>25</v>
      </c>
      <c r="B18" s="3">
        <v>50</v>
      </c>
      <c r="C18" s="3">
        <v>45</v>
      </c>
      <c r="D18" s="3">
        <v>25</v>
      </c>
      <c r="E18" s="3">
        <v>30</v>
      </c>
      <c r="F18" s="3">
        <v>25</v>
      </c>
      <c r="G18" s="3">
        <v>30</v>
      </c>
      <c r="H18" s="3">
        <v>28</v>
      </c>
      <c r="I18" s="3">
        <v>45</v>
      </c>
      <c r="J18" s="3"/>
      <c r="K18" s="3"/>
      <c r="L18" s="3"/>
      <c r="M18" s="3"/>
    </row>
    <row r="19" spans="1:14" x14ac:dyDescent="0.25">
      <c r="A19" t="s">
        <v>26</v>
      </c>
      <c r="B19" s="3">
        <v>150</v>
      </c>
      <c r="C19" s="3">
        <v>145</v>
      </c>
      <c r="D19" s="3">
        <v>125</v>
      </c>
      <c r="E19" s="3">
        <v>100</v>
      </c>
      <c r="F19" s="3">
        <v>80</v>
      </c>
      <c r="G19" s="3">
        <v>80</v>
      </c>
      <c r="H19" s="3">
        <v>125</v>
      </c>
      <c r="I19" s="3">
        <v>150</v>
      </c>
      <c r="J19" s="3"/>
      <c r="K19" s="3"/>
      <c r="L19" s="3"/>
      <c r="M19" s="3"/>
    </row>
    <row r="20" spans="1:14" x14ac:dyDescent="0.25">
      <c r="A20" t="s">
        <v>27</v>
      </c>
      <c r="B20" s="3">
        <v>25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/>
      <c r="K20" s="3"/>
      <c r="L20" s="3"/>
      <c r="M20" s="3"/>
    </row>
    <row r="21" spans="1:14" x14ac:dyDescent="0.25">
      <c r="A21" t="s">
        <v>24</v>
      </c>
      <c r="B21" s="3">
        <v>40</v>
      </c>
      <c r="C21" s="3">
        <v>40</v>
      </c>
      <c r="D21" s="3">
        <v>40</v>
      </c>
      <c r="E21" s="3">
        <v>40</v>
      </c>
      <c r="F21" s="3">
        <v>40</v>
      </c>
      <c r="G21" s="3">
        <v>40</v>
      </c>
      <c r="H21" s="3">
        <v>40</v>
      </c>
      <c r="I21" s="3">
        <v>40</v>
      </c>
      <c r="J21" s="3"/>
      <c r="K21" s="3"/>
      <c r="L21" s="3"/>
      <c r="M21" s="3"/>
    </row>
    <row r="22" spans="1:14" x14ac:dyDescent="0.25">
      <c r="A22" s="5" t="s">
        <v>35</v>
      </c>
      <c r="B22" s="6">
        <f>SUM(B16:B21)</f>
        <v>415</v>
      </c>
      <c r="C22" s="6">
        <f t="shared" ref="C22:I22" si="6">SUM(C16:C21)</f>
        <v>405</v>
      </c>
      <c r="D22" s="6">
        <f t="shared" si="6"/>
        <v>365</v>
      </c>
      <c r="E22" s="6">
        <f t="shared" si="6"/>
        <v>345</v>
      </c>
      <c r="F22" s="6">
        <f t="shared" si="6"/>
        <v>320</v>
      </c>
      <c r="G22" s="6">
        <f t="shared" si="6"/>
        <v>325</v>
      </c>
      <c r="H22" s="6">
        <f t="shared" si="6"/>
        <v>368</v>
      </c>
      <c r="I22" s="6">
        <f t="shared" si="6"/>
        <v>410</v>
      </c>
      <c r="J22" s="6">
        <f t="shared" ref="J22" si="7">SUM(J16:J21)</f>
        <v>0</v>
      </c>
      <c r="K22" s="6">
        <f t="shared" ref="K22" si="8">SUM(K16:K21)</f>
        <v>0</v>
      </c>
      <c r="L22" s="6">
        <f t="shared" ref="L22" si="9">SUM(L16:L21)</f>
        <v>0</v>
      </c>
      <c r="M22" s="6">
        <f t="shared" ref="M22" si="10">SUM(M16:M21)</f>
        <v>0</v>
      </c>
      <c r="N22" s="6">
        <f>AVERAGEIF(B22:M22,"&gt;0",B22:M22)</f>
        <v>369.125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t="s">
        <v>41</v>
      </c>
      <c r="B25" s="3"/>
      <c r="C25" s="3"/>
      <c r="D25" s="3"/>
      <c r="E25" s="3"/>
      <c r="F25" s="3">
        <v>100</v>
      </c>
      <c r="G25" s="3"/>
      <c r="H25" s="3"/>
      <c r="I25" s="3"/>
      <c r="J25" s="3"/>
      <c r="K25" s="3"/>
      <c r="L25" s="3"/>
      <c r="M25" s="3"/>
    </row>
    <row r="26" spans="1:14" x14ac:dyDescent="0.25">
      <c r="A26" t="s">
        <v>42</v>
      </c>
      <c r="B26" s="3">
        <v>110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 x14ac:dyDescent="0.25">
      <c r="A27" t="s">
        <v>43</v>
      </c>
      <c r="B27" s="3"/>
      <c r="C27" s="3"/>
      <c r="D27" s="3">
        <v>300</v>
      </c>
      <c r="E27" s="3"/>
      <c r="F27" s="3"/>
      <c r="G27" s="3">
        <v>300</v>
      </c>
      <c r="H27" s="3"/>
      <c r="I27" s="3"/>
      <c r="J27" s="3">
        <v>300</v>
      </c>
      <c r="K27" s="3"/>
      <c r="L27" s="3"/>
      <c r="M27" s="3">
        <v>300</v>
      </c>
    </row>
    <row r="28" spans="1:14" x14ac:dyDescent="0.25">
      <c r="A28" t="s">
        <v>44</v>
      </c>
      <c r="B28" s="3"/>
      <c r="C28" s="3"/>
      <c r="D28" s="3"/>
      <c r="E28" s="3"/>
      <c r="F28" s="3"/>
      <c r="G28" s="3"/>
      <c r="H28" s="3">
        <v>125</v>
      </c>
      <c r="I28" s="3"/>
      <c r="J28" s="3"/>
      <c r="K28" s="3"/>
      <c r="L28" s="3"/>
      <c r="M28" s="3"/>
    </row>
    <row r="29" spans="1:14" x14ac:dyDescent="0.25">
      <c r="A29" t="s">
        <v>45</v>
      </c>
      <c r="B29" s="3"/>
      <c r="C29" s="3"/>
      <c r="D29" s="3"/>
      <c r="E29" s="3"/>
      <c r="F29" s="3"/>
      <c r="G29" s="3">
        <v>500</v>
      </c>
      <c r="H29" s="3"/>
      <c r="I29" s="3"/>
      <c r="J29" s="3"/>
      <c r="K29" s="3"/>
      <c r="L29" s="3"/>
      <c r="M29" s="3"/>
    </row>
    <row r="30" spans="1:14" x14ac:dyDescent="0.25">
      <c r="A30" s="5" t="s">
        <v>46</v>
      </c>
      <c r="B30" s="6">
        <f>SUM(B25:B29)</f>
        <v>110</v>
      </c>
      <c r="C30" s="6">
        <f t="shared" ref="C30:M30" si="11">SUM(C25:C29)</f>
        <v>0</v>
      </c>
      <c r="D30" s="6">
        <f t="shared" si="11"/>
        <v>300</v>
      </c>
      <c r="E30" s="6">
        <f t="shared" si="11"/>
        <v>0</v>
      </c>
      <c r="F30" s="6">
        <f t="shared" si="11"/>
        <v>100</v>
      </c>
      <c r="G30" s="6">
        <f t="shared" si="11"/>
        <v>800</v>
      </c>
      <c r="H30" s="6">
        <f t="shared" si="11"/>
        <v>125</v>
      </c>
      <c r="I30" s="6">
        <f t="shared" si="11"/>
        <v>0</v>
      </c>
      <c r="J30" s="6">
        <f t="shared" si="11"/>
        <v>300</v>
      </c>
      <c r="K30" s="6">
        <f t="shared" si="11"/>
        <v>0</v>
      </c>
      <c r="L30" s="6">
        <f t="shared" si="11"/>
        <v>0</v>
      </c>
      <c r="M30" s="6">
        <f t="shared" si="11"/>
        <v>300</v>
      </c>
      <c r="N30" s="10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5" x14ac:dyDescent="0.25">
      <c r="A33" t="s">
        <v>29</v>
      </c>
      <c r="B33" s="3">
        <v>50</v>
      </c>
      <c r="C33" s="3">
        <v>32.704582521121026</v>
      </c>
      <c r="D33" s="3">
        <v>29.769104195589385</v>
      </c>
      <c r="E33" s="3">
        <v>16.159020211962034</v>
      </c>
      <c r="F33" s="3">
        <v>26.976720980544989</v>
      </c>
      <c r="G33" s="3">
        <v>37.224066430587357</v>
      </c>
      <c r="H33" s="3">
        <v>39.400112506494231</v>
      </c>
      <c r="I33" s="3">
        <v>38.173693215978162</v>
      </c>
      <c r="J33" s="3"/>
      <c r="K33" s="3"/>
      <c r="L33" s="3"/>
      <c r="M33" s="3"/>
    </row>
    <row r="34" spans="1:15" x14ac:dyDescent="0.25">
      <c r="A34" t="s">
        <v>30</v>
      </c>
      <c r="B34" s="3">
        <v>100</v>
      </c>
      <c r="C34" s="3">
        <v>44.100602491589044</v>
      </c>
      <c r="D34" s="3">
        <v>33.536821499776046</v>
      </c>
      <c r="E34" s="3">
        <v>12.384095683194479</v>
      </c>
      <c r="F34" s="3">
        <v>22.787149023804687</v>
      </c>
      <c r="G34" s="3">
        <v>35.962740679795651</v>
      </c>
      <c r="H34" s="3">
        <v>46.365372329899905</v>
      </c>
      <c r="I34" s="3">
        <v>4.7239186707028757</v>
      </c>
      <c r="J34" s="3"/>
      <c r="K34" s="3"/>
      <c r="L34" s="3"/>
      <c r="M34" s="3"/>
    </row>
    <row r="35" spans="1:15" x14ac:dyDescent="0.25">
      <c r="A35" t="s">
        <v>31</v>
      </c>
      <c r="B35" s="3">
        <v>55</v>
      </c>
      <c r="C35" s="3">
        <v>7.6561608768618674</v>
      </c>
      <c r="D35" s="3">
        <v>47.662463882099019</v>
      </c>
      <c r="E35" s="3">
        <v>14.594522233906842</v>
      </c>
      <c r="F35" s="3">
        <v>8.8950507135094448</v>
      </c>
      <c r="G35" s="3">
        <v>9.5413699125393876</v>
      </c>
      <c r="H35" s="3">
        <v>1.8871070491508379</v>
      </c>
      <c r="I35" s="3">
        <v>28.054155398634922</v>
      </c>
      <c r="J35" s="3"/>
      <c r="K35" s="3"/>
      <c r="L35" s="3"/>
      <c r="M35" s="3"/>
    </row>
    <row r="36" spans="1:15" x14ac:dyDescent="0.25">
      <c r="A36" t="s">
        <v>32</v>
      </c>
      <c r="B36" s="3">
        <v>230</v>
      </c>
      <c r="C36" s="3">
        <v>17.244784807632684</v>
      </c>
      <c r="D36" s="3">
        <v>30.795577967218978</v>
      </c>
      <c r="E36" s="3">
        <v>32.258284348899139</v>
      </c>
      <c r="F36" s="3">
        <v>14.282405804353242</v>
      </c>
      <c r="G36" s="3">
        <v>20.305987051107216</v>
      </c>
      <c r="H36" s="3">
        <v>34.815960722361488</v>
      </c>
      <c r="I36" s="3">
        <v>39.236161598586911</v>
      </c>
      <c r="J36" s="3"/>
      <c r="K36" s="3"/>
      <c r="L36" s="3"/>
      <c r="M36" s="3"/>
    </row>
    <row r="37" spans="1:15" x14ac:dyDescent="0.25">
      <c r="A37" t="s">
        <v>33</v>
      </c>
      <c r="B37" s="3">
        <v>34</v>
      </c>
      <c r="C37" s="3">
        <v>33.414636375529128</v>
      </c>
      <c r="D37" s="3">
        <v>43.5106720339109</v>
      </c>
      <c r="E37" s="3">
        <v>43.595061810175217</v>
      </c>
      <c r="F37" s="3">
        <v>1.9786206714752674</v>
      </c>
      <c r="G37" s="3">
        <v>1.6032359390939444</v>
      </c>
      <c r="H37" s="3">
        <v>17.03634563837549</v>
      </c>
      <c r="I37" s="3">
        <v>37.625189381996528</v>
      </c>
      <c r="J37" s="3"/>
      <c r="K37" s="3"/>
      <c r="L37" s="3"/>
      <c r="M37" s="3"/>
    </row>
    <row r="38" spans="1:15" x14ac:dyDescent="0.25">
      <c r="A38" s="5" t="s">
        <v>36</v>
      </c>
      <c r="B38" s="6">
        <f>SUM(B33:B37)</f>
        <v>469</v>
      </c>
      <c r="C38" s="6">
        <f t="shared" ref="C38:I38" si="12">SUM(C33:C37)</f>
        <v>135.12076707273374</v>
      </c>
      <c r="D38" s="6">
        <f t="shared" si="12"/>
        <v>185.27463957859433</v>
      </c>
      <c r="E38" s="6">
        <f t="shared" si="12"/>
        <v>118.99098428813772</v>
      </c>
      <c r="F38" s="6">
        <f t="shared" si="12"/>
        <v>74.919947193687634</v>
      </c>
      <c r="G38" s="6">
        <f t="shared" si="12"/>
        <v>104.63740001312355</v>
      </c>
      <c r="H38" s="6">
        <f t="shared" si="12"/>
        <v>139.50489824628195</v>
      </c>
      <c r="I38" s="6">
        <f t="shared" si="12"/>
        <v>147.81311826589939</v>
      </c>
      <c r="J38" s="6">
        <f t="shared" ref="J38" si="13">SUM(J33:J37)</f>
        <v>0</v>
      </c>
      <c r="K38" s="6">
        <f t="shared" ref="K38" si="14">SUM(K33:K37)</f>
        <v>0</v>
      </c>
      <c r="L38" s="6">
        <f t="shared" ref="L38" si="15">SUM(L33:L37)</f>
        <v>0</v>
      </c>
      <c r="M38" s="6">
        <f t="shared" ref="M38" si="16">SUM(M33:M37)</f>
        <v>0</v>
      </c>
      <c r="N38" s="6">
        <f>AVERAGEIF(B38:M38,"&gt;0",B38:M38)</f>
        <v>171.90771933230732</v>
      </c>
    </row>
    <row r="39" spans="1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5" x14ac:dyDescent="0.25">
      <c r="A40" s="8" t="s">
        <v>38</v>
      </c>
      <c r="B40" s="9">
        <f t="shared" ref="B40:M40" si="17">SUM(B38,B22,B13)</f>
        <v>2394.9899999999998</v>
      </c>
      <c r="C40" s="9">
        <f t="shared" si="17"/>
        <v>2064.0907670727338</v>
      </c>
      <c r="D40" s="9">
        <f t="shared" si="17"/>
        <v>2074.2446395785946</v>
      </c>
      <c r="E40" s="9">
        <f t="shared" si="17"/>
        <v>1987.9609842881378</v>
      </c>
      <c r="F40" s="9">
        <f t="shared" si="17"/>
        <v>1918.8899471936877</v>
      </c>
      <c r="G40" s="9">
        <f t="shared" si="17"/>
        <v>1953.6074000131237</v>
      </c>
      <c r="H40" s="9">
        <f t="shared" si="17"/>
        <v>2020.484898246282</v>
      </c>
      <c r="I40" s="9">
        <f t="shared" si="17"/>
        <v>2170.7931182658995</v>
      </c>
      <c r="J40" s="9">
        <f t="shared" si="17"/>
        <v>0</v>
      </c>
      <c r="K40" s="9">
        <f t="shared" si="17"/>
        <v>0</v>
      </c>
      <c r="L40" s="9">
        <f t="shared" si="17"/>
        <v>0</v>
      </c>
      <c r="M40" s="9">
        <f t="shared" si="17"/>
        <v>0</v>
      </c>
      <c r="N40" s="9">
        <f>AVERAGEIF(B40:M40,"&gt;0",B40:M40)</f>
        <v>2073.1327193323073</v>
      </c>
    </row>
    <row r="41" spans="1:15" x14ac:dyDescent="0.25">
      <c r="A41" s="8" t="s">
        <v>39</v>
      </c>
      <c r="B41" s="9">
        <f t="shared" ref="B41:M41" si="18">B6-B40</f>
        <v>-394.98999999999978</v>
      </c>
      <c r="C41" s="9">
        <f t="shared" si="18"/>
        <v>-264.0907670727338</v>
      </c>
      <c r="D41" s="9">
        <f t="shared" si="18"/>
        <v>325.75536042140538</v>
      </c>
      <c r="E41" s="9">
        <f t="shared" si="18"/>
        <v>412.03901571186225</v>
      </c>
      <c r="F41" s="9">
        <f t="shared" si="18"/>
        <v>481.1100528063123</v>
      </c>
      <c r="G41" s="9">
        <f t="shared" si="18"/>
        <v>446.39259998687635</v>
      </c>
      <c r="H41" s="9">
        <f t="shared" si="18"/>
        <v>379.515101753718</v>
      </c>
      <c r="I41" s="9">
        <f t="shared" si="18"/>
        <v>229.20688173410053</v>
      </c>
      <c r="J41" s="9">
        <f t="shared" si="18"/>
        <v>0</v>
      </c>
      <c r="K41" s="9">
        <f t="shared" si="18"/>
        <v>0</v>
      </c>
      <c r="L41" s="9">
        <f t="shared" si="18"/>
        <v>0</v>
      </c>
      <c r="M41" s="9">
        <f t="shared" si="18"/>
        <v>0</v>
      </c>
      <c r="N41" s="9">
        <f>AVERAGEIF(B41:M41,"&gt;0",B41:M41)</f>
        <v>379.00316873571245</v>
      </c>
    </row>
    <row r="42" spans="1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x14ac:dyDescent="0.25">
      <c r="A43" s="12" t="s">
        <v>48</v>
      </c>
    </row>
    <row r="44" spans="1:15" x14ac:dyDescent="0.25">
      <c r="A44" s="13">
        <v>1000</v>
      </c>
      <c r="B44" s="14">
        <f>A44+B41</f>
        <v>605.01000000000022</v>
      </c>
      <c r="C44" s="14">
        <f t="shared" ref="C44:N44" si="19">B44+C41</f>
        <v>340.91923292726642</v>
      </c>
      <c r="D44" s="14">
        <f t="shared" si="19"/>
        <v>666.67459334867181</v>
      </c>
      <c r="E44" s="14">
        <f t="shared" si="19"/>
        <v>1078.7136090605341</v>
      </c>
      <c r="F44" s="14">
        <f t="shared" si="19"/>
        <v>1559.8236618668464</v>
      </c>
      <c r="G44" s="14">
        <f t="shared" si="19"/>
        <v>2006.2162618537227</v>
      </c>
      <c r="H44" s="14">
        <f t="shared" si="19"/>
        <v>2385.7313636074405</v>
      </c>
      <c r="I44" s="14">
        <f t="shared" si="19"/>
        <v>2614.938245341541</v>
      </c>
      <c r="J44" s="14">
        <f t="shared" si="19"/>
        <v>2614.938245341541</v>
      </c>
      <c r="K44" s="14">
        <f t="shared" si="19"/>
        <v>2614.938245341541</v>
      </c>
      <c r="L44" s="14">
        <f t="shared" si="19"/>
        <v>2614.938245341541</v>
      </c>
      <c r="M44" s="14">
        <f t="shared" si="19"/>
        <v>2614.938245341541</v>
      </c>
      <c r="N44" s="14">
        <f t="shared" si="19"/>
        <v>2993.9414140772533</v>
      </c>
      <c r="O44" t="s">
        <v>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49-C64A-4054-8B9B-6B3BDD28B4D2}">
  <dimension ref="A1:N53"/>
  <sheetViews>
    <sheetView zoomScale="85" zoomScaleNormal="85" workbookViewId="0">
      <selection activeCell="B1" sqref="B1:M1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1.28515625" bestFit="1" customWidth="1"/>
    <col min="5" max="6" width="10.5703125" bestFit="1" customWidth="1"/>
    <col min="7" max="7" width="11.28515625" bestFit="1" customWidth="1"/>
    <col min="8" max="15" width="10.5703125" bestFit="1" customWidth="1"/>
  </cols>
  <sheetData>
    <row r="1" spans="1:14" s="1" customFormat="1" ht="15.75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47</v>
      </c>
    </row>
    <row r="2" spans="1:14" x14ac:dyDescent="0.25">
      <c r="A2" s="17" t="s">
        <v>15</v>
      </c>
      <c r="B2" s="7">
        <v>1000</v>
      </c>
      <c r="C2" s="7">
        <v>800</v>
      </c>
      <c r="D2" s="7">
        <v>1200</v>
      </c>
      <c r="E2" s="7">
        <v>1200</v>
      </c>
      <c r="F2" s="7">
        <v>1200</v>
      </c>
      <c r="G2" s="7">
        <v>1200</v>
      </c>
      <c r="H2" s="7">
        <v>1200</v>
      </c>
      <c r="I2" s="7">
        <v>1200</v>
      </c>
      <c r="J2" s="7">
        <v>1007.5148240586656</v>
      </c>
      <c r="K2" s="7">
        <v>910.48817309255082</v>
      </c>
      <c r="L2" s="47">
        <v>912</v>
      </c>
      <c r="M2" s="7"/>
    </row>
    <row r="3" spans="1:14" x14ac:dyDescent="0.25">
      <c r="A3" s="17" t="s">
        <v>16</v>
      </c>
      <c r="B3" s="7">
        <v>1000</v>
      </c>
      <c r="C3" s="7">
        <v>1000</v>
      </c>
      <c r="D3" s="7">
        <v>1200</v>
      </c>
      <c r="E3" s="7">
        <v>1200</v>
      </c>
      <c r="F3" s="7">
        <v>1200</v>
      </c>
      <c r="G3" s="7">
        <v>1200</v>
      </c>
      <c r="H3" s="7">
        <v>1200</v>
      </c>
      <c r="I3" s="7">
        <v>1200</v>
      </c>
      <c r="J3" s="7">
        <v>1135.5197559643923</v>
      </c>
      <c r="K3" s="7">
        <v>1009.2708332491314</v>
      </c>
      <c r="L3" s="7"/>
      <c r="M3" s="7"/>
    </row>
    <row r="4" spans="1:14" x14ac:dyDescent="0.25">
      <c r="A4" s="17" t="s">
        <v>58</v>
      </c>
      <c r="B4" s="7">
        <v>1000</v>
      </c>
      <c r="C4" s="7">
        <v>1000</v>
      </c>
      <c r="D4" s="7">
        <v>1000</v>
      </c>
      <c r="E4" s="7">
        <v>1000</v>
      </c>
      <c r="F4" s="7">
        <v>1000</v>
      </c>
      <c r="G4" s="7">
        <v>1000</v>
      </c>
      <c r="H4" s="7">
        <v>1000</v>
      </c>
      <c r="I4" s="7">
        <v>1000</v>
      </c>
      <c r="J4" s="7"/>
      <c r="K4" s="7"/>
      <c r="L4" s="7"/>
      <c r="M4" s="7"/>
    </row>
    <row r="5" spans="1:14" x14ac:dyDescent="0.25">
      <c r="A5" s="17" t="s">
        <v>13</v>
      </c>
      <c r="B5" s="18" t="s">
        <v>57</v>
      </c>
      <c r="C5" s="7">
        <v>200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4" x14ac:dyDescent="0.25">
      <c r="A6" s="19" t="s">
        <v>37</v>
      </c>
      <c r="B6" s="13">
        <f t="shared" ref="B6:M6" si="0">SUM(B2:B5)</f>
        <v>3000</v>
      </c>
      <c r="C6" s="13">
        <f t="shared" si="0"/>
        <v>3000</v>
      </c>
      <c r="D6" s="13">
        <f t="shared" si="0"/>
        <v>3400</v>
      </c>
      <c r="E6" s="13">
        <f t="shared" si="0"/>
        <v>3400</v>
      </c>
      <c r="F6" s="13">
        <f t="shared" si="0"/>
        <v>3400</v>
      </c>
      <c r="G6" s="13">
        <f t="shared" si="0"/>
        <v>3400</v>
      </c>
      <c r="H6" s="13">
        <f t="shared" si="0"/>
        <v>3400</v>
      </c>
      <c r="I6" s="13">
        <f t="shared" si="0"/>
        <v>3400</v>
      </c>
      <c r="J6" s="13">
        <f t="shared" si="0"/>
        <v>2143.034580023058</v>
      </c>
      <c r="K6" s="13">
        <f t="shared" si="0"/>
        <v>1919.7590063416824</v>
      </c>
      <c r="L6" s="13">
        <f t="shared" si="0"/>
        <v>912</v>
      </c>
      <c r="M6" s="13">
        <f t="shared" si="0"/>
        <v>0</v>
      </c>
      <c r="N6" s="28">
        <f>AVERAGEIF(B6:M6,"&gt;0",B6:M6)</f>
        <v>2852.2539623967946</v>
      </c>
    </row>
    <row r="7" spans="1:1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1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20" t="s">
        <v>17</v>
      </c>
      <c r="B9" s="21">
        <v>1500</v>
      </c>
      <c r="C9" s="21">
        <v>1500</v>
      </c>
      <c r="D9" s="21">
        <v>1500</v>
      </c>
      <c r="E9" s="21">
        <v>1500</v>
      </c>
      <c r="F9" s="21">
        <v>1500</v>
      </c>
      <c r="G9" s="21">
        <v>1500</v>
      </c>
      <c r="H9" s="21">
        <v>1500</v>
      </c>
      <c r="I9" s="21">
        <v>1600</v>
      </c>
      <c r="J9" s="21"/>
      <c r="K9" s="21"/>
      <c r="L9" s="21"/>
      <c r="M9" s="21"/>
    </row>
    <row r="10" spans="1:14" x14ac:dyDescent="0.25">
      <c r="A10" s="20" t="s">
        <v>18</v>
      </c>
      <c r="B10" s="21">
        <v>10.99</v>
      </c>
      <c r="C10" s="21">
        <v>10.99</v>
      </c>
      <c r="D10" s="21">
        <v>10.99</v>
      </c>
      <c r="E10" s="21">
        <v>10.99</v>
      </c>
      <c r="F10" s="21">
        <v>10.99</v>
      </c>
      <c r="G10" s="21">
        <v>10.99</v>
      </c>
      <c r="H10" s="21"/>
      <c r="I10" s="21"/>
      <c r="J10" s="21"/>
      <c r="K10" s="21"/>
      <c r="L10" s="21"/>
      <c r="M10" s="21"/>
    </row>
    <row r="11" spans="1:14" x14ac:dyDescent="0.25">
      <c r="A11" s="20" t="s">
        <v>19</v>
      </c>
      <c r="B11" s="21"/>
      <c r="C11" s="21">
        <v>9.99</v>
      </c>
      <c r="D11" s="21">
        <v>9.99</v>
      </c>
      <c r="E11" s="21">
        <v>9.99</v>
      </c>
      <c r="F11" s="21">
        <v>9.99</v>
      </c>
      <c r="G11" s="21">
        <v>9.99</v>
      </c>
      <c r="H11" s="21">
        <v>9.99</v>
      </c>
      <c r="I11" s="21">
        <v>9.99</v>
      </c>
      <c r="J11" s="21"/>
      <c r="K11" s="21"/>
      <c r="L11" s="21"/>
      <c r="M11" s="21"/>
    </row>
    <row r="12" spans="1:14" x14ac:dyDescent="0.25">
      <c r="A12" s="20" t="s">
        <v>20</v>
      </c>
      <c r="B12" s="21"/>
      <c r="C12" s="21">
        <v>2.99</v>
      </c>
      <c r="D12" s="21">
        <v>2.99</v>
      </c>
      <c r="E12" s="21">
        <v>2.99</v>
      </c>
      <c r="F12" s="21">
        <v>2.99</v>
      </c>
      <c r="G12" s="21">
        <v>2.99</v>
      </c>
      <c r="H12" s="21">
        <v>2.99</v>
      </c>
      <c r="I12" s="21">
        <v>2.99</v>
      </c>
      <c r="J12" s="21"/>
      <c r="K12" s="21"/>
      <c r="L12" s="21"/>
      <c r="M12" s="21"/>
    </row>
    <row r="13" spans="1:14" x14ac:dyDescent="0.25">
      <c r="A13" s="22" t="s">
        <v>34</v>
      </c>
      <c r="B13" s="23">
        <f>SUM(B9:B12)</f>
        <v>1510.99</v>
      </c>
      <c r="C13" s="23">
        <f t="shared" ref="C13:M13" si="1">SUM(C9:C12)</f>
        <v>1523.97</v>
      </c>
      <c r="D13" s="23">
        <f t="shared" si="1"/>
        <v>1523.97</v>
      </c>
      <c r="E13" s="23">
        <f t="shared" si="1"/>
        <v>1523.97</v>
      </c>
      <c r="F13" s="23">
        <f t="shared" si="1"/>
        <v>1523.97</v>
      </c>
      <c r="G13" s="23">
        <f t="shared" si="1"/>
        <v>1523.97</v>
      </c>
      <c r="H13" s="23">
        <f t="shared" si="1"/>
        <v>1512.98</v>
      </c>
      <c r="I13" s="23">
        <f t="shared" si="1"/>
        <v>1612.98</v>
      </c>
      <c r="J13" s="23">
        <f t="shared" si="1"/>
        <v>0</v>
      </c>
      <c r="K13" s="23">
        <f t="shared" si="1"/>
        <v>0</v>
      </c>
      <c r="L13" s="23">
        <f t="shared" si="1"/>
        <v>0</v>
      </c>
      <c r="M13" s="23">
        <f t="shared" si="1"/>
        <v>0</v>
      </c>
      <c r="N13" s="29">
        <f>AVERAGEIF(B13:M13,"&gt;0",B13:M13)</f>
        <v>1532.1</v>
      </c>
    </row>
    <row r="14" spans="1:14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5">
      <c r="A15" s="12" t="s">
        <v>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25">
      <c r="A16" s="24" t="s">
        <v>21</v>
      </c>
      <c r="B16" s="25">
        <v>110</v>
      </c>
      <c r="C16" s="25">
        <v>110</v>
      </c>
      <c r="D16" s="25">
        <v>110</v>
      </c>
      <c r="E16" s="25">
        <v>110</v>
      </c>
      <c r="F16" s="25">
        <v>110</v>
      </c>
      <c r="G16" s="25">
        <v>110</v>
      </c>
      <c r="H16" s="25">
        <v>110</v>
      </c>
      <c r="I16" s="25">
        <v>110</v>
      </c>
      <c r="J16" s="25"/>
      <c r="K16" s="25"/>
      <c r="L16" s="25"/>
      <c r="M16" s="25"/>
    </row>
    <row r="17" spans="1:14" x14ac:dyDescent="0.25">
      <c r="A17" s="24" t="s">
        <v>22</v>
      </c>
      <c r="B17" s="25">
        <v>40</v>
      </c>
      <c r="C17" s="25">
        <v>40</v>
      </c>
      <c r="D17" s="25">
        <v>40</v>
      </c>
      <c r="E17" s="25">
        <v>40</v>
      </c>
      <c r="F17" s="25">
        <v>40</v>
      </c>
      <c r="G17" s="25">
        <v>40</v>
      </c>
      <c r="H17" s="25">
        <v>40</v>
      </c>
      <c r="I17" s="25">
        <v>40</v>
      </c>
      <c r="J17" s="25"/>
      <c r="K17" s="25"/>
      <c r="L17" s="25"/>
      <c r="M17" s="25"/>
    </row>
    <row r="18" spans="1:14" x14ac:dyDescent="0.25">
      <c r="A18" s="24" t="s">
        <v>25</v>
      </c>
      <c r="B18" s="25">
        <v>50</v>
      </c>
      <c r="C18" s="25">
        <v>45</v>
      </c>
      <c r="D18" s="25">
        <v>25</v>
      </c>
      <c r="E18" s="25">
        <v>30</v>
      </c>
      <c r="F18" s="25">
        <v>25</v>
      </c>
      <c r="G18" s="25">
        <v>30</v>
      </c>
      <c r="H18" s="25">
        <v>28</v>
      </c>
      <c r="I18" s="25">
        <v>45</v>
      </c>
      <c r="J18" s="25"/>
      <c r="K18" s="25"/>
      <c r="L18" s="25"/>
      <c r="M18" s="25"/>
    </row>
    <row r="19" spans="1:14" x14ac:dyDescent="0.25">
      <c r="A19" s="24" t="s">
        <v>26</v>
      </c>
      <c r="B19" s="25">
        <v>200</v>
      </c>
      <c r="C19" s="25">
        <v>145</v>
      </c>
      <c r="D19" s="25">
        <v>125</v>
      </c>
      <c r="E19" s="25">
        <v>100</v>
      </c>
      <c r="F19" s="25">
        <v>80</v>
      </c>
      <c r="G19" s="25">
        <v>80</v>
      </c>
      <c r="H19" s="25">
        <v>125</v>
      </c>
      <c r="I19" s="25">
        <v>230</v>
      </c>
      <c r="J19" s="25"/>
      <c r="K19" s="25"/>
      <c r="L19" s="25"/>
      <c r="M19" s="25"/>
    </row>
    <row r="20" spans="1:14" x14ac:dyDescent="0.25">
      <c r="A20" s="24" t="s">
        <v>27</v>
      </c>
      <c r="B20" s="25">
        <v>25</v>
      </c>
      <c r="C20" s="25">
        <v>25</v>
      </c>
      <c r="D20" s="25">
        <v>25</v>
      </c>
      <c r="E20" s="25">
        <v>25</v>
      </c>
      <c r="F20" s="25">
        <v>25</v>
      </c>
      <c r="G20" s="25">
        <v>25</v>
      </c>
      <c r="H20" s="25">
        <v>25</v>
      </c>
      <c r="I20" s="25">
        <v>25</v>
      </c>
      <c r="J20" s="25"/>
      <c r="K20" s="25"/>
      <c r="L20" s="25"/>
      <c r="M20" s="25"/>
    </row>
    <row r="21" spans="1:14" x14ac:dyDescent="0.25">
      <c r="A21" s="24" t="s">
        <v>24</v>
      </c>
      <c r="B21" s="25">
        <v>40</v>
      </c>
      <c r="C21" s="25">
        <v>40</v>
      </c>
      <c r="D21" s="25">
        <v>40</v>
      </c>
      <c r="E21" s="25">
        <v>40</v>
      </c>
      <c r="F21" s="25">
        <v>40</v>
      </c>
      <c r="G21" s="25">
        <v>40</v>
      </c>
      <c r="H21" s="25">
        <v>40</v>
      </c>
      <c r="I21" s="25">
        <v>40</v>
      </c>
      <c r="J21" s="25"/>
      <c r="K21" s="25"/>
      <c r="L21" s="25"/>
      <c r="M21" s="25"/>
    </row>
    <row r="22" spans="1:14" x14ac:dyDescent="0.25">
      <c r="A22" s="26" t="s">
        <v>35</v>
      </c>
      <c r="B22" s="27">
        <f>SUM(B16:B21)</f>
        <v>465</v>
      </c>
      <c r="C22" s="27">
        <f t="shared" ref="C22:M22" si="2">SUM(C16:C21)</f>
        <v>405</v>
      </c>
      <c r="D22" s="27">
        <f t="shared" si="2"/>
        <v>365</v>
      </c>
      <c r="E22" s="27">
        <f t="shared" si="2"/>
        <v>345</v>
      </c>
      <c r="F22" s="27">
        <f t="shared" si="2"/>
        <v>320</v>
      </c>
      <c r="G22" s="27">
        <f t="shared" si="2"/>
        <v>325</v>
      </c>
      <c r="H22" s="27">
        <f t="shared" si="2"/>
        <v>368</v>
      </c>
      <c r="I22" s="27">
        <f t="shared" si="2"/>
        <v>490</v>
      </c>
      <c r="J22" s="27">
        <f t="shared" si="2"/>
        <v>0</v>
      </c>
      <c r="K22" s="27">
        <f t="shared" si="2"/>
        <v>0</v>
      </c>
      <c r="L22" s="27">
        <f t="shared" si="2"/>
        <v>0</v>
      </c>
      <c r="M22" s="27">
        <f t="shared" si="2"/>
        <v>0</v>
      </c>
      <c r="N22" s="30">
        <f>AVERAGEIF(B22:M22,"&gt;0",B22:M22)</f>
        <v>385.375</v>
      </c>
    </row>
    <row r="23" spans="1:14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4" x14ac:dyDescent="0.25">
      <c r="A24" s="1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4" x14ac:dyDescent="0.25">
      <c r="A25" s="31" t="s">
        <v>41</v>
      </c>
      <c r="B25" s="32"/>
      <c r="C25" s="32"/>
      <c r="D25" s="32"/>
      <c r="E25" s="32"/>
      <c r="F25" s="32">
        <v>100</v>
      </c>
      <c r="G25" s="32"/>
      <c r="H25" s="32"/>
      <c r="I25" s="32"/>
      <c r="J25" s="32"/>
      <c r="K25" s="32"/>
      <c r="L25" s="32"/>
      <c r="M25" s="32"/>
    </row>
    <row r="26" spans="1:14" x14ac:dyDescent="0.25">
      <c r="A26" s="31" t="s">
        <v>42</v>
      </c>
      <c r="B26" s="32">
        <v>110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4" x14ac:dyDescent="0.25">
      <c r="A27" s="31" t="s">
        <v>43</v>
      </c>
      <c r="B27" s="32"/>
      <c r="C27" s="32"/>
      <c r="D27" s="32">
        <v>300</v>
      </c>
      <c r="E27" s="32"/>
      <c r="F27" s="32"/>
      <c r="G27" s="32">
        <v>300</v>
      </c>
      <c r="H27" s="32"/>
      <c r="I27" s="32"/>
      <c r="J27" s="32">
        <v>300</v>
      </c>
      <c r="K27" s="32"/>
      <c r="L27" s="32"/>
      <c r="M27" s="32">
        <v>300</v>
      </c>
    </row>
    <row r="28" spans="1:14" x14ac:dyDescent="0.25">
      <c r="A28" s="31" t="s">
        <v>44</v>
      </c>
      <c r="B28" s="32"/>
      <c r="C28" s="32"/>
      <c r="D28" s="32"/>
      <c r="E28" s="32"/>
      <c r="F28" s="32"/>
      <c r="G28" s="32"/>
      <c r="H28" s="32">
        <v>125</v>
      </c>
      <c r="I28" s="32"/>
      <c r="J28" s="32"/>
      <c r="K28" s="32"/>
      <c r="L28" s="32"/>
      <c r="M28" s="32"/>
    </row>
    <row r="29" spans="1:14" x14ac:dyDescent="0.25">
      <c r="A29" s="31" t="s">
        <v>62</v>
      </c>
      <c r="B29" s="32"/>
      <c r="C29" s="32"/>
      <c r="D29" s="32"/>
      <c r="E29" s="32"/>
      <c r="F29" s="32"/>
      <c r="G29" s="32">
        <v>500</v>
      </c>
      <c r="H29" s="32"/>
      <c r="I29" s="32"/>
      <c r="J29" s="32"/>
      <c r="K29" s="32"/>
      <c r="L29" s="32"/>
      <c r="M29" s="32"/>
    </row>
    <row r="30" spans="1:14" x14ac:dyDescent="0.25">
      <c r="A30" s="33" t="s">
        <v>46</v>
      </c>
      <c r="B30" s="34">
        <f>SUM(B25:B29)</f>
        <v>110</v>
      </c>
      <c r="C30" s="34">
        <f t="shared" ref="C30:M30" si="3">SUM(C25:C29)</f>
        <v>0</v>
      </c>
      <c r="D30" s="34">
        <f t="shared" si="3"/>
        <v>300</v>
      </c>
      <c r="E30" s="34">
        <f t="shared" si="3"/>
        <v>0</v>
      </c>
      <c r="F30" s="34">
        <f t="shared" si="3"/>
        <v>100</v>
      </c>
      <c r="G30" s="34">
        <f t="shared" si="3"/>
        <v>800</v>
      </c>
      <c r="H30" s="34">
        <f t="shared" si="3"/>
        <v>125</v>
      </c>
      <c r="I30" s="34">
        <f t="shared" si="3"/>
        <v>0</v>
      </c>
      <c r="J30" s="34">
        <f t="shared" si="3"/>
        <v>300</v>
      </c>
      <c r="K30" s="34">
        <f t="shared" si="3"/>
        <v>0</v>
      </c>
      <c r="L30" s="34">
        <f t="shared" si="3"/>
        <v>0</v>
      </c>
      <c r="M30" s="34">
        <f t="shared" si="3"/>
        <v>300</v>
      </c>
      <c r="N30" s="35">
        <f>AVERAGE(B30:M30)</f>
        <v>169.58333333333334</v>
      </c>
    </row>
    <row r="31" spans="1:14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 x14ac:dyDescent="0.25">
      <c r="A32" s="12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4" x14ac:dyDescent="0.25">
      <c r="A33" s="36" t="s">
        <v>29</v>
      </c>
      <c r="B33" s="37">
        <v>50</v>
      </c>
      <c r="C33" s="37">
        <v>32.704582521121026</v>
      </c>
      <c r="D33" s="37">
        <v>29.769104195589385</v>
      </c>
      <c r="E33" s="37">
        <v>16.159020211962034</v>
      </c>
      <c r="F33" s="37">
        <v>26.976720980544989</v>
      </c>
      <c r="G33" s="37">
        <v>37.224066430587357</v>
      </c>
      <c r="H33" s="37">
        <v>39.400112506494231</v>
      </c>
      <c r="I33" s="37">
        <v>38.173693215978162</v>
      </c>
      <c r="J33" s="37"/>
      <c r="K33" s="37"/>
      <c r="L33" s="37"/>
      <c r="M33" s="37"/>
      <c r="N33" s="40">
        <f t="shared" ref="N33:N38" si="4">AVERAGEIF(B33:M33,"&gt;0",B33:M33)</f>
        <v>33.800912507784645</v>
      </c>
    </row>
    <row r="34" spans="1:14" x14ac:dyDescent="0.25">
      <c r="A34" s="36" t="s">
        <v>30</v>
      </c>
      <c r="B34" s="37">
        <v>100</v>
      </c>
      <c r="C34" s="37">
        <v>44.100602491589044</v>
      </c>
      <c r="D34" s="37">
        <v>33.536821499776046</v>
      </c>
      <c r="E34" s="37">
        <v>12.384095683194479</v>
      </c>
      <c r="F34" s="37">
        <v>22.787149023804687</v>
      </c>
      <c r="G34" s="37">
        <v>35.962740679795651</v>
      </c>
      <c r="H34" s="37">
        <v>46.365372329899905</v>
      </c>
      <c r="I34" s="37">
        <v>4.7239186707028757</v>
      </c>
      <c r="J34" s="37"/>
      <c r="K34" s="37"/>
      <c r="L34" s="37"/>
      <c r="M34" s="37"/>
      <c r="N34" s="40">
        <f t="shared" si="4"/>
        <v>37.482587547345332</v>
      </c>
    </row>
    <row r="35" spans="1:14" x14ac:dyDescent="0.25">
      <c r="A35" s="36" t="s">
        <v>31</v>
      </c>
      <c r="B35" s="37">
        <v>55</v>
      </c>
      <c r="C35" s="37">
        <v>7.6561608768618674</v>
      </c>
      <c r="D35" s="37">
        <v>47.662463882099019</v>
      </c>
      <c r="E35" s="37">
        <v>14.594522233906842</v>
      </c>
      <c r="F35" s="37">
        <v>8.8950507135094448</v>
      </c>
      <c r="G35" s="37">
        <v>9.5413699125393876</v>
      </c>
      <c r="H35" s="37">
        <v>1.8871070491508379</v>
      </c>
      <c r="I35" s="37">
        <v>28.054155398634922</v>
      </c>
      <c r="J35" s="37"/>
      <c r="K35" s="37"/>
      <c r="L35" s="37"/>
      <c r="M35" s="37"/>
      <c r="N35" s="40">
        <f t="shared" si="4"/>
        <v>21.661353758337789</v>
      </c>
    </row>
    <row r="36" spans="1:14" x14ac:dyDescent="0.25">
      <c r="A36" s="36" t="s">
        <v>32</v>
      </c>
      <c r="B36" s="37">
        <v>230</v>
      </c>
      <c r="C36" s="37">
        <v>17.244784807632684</v>
      </c>
      <c r="D36" s="37">
        <v>30.795577967218978</v>
      </c>
      <c r="E36" s="37">
        <v>32.258284348899139</v>
      </c>
      <c r="F36" s="37">
        <v>14.282405804353242</v>
      </c>
      <c r="G36" s="37">
        <v>20.305987051107216</v>
      </c>
      <c r="H36" s="37">
        <v>34.815960722361488</v>
      </c>
      <c r="I36" s="37">
        <v>39.236161598586911</v>
      </c>
      <c r="J36" s="37"/>
      <c r="K36" s="37"/>
      <c r="L36" s="37"/>
      <c r="M36" s="37"/>
      <c r="N36" s="40">
        <f t="shared" si="4"/>
        <v>52.367395287519955</v>
      </c>
    </row>
    <row r="37" spans="1:14" x14ac:dyDescent="0.25">
      <c r="A37" s="36" t="s">
        <v>33</v>
      </c>
      <c r="B37" s="37">
        <v>34</v>
      </c>
      <c r="C37" s="37">
        <v>33.414636375529128</v>
      </c>
      <c r="D37" s="37">
        <v>43.5106720339109</v>
      </c>
      <c r="E37" s="37">
        <v>43.595061810175217</v>
      </c>
      <c r="F37" s="37">
        <v>1.9786206714752674</v>
      </c>
      <c r="G37" s="37">
        <v>1.6032359390939444</v>
      </c>
      <c r="H37" s="37">
        <v>17.03634563837549</v>
      </c>
      <c r="I37" s="37">
        <v>37.625189381996528</v>
      </c>
      <c r="J37" s="37"/>
      <c r="K37" s="37"/>
      <c r="L37" s="37"/>
      <c r="M37" s="37"/>
      <c r="N37" s="40">
        <f t="shared" si="4"/>
        <v>26.595470231319556</v>
      </c>
    </row>
    <row r="38" spans="1:14" x14ac:dyDescent="0.25">
      <c r="A38" s="36" t="s">
        <v>59</v>
      </c>
      <c r="B38" s="37">
        <v>800</v>
      </c>
      <c r="C38" s="37">
        <v>703.66658193353078</v>
      </c>
      <c r="D38" s="37">
        <v>1177.3358916606744</v>
      </c>
      <c r="E38" s="37">
        <v>582.7493628340942</v>
      </c>
      <c r="F38" s="37">
        <v>527.93537341983188</v>
      </c>
      <c r="G38" s="37">
        <v>455.32372286555324</v>
      </c>
      <c r="H38" s="37">
        <v>535.35825273737737</v>
      </c>
      <c r="I38" s="37">
        <v>986.39308755261914</v>
      </c>
      <c r="J38" s="37"/>
      <c r="K38" s="37"/>
      <c r="L38" s="37"/>
      <c r="M38" s="37"/>
      <c r="N38" s="40">
        <f t="shared" si="4"/>
        <v>721.09528412546024</v>
      </c>
    </row>
    <row r="39" spans="1:14" x14ac:dyDescent="0.25">
      <c r="A39" s="38" t="s">
        <v>36</v>
      </c>
      <c r="B39" s="39">
        <f>SUM(B33:B38)</f>
        <v>1269</v>
      </c>
      <c r="C39" s="39">
        <f t="shared" ref="C39:M39" si="5">SUM(C33:C38)</f>
        <v>838.78734900626455</v>
      </c>
      <c r="D39" s="39">
        <f t="shared" si="5"/>
        <v>1362.6105312392688</v>
      </c>
      <c r="E39" s="39">
        <f t="shared" si="5"/>
        <v>701.74034712223192</v>
      </c>
      <c r="F39" s="39">
        <f t="shared" si="5"/>
        <v>602.85532061351955</v>
      </c>
      <c r="G39" s="39">
        <f t="shared" si="5"/>
        <v>559.96112287867675</v>
      </c>
      <c r="H39" s="39">
        <f t="shared" si="5"/>
        <v>674.86315098365935</v>
      </c>
      <c r="I39" s="39">
        <f t="shared" si="5"/>
        <v>1134.2062058185186</v>
      </c>
      <c r="J39" s="39">
        <f t="shared" si="5"/>
        <v>0</v>
      </c>
      <c r="K39" s="39">
        <f t="shared" si="5"/>
        <v>0</v>
      </c>
      <c r="L39" s="39">
        <f t="shared" si="5"/>
        <v>0</v>
      </c>
      <c r="M39" s="39">
        <f t="shared" si="5"/>
        <v>0</v>
      </c>
      <c r="N39" s="40">
        <f>AVERAGEIF(B39:M39,"&gt;0",B39:M39)</f>
        <v>893.00300345776748</v>
      </c>
    </row>
    <row r="40" spans="1:14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x14ac:dyDescent="0.25">
      <c r="A41" s="8" t="s">
        <v>38</v>
      </c>
      <c r="B41" s="9">
        <f>SUM(B39,B22,B13,B30)</f>
        <v>3354.99</v>
      </c>
      <c r="C41" s="9">
        <f t="shared" ref="C41:M41" si="6">SUM(C39,C22,C13,C30)</f>
        <v>2767.7573490062646</v>
      </c>
      <c r="D41" s="9">
        <f t="shared" si="6"/>
        <v>3551.5805312392686</v>
      </c>
      <c r="E41" s="9">
        <f t="shared" si="6"/>
        <v>2570.7103471222317</v>
      </c>
      <c r="F41" s="9">
        <f t="shared" si="6"/>
        <v>2546.8253206135196</v>
      </c>
      <c r="G41" s="9">
        <f t="shared" si="6"/>
        <v>3208.9311228786769</v>
      </c>
      <c r="H41" s="9">
        <f t="shared" si="6"/>
        <v>2680.8431509836591</v>
      </c>
      <c r="I41" s="9">
        <f t="shared" si="6"/>
        <v>3237.1862058185188</v>
      </c>
      <c r="J41" s="9">
        <f t="shared" si="6"/>
        <v>300</v>
      </c>
      <c r="K41" s="9">
        <f t="shared" si="6"/>
        <v>0</v>
      </c>
      <c r="L41" s="9">
        <f t="shared" si="6"/>
        <v>0</v>
      </c>
      <c r="M41" s="9">
        <f t="shared" si="6"/>
        <v>300</v>
      </c>
      <c r="N41" s="3">
        <f>AVERAGEIF(B41:M41,"&gt;0",B41:M41)</f>
        <v>2451.8824027662135</v>
      </c>
    </row>
    <row r="42" spans="1:14" x14ac:dyDescent="0.25">
      <c r="A42" s="1" t="s">
        <v>39</v>
      </c>
      <c r="B42" s="42">
        <f t="shared" ref="B42:M42" si="7">B6-B41</f>
        <v>-354.98999999999978</v>
      </c>
      <c r="C42" s="42">
        <f t="shared" si="7"/>
        <v>232.24265099373542</v>
      </c>
      <c r="D42" s="42">
        <f t="shared" si="7"/>
        <v>-151.58053123926857</v>
      </c>
      <c r="E42" s="42">
        <f t="shared" si="7"/>
        <v>829.28965287776828</v>
      </c>
      <c r="F42" s="42">
        <f t="shared" si="7"/>
        <v>853.17467938648042</v>
      </c>
      <c r="G42" s="42">
        <f t="shared" si="7"/>
        <v>191.06887712132311</v>
      </c>
      <c r="H42" s="42">
        <f t="shared" si="7"/>
        <v>719.15684901634086</v>
      </c>
      <c r="I42" s="42">
        <f t="shared" si="7"/>
        <v>162.81379418148117</v>
      </c>
      <c r="J42" s="42">
        <f t="shared" si="7"/>
        <v>1843.034580023058</v>
      </c>
      <c r="K42" s="42">
        <f t="shared" si="7"/>
        <v>1919.7590063416824</v>
      </c>
      <c r="L42" s="42">
        <f t="shared" si="7"/>
        <v>912</v>
      </c>
      <c r="M42" s="42">
        <f t="shared" si="7"/>
        <v>-300</v>
      </c>
      <c r="N42" s="3">
        <f>AVERAGEIF(B42:M42,"&gt;0",B42:M42)</f>
        <v>851.3933433268744</v>
      </c>
    </row>
    <row r="43" spans="1:14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4" x14ac:dyDescent="0.25">
      <c r="A44" s="12" t="s">
        <v>48</v>
      </c>
    </row>
    <row r="45" spans="1:14" x14ac:dyDescent="0.25">
      <c r="A45" s="13">
        <v>1000</v>
      </c>
      <c r="B45" s="14">
        <f>A45+B42</f>
        <v>645.01000000000022</v>
      </c>
      <c r="C45" s="14">
        <f t="shared" ref="C45:M45" si="8">B45+C42</f>
        <v>877.25265099373564</v>
      </c>
      <c r="D45" s="14">
        <f t="shared" si="8"/>
        <v>725.67211975446708</v>
      </c>
      <c r="E45" s="14">
        <f t="shared" si="8"/>
        <v>1554.9617726322354</v>
      </c>
      <c r="F45" s="14">
        <f t="shared" si="8"/>
        <v>2408.1364520187158</v>
      </c>
      <c r="G45" s="14">
        <f t="shared" si="8"/>
        <v>2599.2053291400389</v>
      </c>
      <c r="H45" s="14">
        <f t="shared" si="8"/>
        <v>3318.3621781563797</v>
      </c>
      <c r="I45" s="14">
        <f t="shared" si="8"/>
        <v>3481.1759723378609</v>
      </c>
      <c r="J45" s="14">
        <f t="shared" si="8"/>
        <v>5324.2105523609189</v>
      </c>
      <c r="K45" s="14">
        <f t="shared" si="8"/>
        <v>7243.9695587026017</v>
      </c>
      <c r="L45" s="14">
        <f t="shared" si="8"/>
        <v>8155.9695587026017</v>
      </c>
      <c r="M45" s="14">
        <f t="shared" si="8"/>
        <v>7855.9695587026017</v>
      </c>
      <c r="N45" t="s">
        <v>49</v>
      </c>
    </row>
    <row r="46" spans="1:14" x14ac:dyDescent="0.25">
      <c r="A46" s="43" t="s">
        <v>56</v>
      </c>
      <c r="B46" s="44">
        <f>IrregExps!E9</f>
        <v>520.83333333333326</v>
      </c>
      <c r="C46" s="44">
        <f>IrregExps!F9</f>
        <v>690.41666666666652</v>
      </c>
      <c r="D46" s="44">
        <f>IrregExps!G9</f>
        <v>560</v>
      </c>
      <c r="E46" s="44">
        <f>IrregExps!H9</f>
        <v>729.58333333333326</v>
      </c>
      <c r="F46" s="44">
        <f>IrregExps!I9</f>
        <v>799.16666666666652</v>
      </c>
      <c r="G46" s="44">
        <f>IrregExps!J9</f>
        <v>168.75</v>
      </c>
      <c r="H46" s="44">
        <f>IrregExps!K9</f>
        <v>213.33333333333331</v>
      </c>
      <c r="I46" s="44">
        <f>IrregExps!L9</f>
        <v>382.91666666666663</v>
      </c>
      <c r="J46" s="44">
        <f>IrregExps!M9</f>
        <v>252.5</v>
      </c>
      <c r="K46" s="44">
        <f>IrregExps!N9</f>
        <v>422.08333333333337</v>
      </c>
      <c r="L46" s="44">
        <f>IrregExps!O9</f>
        <v>591.66666666666674</v>
      </c>
      <c r="M46" s="44">
        <f>IrregExps!P9</f>
        <v>461.25</v>
      </c>
    </row>
    <row r="47" spans="1:14" x14ac:dyDescent="0.25">
      <c r="A47" s="36"/>
      <c r="B47" s="45">
        <f>B45-B46</f>
        <v>124.17666666666696</v>
      </c>
      <c r="C47" s="45">
        <f t="shared" ref="C47:M47" si="9">C45-C46</f>
        <v>186.83598432706913</v>
      </c>
      <c r="D47" s="45">
        <f t="shared" si="9"/>
        <v>165.67211975446708</v>
      </c>
      <c r="E47" s="45">
        <f t="shared" si="9"/>
        <v>825.37843929890209</v>
      </c>
      <c r="F47" s="45">
        <f t="shared" si="9"/>
        <v>1608.9697853520493</v>
      </c>
      <c r="G47" s="45">
        <f t="shared" si="9"/>
        <v>2430.4553291400389</v>
      </c>
      <c r="H47" s="45">
        <f t="shared" si="9"/>
        <v>3105.0288448230463</v>
      </c>
      <c r="I47" s="45">
        <f t="shared" si="9"/>
        <v>3098.2593056711944</v>
      </c>
      <c r="J47" s="45">
        <f t="shared" si="9"/>
        <v>5071.7105523609189</v>
      </c>
      <c r="K47" s="45">
        <f t="shared" si="9"/>
        <v>6821.8862253692687</v>
      </c>
      <c r="L47" s="45">
        <f t="shared" si="9"/>
        <v>7564.3028920359347</v>
      </c>
      <c r="M47" s="45">
        <f t="shared" si="9"/>
        <v>7394.7195587026017</v>
      </c>
      <c r="N47" t="s">
        <v>60</v>
      </c>
    </row>
    <row r="49" spans="9:10" x14ac:dyDescent="0.25">
      <c r="I49" s="48" t="s">
        <v>69</v>
      </c>
      <c r="J49" s="4">
        <f>J45</f>
        <v>5324.2105523609189</v>
      </c>
    </row>
    <row r="50" spans="9:10" x14ac:dyDescent="0.25">
      <c r="I50" s="48" t="s">
        <v>70</v>
      </c>
      <c r="J50" s="4">
        <f>SUM(Income!E2:E3)</f>
        <v>2143.034580023058</v>
      </c>
    </row>
    <row r="51" spans="9:10" x14ac:dyDescent="0.25">
      <c r="I51" s="48" t="s">
        <v>71</v>
      </c>
      <c r="J51" s="4">
        <f>SUM(N41)</f>
        <v>2451.8824027662135</v>
      </c>
    </row>
    <row r="52" spans="9:10" x14ac:dyDescent="0.25">
      <c r="I52" s="48" t="s">
        <v>73</v>
      </c>
      <c r="J52" s="49">
        <f>J50-J51</f>
        <v>-308.84782274315558</v>
      </c>
    </row>
    <row r="53" spans="9:10" x14ac:dyDescent="0.25">
      <c r="I53" s="48" t="s">
        <v>72</v>
      </c>
      <c r="J53" s="4">
        <f>J49+J50-J51</f>
        <v>5015.3627296177638</v>
      </c>
    </row>
  </sheetData>
  <conditionalFormatting sqref="A42:M42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B47:M47">
    <cfRule type="cellIs" dxfId="0" priority="1" operator="less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34CF66-54CD-41B7-92B7-3EAA66C5832C}">
          <x14:formula1>
            <xm:f>IrregExps!$A$2:$A$6</xm:f>
          </x14:formula1>
          <xm:sqref>A25:A29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A6E7-9C64-428D-A9DF-63B55577E08D}">
  <dimension ref="A1:R9"/>
  <sheetViews>
    <sheetView workbookViewId="0">
      <selection activeCell="G3" sqref="G3:P3"/>
    </sheetView>
  </sheetViews>
  <sheetFormatPr defaultRowHeight="15" x14ac:dyDescent="0.25"/>
  <cols>
    <col min="1" max="1" width="16" bestFit="1" customWidth="1"/>
    <col min="18" max="18" width="14.85546875" bestFit="1" customWidth="1"/>
  </cols>
  <sheetData>
    <row r="1" spans="1:18" ht="21" x14ac:dyDescent="0.35">
      <c r="A1" s="1" t="s">
        <v>50</v>
      </c>
      <c r="B1" s="1" t="s">
        <v>51</v>
      </c>
      <c r="C1" s="1" t="s">
        <v>0</v>
      </c>
      <c r="D1" s="1" t="s">
        <v>52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R1" s="2" t="s">
        <v>61</v>
      </c>
    </row>
    <row r="2" spans="1:18" x14ac:dyDescent="0.25">
      <c r="A2" t="s">
        <v>41</v>
      </c>
      <c r="B2" s="3">
        <v>100</v>
      </c>
      <c r="C2">
        <v>12</v>
      </c>
      <c r="D2" s="3">
        <f>B2/C2</f>
        <v>8.3333333333333339</v>
      </c>
      <c r="E2" s="3">
        <f t="shared" ref="E2:G2" si="0">F2-$D$2</f>
        <v>66.666666666666686</v>
      </c>
      <c r="F2" s="3">
        <f t="shared" si="0"/>
        <v>75.000000000000014</v>
      </c>
      <c r="G2" s="3">
        <f t="shared" si="0"/>
        <v>83.333333333333343</v>
      </c>
      <c r="H2" s="3">
        <f>I2-$D$2</f>
        <v>91.666666666666671</v>
      </c>
      <c r="I2" s="15">
        <v>100</v>
      </c>
      <c r="J2" s="3">
        <f>D2</f>
        <v>8.3333333333333339</v>
      </c>
      <c r="K2" s="3">
        <f>J2+$D$2</f>
        <v>16.666666666666668</v>
      </c>
      <c r="L2" s="3">
        <f t="shared" ref="L2:P2" si="1">K2+$D$2</f>
        <v>25</v>
      </c>
      <c r="M2" s="3">
        <f t="shared" si="1"/>
        <v>33.333333333333336</v>
      </c>
      <c r="N2" s="3">
        <f t="shared" si="1"/>
        <v>41.666666666666671</v>
      </c>
      <c r="O2" s="3">
        <f t="shared" si="1"/>
        <v>50.000000000000007</v>
      </c>
      <c r="P2" s="3">
        <f t="shared" si="1"/>
        <v>58.333333333333343</v>
      </c>
      <c r="R2" s="3" t="str">
        <f>_xlfn.XLOOKUP(A2,'2025 v2'!A:A,'2025 v2'!A:A)</f>
        <v>Security Cams</v>
      </c>
    </row>
    <row r="3" spans="1:18" x14ac:dyDescent="0.25">
      <c r="A3" t="s">
        <v>42</v>
      </c>
      <c r="B3" s="3">
        <v>110</v>
      </c>
      <c r="C3">
        <v>12</v>
      </c>
      <c r="D3" s="3">
        <f t="shared" ref="D3:D6" si="2">B3/C3</f>
        <v>9.1666666666666661</v>
      </c>
      <c r="E3" s="15">
        <v>110</v>
      </c>
      <c r="F3" s="3">
        <f>D3</f>
        <v>9.1666666666666661</v>
      </c>
      <c r="G3" s="3">
        <f>F3+$D$3</f>
        <v>18.333333333333332</v>
      </c>
      <c r="H3" s="3">
        <f t="shared" ref="H3:P3" si="3">G3+$D$3</f>
        <v>27.5</v>
      </c>
      <c r="I3" s="3">
        <f t="shared" si="3"/>
        <v>36.666666666666664</v>
      </c>
      <c r="J3" s="3">
        <f t="shared" si="3"/>
        <v>45.833333333333329</v>
      </c>
      <c r="K3" s="3">
        <f t="shared" si="3"/>
        <v>54.999999999999993</v>
      </c>
      <c r="L3" s="3">
        <f t="shared" si="3"/>
        <v>64.166666666666657</v>
      </c>
      <c r="M3" s="3">
        <f t="shared" si="3"/>
        <v>73.333333333333329</v>
      </c>
      <c r="N3" s="3">
        <f t="shared" si="3"/>
        <v>82.5</v>
      </c>
      <c r="O3" s="3">
        <f t="shared" si="3"/>
        <v>91.666666666666671</v>
      </c>
      <c r="P3" s="3">
        <f t="shared" si="3"/>
        <v>100.83333333333334</v>
      </c>
      <c r="R3" s="3" t="str">
        <f>_xlfn.XLOOKUP(A3,'2025 v2'!A:A,'2025 v2'!A:A)</f>
        <v>PO Box</v>
      </c>
    </row>
    <row r="4" spans="1:18" x14ac:dyDescent="0.25">
      <c r="A4" t="s">
        <v>43</v>
      </c>
      <c r="B4" s="3">
        <v>300</v>
      </c>
      <c r="C4">
        <v>3</v>
      </c>
      <c r="D4" s="3">
        <f t="shared" si="2"/>
        <v>100</v>
      </c>
      <c r="E4" s="3">
        <f>F4-$D$4</f>
        <v>100</v>
      </c>
      <c r="F4" s="3">
        <f>G4-$D$4</f>
        <v>200</v>
      </c>
      <c r="G4" s="15">
        <v>300</v>
      </c>
      <c r="H4" s="3">
        <f>I4-$D$4</f>
        <v>100</v>
      </c>
      <c r="I4" s="3">
        <f>J4-$D$4</f>
        <v>200</v>
      </c>
      <c r="J4" s="15">
        <v>300</v>
      </c>
      <c r="K4" s="3">
        <f>L4-$D$4</f>
        <v>100</v>
      </c>
      <c r="L4" s="3">
        <f>M4-$D$4</f>
        <v>200</v>
      </c>
      <c r="M4" s="15">
        <v>300</v>
      </c>
      <c r="N4" s="3">
        <f>O4-$D$4</f>
        <v>100</v>
      </c>
      <c r="O4" s="3">
        <f>P4-$D$4</f>
        <v>200</v>
      </c>
      <c r="P4" s="15">
        <v>300</v>
      </c>
      <c r="R4" s="3" t="str">
        <f>_xlfn.XLOOKUP(A4,'2025 v2'!A:A,'2025 v2'!A:A)</f>
        <v>Car Ins</v>
      </c>
    </row>
    <row r="5" spans="1:18" x14ac:dyDescent="0.25">
      <c r="A5" t="s">
        <v>44</v>
      </c>
      <c r="B5" s="3">
        <v>125</v>
      </c>
      <c r="C5">
        <v>12</v>
      </c>
      <c r="D5" s="3">
        <f t="shared" si="2"/>
        <v>10.416666666666666</v>
      </c>
      <c r="E5" s="3">
        <f t="shared" ref="E5:I5" si="4">F5-$D$5</f>
        <v>62.499999999999979</v>
      </c>
      <c r="F5" s="3">
        <f t="shared" si="4"/>
        <v>72.916666666666643</v>
      </c>
      <c r="G5" s="3">
        <f t="shared" si="4"/>
        <v>83.333333333333314</v>
      </c>
      <c r="H5" s="3">
        <f t="shared" si="4"/>
        <v>93.749999999999986</v>
      </c>
      <c r="I5" s="3">
        <f t="shared" si="4"/>
        <v>104.16666666666666</v>
      </c>
      <c r="J5" s="3">
        <f>K5-$D$5</f>
        <v>114.58333333333333</v>
      </c>
      <c r="K5" s="15">
        <v>125</v>
      </c>
      <c r="L5" s="3">
        <f>D5</f>
        <v>10.416666666666666</v>
      </c>
      <c r="M5" s="3">
        <f>L5+$D$5</f>
        <v>20.833333333333332</v>
      </c>
      <c r="N5" s="3">
        <f t="shared" ref="N5:P5" si="5">M5+$D$5</f>
        <v>31.25</v>
      </c>
      <c r="O5" s="3">
        <f t="shared" si="5"/>
        <v>41.666666666666664</v>
      </c>
      <c r="P5" s="3">
        <f t="shared" si="5"/>
        <v>52.083333333333329</v>
      </c>
      <c r="R5" s="3" t="str">
        <f>_xlfn.XLOOKUP(A5,'2025 v2'!A:A,'2025 v2'!A:A)</f>
        <v>Bug Spray</v>
      </c>
    </row>
    <row r="6" spans="1:18" x14ac:dyDescent="0.25">
      <c r="A6" t="s">
        <v>62</v>
      </c>
      <c r="B6" s="3">
        <v>500</v>
      </c>
      <c r="C6">
        <v>12</v>
      </c>
      <c r="D6" s="3">
        <f t="shared" si="2"/>
        <v>41.666666666666664</v>
      </c>
      <c r="E6" s="3">
        <f t="shared" ref="E6:H6" si="6">F6-$D$6</f>
        <v>291.66666666666657</v>
      </c>
      <c r="F6" s="3">
        <f t="shared" si="6"/>
        <v>333.33333333333326</v>
      </c>
      <c r="G6" s="3">
        <f t="shared" si="6"/>
        <v>374.99999999999994</v>
      </c>
      <c r="H6" s="3">
        <f t="shared" si="6"/>
        <v>416.66666666666663</v>
      </c>
      <c r="I6" s="3">
        <f>J6-$D$6</f>
        <v>458.33333333333331</v>
      </c>
      <c r="J6" s="15">
        <v>500</v>
      </c>
      <c r="K6" s="3">
        <f>D6</f>
        <v>41.666666666666664</v>
      </c>
      <c r="L6" s="3">
        <f>K6+$D$6</f>
        <v>83.333333333333329</v>
      </c>
      <c r="M6" s="3">
        <f t="shared" ref="M6:P6" si="7">L6+$D$6</f>
        <v>125</v>
      </c>
      <c r="N6" s="3">
        <f t="shared" si="7"/>
        <v>166.66666666666666</v>
      </c>
      <c r="O6" s="3">
        <f t="shared" si="7"/>
        <v>208.33333333333331</v>
      </c>
      <c r="P6" s="3">
        <f t="shared" si="7"/>
        <v>249.99999999999997</v>
      </c>
      <c r="R6" s="3" t="str">
        <f>_xlfn.XLOOKUP(A6,'2025 v2'!A:A,'2025 v2'!A:A)</f>
        <v>Oil Change</v>
      </c>
    </row>
    <row r="7" spans="1:18" x14ac:dyDescent="0.25">
      <c r="B7" s="52" t="s">
        <v>53</v>
      </c>
      <c r="C7" s="52"/>
      <c r="D7" s="11">
        <f>SUM(D2:D6)</f>
        <v>169.58333333333334</v>
      </c>
      <c r="R7" s="3"/>
    </row>
    <row r="8" spans="1:18" x14ac:dyDescent="0.25">
      <c r="D8" s="16" t="s">
        <v>54</v>
      </c>
      <c r="E8" s="4">
        <f>SUM(E2:E6)</f>
        <v>630.83333333333326</v>
      </c>
      <c r="F8" s="4">
        <f t="shared" ref="F8:P8" si="8">SUM(F2:F6)</f>
        <v>690.41666666666652</v>
      </c>
      <c r="G8" s="4">
        <f t="shared" si="8"/>
        <v>860</v>
      </c>
      <c r="H8" s="4">
        <f t="shared" si="8"/>
        <v>729.58333333333326</v>
      </c>
      <c r="I8" s="4">
        <f t="shared" si="8"/>
        <v>899.16666666666652</v>
      </c>
      <c r="J8" s="4">
        <f t="shared" si="8"/>
        <v>968.75</v>
      </c>
      <c r="K8" s="4">
        <f t="shared" si="8"/>
        <v>338.33333333333331</v>
      </c>
      <c r="L8" s="4">
        <f t="shared" si="8"/>
        <v>382.91666666666663</v>
      </c>
      <c r="M8" s="4">
        <f t="shared" si="8"/>
        <v>552.5</v>
      </c>
      <c r="N8" s="4">
        <f t="shared" si="8"/>
        <v>422.08333333333337</v>
      </c>
      <c r="O8" s="4">
        <f t="shared" si="8"/>
        <v>591.66666666666674</v>
      </c>
      <c r="P8" s="4">
        <f t="shared" si="8"/>
        <v>761.25</v>
      </c>
    </row>
    <row r="9" spans="1:18" x14ac:dyDescent="0.25">
      <c r="D9" s="16" t="s">
        <v>55</v>
      </c>
      <c r="E9" s="4">
        <f>E8-E3</f>
        <v>520.83333333333326</v>
      </c>
      <c r="F9" s="4">
        <f>F8</f>
        <v>690.41666666666652</v>
      </c>
      <c r="G9" s="4">
        <f>G8-G4</f>
        <v>560</v>
      </c>
      <c r="H9" s="4">
        <f>H8</f>
        <v>729.58333333333326</v>
      </c>
      <c r="I9" s="4">
        <f>I8-I2</f>
        <v>799.16666666666652</v>
      </c>
      <c r="J9" s="4">
        <f>J8-J6-J4</f>
        <v>168.75</v>
      </c>
      <c r="K9" s="4">
        <f>K8-K5</f>
        <v>213.33333333333331</v>
      </c>
      <c r="L9" s="4">
        <f>L8</f>
        <v>382.91666666666663</v>
      </c>
      <c r="M9" s="4">
        <f>M8-M4</f>
        <v>252.5</v>
      </c>
      <c r="N9" s="4">
        <f t="shared" ref="N9:O9" si="9">N8</f>
        <v>422.08333333333337</v>
      </c>
      <c r="O9" s="4">
        <f t="shared" si="9"/>
        <v>591.66666666666674</v>
      </c>
      <c r="P9" s="4">
        <f>P8-P4</f>
        <v>461.25</v>
      </c>
    </row>
  </sheetData>
  <mergeCells count="1"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5BA8-E144-4624-80AA-B26D92AB5700}">
  <dimension ref="A1:O25"/>
  <sheetViews>
    <sheetView workbookViewId="0"/>
  </sheetViews>
  <sheetFormatPr defaultRowHeight="15" x14ac:dyDescent="0.25"/>
  <cols>
    <col min="1" max="1" width="14.28515625" bestFit="1" customWidth="1"/>
    <col min="2" max="2" width="10.5703125" bestFit="1" customWidth="1"/>
    <col min="3" max="3" width="9" bestFit="1" customWidth="1"/>
    <col min="4" max="4" width="10.5703125" bestFit="1" customWidth="1"/>
    <col min="5" max="8" width="9" bestFit="1" customWidth="1"/>
    <col min="9" max="9" width="10.5703125" bestFit="1" customWidth="1"/>
    <col min="10" max="13" width="9.7109375" bestFit="1" customWidth="1"/>
    <col min="14" max="14" width="9" bestFit="1" customWidth="1"/>
  </cols>
  <sheetData>
    <row r="1" spans="1:15" ht="15.75" x14ac:dyDescent="0.25">
      <c r="A1" s="1" t="s">
        <v>28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74</v>
      </c>
    </row>
    <row r="2" spans="1:15" x14ac:dyDescent="0.25">
      <c r="A2" s="36" t="s">
        <v>29</v>
      </c>
      <c r="B2" s="37">
        <v>50</v>
      </c>
      <c r="C2" s="37">
        <v>32.704582521121026</v>
      </c>
      <c r="D2" s="37">
        <v>29.769104195589385</v>
      </c>
      <c r="E2" s="37">
        <v>16.159020211962034</v>
      </c>
      <c r="F2" s="37">
        <v>26.976720980544989</v>
      </c>
      <c r="G2" s="37">
        <v>37.224066430587357</v>
      </c>
      <c r="H2" s="37">
        <v>39.400112506494231</v>
      </c>
      <c r="I2" s="37">
        <v>38.173693215978162</v>
      </c>
      <c r="J2" s="37"/>
      <c r="K2" s="37"/>
      <c r="L2" s="37"/>
      <c r="M2" s="37"/>
      <c r="N2" s="40">
        <f t="shared" ref="N2:N7" si="0">AVERAGEIF(B2:M2,"&gt;0",B2:M2)</f>
        <v>33.800912507784645</v>
      </c>
    </row>
    <row r="3" spans="1:15" x14ac:dyDescent="0.25">
      <c r="A3" s="36" t="s">
        <v>30</v>
      </c>
      <c r="B3" s="37">
        <v>100</v>
      </c>
      <c r="C3" s="37">
        <v>44.100602491589044</v>
      </c>
      <c r="D3" s="37">
        <v>33.536821499776046</v>
      </c>
      <c r="E3" s="37">
        <v>12.384095683194479</v>
      </c>
      <c r="F3" s="37">
        <v>22.787149023804687</v>
      </c>
      <c r="G3" s="37">
        <v>35.962740679795651</v>
      </c>
      <c r="H3" s="37">
        <v>46.365372329899905</v>
      </c>
      <c r="I3" s="37">
        <v>4.7239186707028757</v>
      </c>
      <c r="J3" s="37"/>
      <c r="K3" s="37"/>
      <c r="L3" s="37"/>
      <c r="M3" s="37"/>
      <c r="N3" s="40">
        <f t="shared" si="0"/>
        <v>37.482587547345332</v>
      </c>
    </row>
    <row r="4" spans="1:15" x14ac:dyDescent="0.25">
      <c r="A4" s="36" t="s">
        <v>31</v>
      </c>
      <c r="B4" s="37">
        <v>55</v>
      </c>
      <c r="C4" s="37">
        <v>7.6561608768618674</v>
      </c>
      <c r="D4" s="37">
        <v>47.662463882099019</v>
      </c>
      <c r="E4" s="37">
        <v>14.594522233906842</v>
      </c>
      <c r="F4" s="37">
        <v>8.8950507135094448</v>
      </c>
      <c r="G4" s="37">
        <v>9.5413699125393876</v>
      </c>
      <c r="H4" s="37">
        <v>1.8871070491508379</v>
      </c>
      <c r="I4" s="37">
        <v>28.054155398634922</v>
      </c>
      <c r="J4" s="37"/>
      <c r="K4" s="37"/>
      <c r="L4" s="37"/>
      <c r="M4" s="37"/>
      <c r="N4" s="40">
        <f t="shared" si="0"/>
        <v>21.661353758337789</v>
      </c>
    </row>
    <row r="5" spans="1:15" x14ac:dyDescent="0.25">
      <c r="A5" s="36" t="s">
        <v>32</v>
      </c>
      <c r="B5" s="37">
        <v>230</v>
      </c>
      <c r="C5" s="37">
        <v>17.244784807632684</v>
      </c>
      <c r="D5" s="37">
        <v>30.795577967218978</v>
      </c>
      <c r="E5" s="37">
        <v>32.258284348899139</v>
      </c>
      <c r="F5" s="37">
        <v>14.282405804353242</v>
      </c>
      <c r="G5" s="37">
        <v>20.305987051107216</v>
      </c>
      <c r="H5" s="37">
        <v>34.815960722361488</v>
      </c>
      <c r="I5" s="37">
        <v>39.236161598586911</v>
      </c>
      <c r="J5" s="37"/>
      <c r="K5" s="37"/>
      <c r="L5" s="37"/>
      <c r="M5" s="37"/>
      <c r="N5" s="40">
        <f t="shared" si="0"/>
        <v>52.367395287519955</v>
      </c>
    </row>
    <row r="6" spans="1:15" x14ac:dyDescent="0.25">
      <c r="A6" s="36" t="s">
        <v>33</v>
      </c>
      <c r="B6" s="37">
        <v>34</v>
      </c>
      <c r="C6" s="37">
        <v>33.414636375529128</v>
      </c>
      <c r="D6" s="37">
        <v>43.5106720339109</v>
      </c>
      <c r="E6" s="37">
        <v>43.595061810175217</v>
      </c>
      <c r="F6" s="37">
        <v>1.9786206714752674</v>
      </c>
      <c r="G6" s="37">
        <v>1.6032359390939444</v>
      </c>
      <c r="H6" s="37">
        <v>17.03634563837549</v>
      </c>
      <c r="I6" s="37">
        <v>37.625189381996528</v>
      </c>
      <c r="J6" s="37"/>
      <c r="K6" s="37"/>
      <c r="L6" s="37"/>
      <c r="M6" s="37"/>
      <c r="N6" s="40">
        <f t="shared" si="0"/>
        <v>26.595470231319556</v>
      </c>
    </row>
    <row r="7" spans="1:15" x14ac:dyDescent="0.25">
      <c r="A7" s="36" t="s">
        <v>59</v>
      </c>
      <c r="B7" s="37">
        <v>800</v>
      </c>
      <c r="C7" s="37">
        <v>703.66658193353078</v>
      </c>
      <c r="D7" s="37">
        <v>1177.3358916606744</v>
      </c>
      <c r="E7" s="37">
        <v>582.7493628340942</v>
      </c>
      <c r="F7" s="37">
        <v>527.93537341983188</v>
      </c>
      <c r="G7" s="37">
        <v>455.32372286555324</v>
      </c>
      <c r="H7" s="37">
        <v>535.35825273737737</v>
      </c>
      <c r="I7" s="37">
        <v>986.39308755261914</v>
      </c>
      <c r="J7" s="37"/>
      <c r="K7" s="37"/>
      <c r="L7" s="37"/>
      <c r="M7" s="37"/>
      <c r="N7" s="40">
        <f t="shared" si="0"/>
        <v>721.09528412546024</v>
      </c>
    </row>
    <row r="8" spans="1:15" x14ac:dyDescent="0.25">
      <c r="A8" s="38" t="s">
        <v>36</v>
      </c>
      <c r="B8" s="39">
        <f>SUM(B2:B7)</f>
        <v>1269</v>
      </c>
      <c r="C8" s="39">
        <f t="shared" ref="C8:M8" si="1">SUM(C2:C7)</f>
        <v>838.78734900626455</v>
      </c>
      <c r="D8" s="39">
        <f t="shared" si="1"/>
        <v>1362.6105312392688</v>
      </c>
      <c r="E8" s="39">
        <f t="shared" si="1"/>
        <v>701.74034712223192</v>
      </c>
      <c r="F8" s="39">
        <f t="shared" si="1"/>
        <v>602.85532061351955</v>
      </c>
      <c r="G8" s="39">
        <f t="shared" si="1"/>
        <v>559.96112287867675</v>
      </c>
      <c r="H8" s="39">
        <f t="shared" si="1"/>
        <v>674.86315098365935</v>
      </c>
      <c r="I8" s="39">
        <f t="shared" si="1"/>
        <v>1134.2062058185186</v>
      </c>
      <c r="J8" s="39">
        <f t="shared" si="1"/>
        <v>0</v>
      </c>
      <c r="K8" s="39">
        <f t="shared" si="1"/>
        <v>0</v>
      </c>
      <c r="L8" s="39">
        <f t="shared" si="1"/>
        <v>0</v>
      </c>
      <c r="M8" s="39">
        <f t="shared" si="1"/>
        <v>0</v>
      </c>
      <c r="N8" s="40">
        <f>AVERAGEIF(B8:M8,"&gt;0",B8:M8)</f>
        <v>893.00300345776748</v>
      </c>
    </row>
    <row r="12" spans="1:15" x14ac:dyDescent="0.25">
      <c r="A12" t="s">
        <v>82</v>
      </c>
      <c r="B12">
        <v>0.15</v>
      </c>
      <c r="N12" t="s">
        <v>83</v>
      </c>
      <c r="O12" t="s">
        <v>80</v>
      </c>
    </row>
    <row r="13" spans="1:15" x14ac:dyDescent="0.25">
      <c r="A13" s="50" t="s">
        <v>79</v>
      </c>
      <c r="B13" s="50"/>
      <c r="C13" s="15">
        <v>278</v>
      </c>
      <c r="D13" s="15">
        <v>50</v>
      </c>
      <c r="E13" s="15">
        <v>50</v>
      </c>
      <c r="F13" s="15">
        <v>50</v>
      </c>
      <c r="G13" s="15">
        <v>50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O13" s="4">
        <f>AVERAGE(C13:M13)</f>
        <v>43.454545454545453</v>
      </c>
    </row>
    <row r="14" spans="1:15" x14ac:dyDescent="0.25">
      <c r="A14" t="s">
        <v>75</v>
      </c>
      <c r="B14" s="3">
        <v>450</v>
      </c>
      <c r="C14" s="3">
        <f>B17+C13</f>
        <v>610.5</v>
      </c>
      <c r="D14" s="3">
        <f t="shared" ref="D14:M14" si="2">C17+D13</f>
        <v>518.92499999999995</v>
      </c>
      <c r="E14" s="3">
        <f t="shared" si="2"/>
        <v>441.08624999999995</v>
      </c>
      <c r="F14" s="3">
        <f t="shared" si="2"/>
        <v>374.92331249999995</v>
      </c>
      <c r="G14" s="3">
        <f t="shared" si="2"/>
        <v>318.68481562499994</v>
      </c>
      <c r="H14" s="3">
        <f t="shared" si="2"/>
        <v>220.88209328124995</v>
      </c>
      <c r="I14" s="3">
        <f t="shared" si="2"/>
        <v>20.882093281249951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/>
      <c r="O14" s="4">
        <f t="shared" ref="O14:O17" si="3">AVERAGE(C14:G14)</f>
        <v>452.82387562499997</v>
      </c>
    </row>
    <row r="15" spans="1:15" x14ac:dyDescent="0.25">
      <c r="A15" t="s">
        <v>76</v>
      </c>
      <c r="B15" s="3">
        <f>B16+50</f>
        <v>117.5</v>
      </c>
      <c r="C15" s="3">
        <f>C16+50</f>
        <v>141.57499999999999</v>
      </c>
      <c r="D15" s="3">
        <f>D16+50</f>
        <v>127.83874999999999</v>
      </c>
      <c r="E15" s="3">
        <f t="shared" ref="E15:G15" si="4">E16+50</f>
        <v>116.16293749999998</v>
      </c>
      <c r="F15" s="3">
        <f t="shared" si="4"/>
        <v>106.23849687499998</v>
      </c>
      <c r="G15" s="3">
        <f t="shared" si="4"/>
        <v>97.802722343749991</v>
      </c>
      <c r="H15" s="3">
        <v>200</v>
      </c>
      <c r="I15" s="3">
        <f>I14</f>
        <v>20.882093281249951</v>
      </c>
      <c r="J15" s="3"/>
      <c r="K15" s="3"/>
      <c r="L15" s="3"/>
      <c r="M15" s="3"/>
      <c r="N15" s="3">
        <f>SUM(B15:G15)</f>
        <v>707.11790671874996</v>
      </c>
      <c r="O15" s="4">
        <f t="shared" si="3"/>
        <v>117.92358134374999</v>
      </c>
    </row>
    <row r="16" spans="1:15" x14ac:dyDescent="0.25">
      <c r="A16" t="s">
        <v>77</v>
      </c>
      <c r="B16" s="3">
        <f>B14*$B$12</f>
        <v>67.5</v>
      </c>
      <c r="C16" s="3">
        <f t="shared" ref="C16:G16" si="5">C14*$B$12</f>
        <v>91.575000000000003</v>
      </c>
      <c r="D16" s="3">
        <f t="shared" si="5"/>
        <v>77.83874999999999</v>
      </c>
      <c r="E16" s="3">
        <f t="shared" si="5"/>
        <v>66.162937499999984</v>
      </c>
      <c r="F16" s="3">
        <f t="shared" si="5"/>
        <v>56.238496874999989</v>
      </c>
      <c r="G16" s="3">
        <f t="shared" si="5"/>
        <v>47.802722343749991</v>
      </c>
      <c r="H16" s="3"/>
      <c r="I16" s="3"/>
      <c r="J16" s="3"/>
      <c r="K16" s="3"/>
      <c r="L16" s="3"/>
      <c r="M16" s="3"/>
      <c r="N16" s="3">
        <f>SUM(B16:G16)</f>
        <v>407.11790671874996</v>
      </c>
      <c r="O16" s="4">
        <f t="shared" si="3"/>
        <v>67.923581343749987</v>
      </c>
    </row>
    <row r="17" spans="1:15" x14ac:dyDescent="0.25">
      <c r="A17" s="50" t="s">
        <v>78</v>
      </c>
      <c r="B17" s="15">
        <f>B14-B15</f>
        <v>332.5</v>
      </c>
      <c r="C17" s="15">
        <f>C14-C15</f>
        <v>468.92500000000001</v>
      </c>
      <c r="D17" s="15">
        <f>D14-D15</f>
        <v>391.08624999999995</v>
      </c>
      <c r="E17" s="15">
        <f t="shared" ref="E17:M17" si="6">E14-E15</f>
        <v>324.92331249999995</v>
      </c>
      <c r="F17" s="15">
        <f t="shared" si="6"/>
        <v>268.68481562499994</v>
      </c>
      <c r="G17" s="15">
        <f t="shared" si="6"/>
        <v>220.88209328124995</v>
      </c>
      <c r="H17" s="15">
        <f t="shared" si="6"/>
        <v>20.882093281249951</v>
      </c>
      <c r="I17" s="15">
        <f t="shared" si="6"/>
        <v>0</v>
      </c>
      <c r="J17" s="15">
        <f t="shared" si="6"/>
        <v>0</v>
      </c>
      <c r="K17" s="15">
        <f t="shared" si="6"/>
        <v>0</v>
      </c>
      <c r="L17" s="15">
        <f t="shared" si="6"/>
        <v>0</v>
      </c>
      <c r="M17" s="15">
        <f t="shared" si="6"/>
        <v>0</v>
      </c>
      <c r="N17" s="3"/>
      <c r="O17" s="4">
        <f t="shared" si="3"/>
        <v>334.90029428125001</v>
      </c>
    </row>
    <row r="20" spans="1:15" x14ac:dyDescent="0.25">
      <c r="A20" t="s">
        <v>81</v>
      </c>
      <c r="B20" s="51">
        <v>0.2</v>
      </c>
      <c r="O20" t="s">
        <v>80</v>
      </c>
    </row>
    <row r="21" spans="1:15" x14ac:dyDescent="0.25">
      <c r="A21" s="50" t="s">
        <v>79</v>
      </c>
      <c r="B21" s="50"/>
      <c r="C21" s="15">
        <v>25</v>
      </c>
      <c r="D21" s="15">
        <v>50</v>
      </c>
      <c r="E21" s="15">
        <v>25</v>
      </c>
      <c r="F21" s="15">
        <v>30</v>
      </c>
      <c r="G21" s="15">
        <v>50</v>
      </c>
      <c r="H21" s="15"/>
      <c r="I21" s="15"/>
      <c r="J21" s="15"/>
      <c r="K21" s="15"/>
      <c r="L21" s="15"/>
      <c r="M21" s="15"/>
      <c r="O21" s="4">
        <f>AVERAGE(C21:G21)</f>
        <v>36</v>
      </c>
    </row>
    <row r="22" spans="1:15" x14ac:dyDescent="0.25">
      <c r="A22" t="s">
        <v>75</v>
      </c>
      <c r="B22" s="3">
        <v>200</v>
      </c>
      <c r="C22" s="3">
        <f>B25+C21</f>
        <v>135</v>
      </c>
      <c r="D22" s="3">
        <f t="shared" ref="D22:M22" si="7">C25+D21</f>
        <v>108</v>
      </c>
      <c r="E22" s="3">
        <f t="shared" si="7"/>
        <v>61.400000000000006</v>
      </c>
      <c r="F22" s="3">
        <f t="shared" si="7"/>
        <v>30</v>
      </c>
      <c r="G22" s="3">
        <f t="shared" si="7"/>
        <v>50</v>
      </c>
      <c r="H22" s="3">
        <f t="shared" si="7"/>
        <v>0</v>
      </c>
      <c r="I22" s="3">
        <f t="shared" si="7"/>
        <v>0</v>
      </c>
      <c r="J22" s="3">
        <f t="shared" si="7"/>
        <v>0</v>
      </c>
      <c r="K22" s="3">
        <f t="shared" si="7"/>
        <v>0</v>
      </c>
      <c r="L22" s="3">
        <f t="shared" si="7"/>
        <v>0</v>
      </c>
      <c r="M22" s="3">
        <f t="shared" si="7"/>
        <v>0</v>
      </c>
      <c r="N22" s="3"/>
      <c r="O22" s="4">
        <f t="shared" ref="O22:O25" si="8">AVERAGE(C22:G22)</f>
        <v>76.88</v>
      </c>
    </row>
    <row r="23" spans="1:15" x14ac:dyDescent="0.25">
      <c r="A23" t="s">
        <v>76</v>
      </c>
      <c r="B23" s="3">
        <f>B24+50</f>
        <v>90</v>
      </c>
      <c r="C23" s="3">
        <f>C24+50</f>
        <v>77</v>
      </c>
      <c r="D23" s="3">
        <f>D24+50</f>
        <v>71.599999999999994</v>
      </c>
      <c r="E23" s="3">
        <f>E22</f>
        <v>61.400000000000006</v>
      </c>
      <c r="F23" s="3">
        <f>F22</f>
        <v>30</v>
      </c>
      <c r="G23" s="3">
        <f>G22</f>
        <v>50</v>
      </c>
      <c r="H23" s="3"/>
      <c r="I23" s="3"/>
      <c r="J23" s="3"/>
      <c r="K23" s="3"/>
      <c r="L23" s="3"/>
      <c r="M23" s="3"/>
      <c r="N23" s="3">
        <f>SUM(B23:G23)</f>
        <v>380</v>
      </c>
      <c r="O23" s="4">
        <f t="shared" si="8"/>
        <v>58</v>
      </c>
    </row>
    <row r="24" spans="1:15" x14ac:dyDescent="0.25">
      <c r="A24" t="s">
        <v>77</v>
      </c>
      <c r="B24" s="3">
        <f>B22*$B$20</f>
        <v>40</v>
      </c>
      <c r="C24" s="3">
        <f t="shared" ref="C24:E24" si="9">C22*$B$20</f>
        <v>27</v>
      </c>
      <c r="D24" s="3">
        <f t="shared" si="9"/>
        <v>21.6</v>
      </c>
      <c r="E24" s="3">
        <f t="shared" si="9"/>
        <v>12.280000000000001</v>
      </c>
      <c r="F24" s="3"/>
      <c r="G24" s="3"/>
      <c r="H24" s="3"/>
      <c r="I24" s="3"/>
      <c r="J24" s="3"/>
      <c r="K24" s="3"/>
      <c r="L24" s="3"/>
      <c r="M24" s="3"/>
      <c r="N24" s="3">
        <f>SUM(B24:G24)</f>
        <v>100.88</v>
      </c>
      <c r="O24" s="4">
        <f t="shared" si="8"/>
        <v>20.293333333333333</v>
      </c>
    </row>
    <row r="25" spans="1:15" x14ac:dyDescent="0.25">
      <c r="A25" s="50" t="s">
        <v>78</v>
      </c>
      <c r="B25" s="15">
        <f>B22-B23</f>
        <v>110</v>
      </c>
      <c r="C25" s="15">
        <f>C22-C23</f>
        <v>58</v>
      </c>
      <c r="D25" s="15">
        <f>D22-D23</f>
        <v>36.400000000000006</v>
      </c>
      <c r="E25" s="15">
        <f t="shared" ref="E25:G25" si="10">E22-E23</f>
        <v>0</v>
      </c>
      <c r="F25" s="15">
        <f t="shared" si="10"/>
        <v>0</v>
      </c>
      <c r="G25" s="15">
        <f t="shared" si="10"/>
        <v>0</v>
      </c>
      <c r="H25" s="15"/>
      <c r="I25" s="15"/>
      <c r="J25" s="15"/>
      <c r="K25" s="15"/>
      <c r="L25" s="15"/>
      <c r="M25" s="15"/>
      <c r="N25" s="3"/>
      <c r="O25" s="4">
        <f t="shared" si="8"/>
        <v>18.880000000000003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D632-BF58-4C2F-942E-67ED59FFAE1E}">
  <dimension ref="A1:I13"/>
  <sheetViews>
    <sheetView workbookViewId="0">
      <selection activeCell="D6" sqref="D6"/>
    </sheetView>
  </sheetViews>
  <sheetFormatPr defaultRowHeight="15" x14ac:dyDescent="0.25"/>
  <cols>
    <col min="3" max="5" width="10.5703125" bestFit="1" customWidth="1"/>
  </cols>
  <sheetData>
    <row r="1" spans="1:9" x14ac:dyDescent="0.25">
      <c r="A1" t="s">
        <v>63</v>
      </c>
      <c r="B1" t="s">
        <v>65</v>
      </c>
      <c r="C1" t="s">
        <v>66</v>
      </c>
      <c r="D1" t="s">
        <v>67</v>
      </c>
      <c r="E1" t="s">
        <v>68</v>
      </c>
      <c r="H1" t="s">
        <v>64</v>
      </c>
      <c r="I1" s="3">
        <v>15</v>
      </c>
    </row>
    <row r="2" spans="1:9" x14ac:dyDescent="0.25">
      <c r="A2" s="46">
        <v>45915</v>
      </c>
      <c r="B2">
        <v>80</v>
      </c>
      <c r="C2" s="3">
        <f>B2*$I$1</f>
        <v>1200</v>
      </c>
      <c r="D2" s="3">
        <f>C2*0.8</f>
        <v>960</v>
      </c>
      <c r="E2" s="3">
        <v>1007.5148240586656</v>
      </c>
    </row>
    <row r="3" spans="1:9" x14ac:dyDescent="0.25">
      <c r="A3" s="46">
        <v>45930</v>
      </c>
      <c r="B3">
        <v>88</v>
      </c>
      <c r="C3" s="3">
        <f t="shared" ref="C3:C6" si="0">B3*$I$1</f>
        <v>1320</v>
      </c>
      <c r="D3" s="3">
        <f t="shared" ref="D3:D6" si="1">C3*0.8</f>
        <v>1056</v>
      </c>
      <c r="E3" s="3">
        <v>1135.5197559643923</v>
      </c>
    </row>
    <row r="4" spans="1:9" x14ac:dyDescent="0.25">
      <c r="A4" s="46">
        <v>45945</v>
      </c>
      <c r="B4">
        <v>75</v>
      </c>
      <c r="C4" s="3">
        <f t="shared" si="0"/>
        <v>1125</v>
      </c>
      <c r="D4" s="3">
        <f t="shared" si="1"/>
        <v>900</v>
      </c>
      <c r="E4" s="3">
        <v>910.48817309255082</v>
      </c>
    </row>
    <row r="5" spans="1:9" x14ac:dyDescent="0.25">
      <c r="A5" s="46">
        <v>45961</v>
      </c>
      <c r="B5">
        <v>78</v>
      </c>
      <c r="C5" s="3">
        <f t="shared" si="0"/>
        <v>1170</v>
      </c>
      <c r="D5" s="3">
        <f t="shared" si="1"/>
        <v>936</v>
      </c>
      <c r="E5" s="3">
        <v>1009.2708332491314</v>
      </c>
    </row>
    <row r="6" spans="1:9" x14ac:dyDescent="0.25">
      <c r="A6" s="46">
        <v>45976</v>
      </c>
      <c r="B6">
        <v>76</v>
      </c>
      <c r="C6" s="3">
        <f t="shared" si="0"/>
        <v>1140</v>
      </c>
      <c r="D6" s="3">
        <f t="shared" si="1"/>
        <v>912</v>
      </c>
      <c r="E6" s="3"/>
    </row>
    <row r="7" spans="1:9" x14ac:dyDescent="0.25">
      <c r="C7" s="3"/>
      <c r="D7" s="3"/>
      <c r="E7" s="3"/>
    </row>
    <row r="8" spans="1:9" x14ac:dyDescent="0.25">
      <c r="C8" s="3"/>
      <c r="D8" s="3"/>
      <c r="E8" s="3"/>
    </row>
    <row r="9" spans="1:9" x14ac:dyDescent="0.25">
      <c r="C9" s="3"/>
      <c r="D9" s="3"/>
      <c r="E9" s="3"/>
    </row>
    <row r="10" spans="1:9" x14ac:dyDescent="0.25">
      <c r="C10" s="3"/>
      <c r="D10" s="3"/>
      <c r="E10" s="3"/>
    </row>
    <row r="11" spans="1:9" x14ac:dyDescent="0.25">
      <c r="C11" s="3"/>
      <c r="D11" s="3"/>
      <c r="E11" s="3"/>
    </row>
    <row r="12" spans="1:9" x14ac:dyDescent="0.25">
      <c r="C12" s="3"/>
      <c r="D12" s="3"/>
      <c r="E12" s="3"/>
    </row>
    <row r="13" spans="1:9" x14ac:dyDescent="0.25">
      <c r="C13" s="3"/>
      <c r="D13" s="3"/>
      <c r="E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2025 v2</vt:lpstr>
      <vt:lpstr>IrregExps</vt:lpstr>
      <vt:lpstr>CC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Renard</dc:creator>
  <cp:lastModifiedBy>Linda Renard</cp:lastModifiedBy>
  <dcterms:created xsi:type="dcterms:W3CDTF">2025-09-05T16:46:09Z</dcterms:created>
  <dcterms:modified xsi:type="dcterms:W3CDTF">2025-09-11T00:51:12Z</dcterms:modified>
</cp:coreProperties>
</file>