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dlyallenknox/Documents/OLD ROOT/2 MASTERS/SEMINAR/Spring 2017/Political Statistics/Paper/"/>
    </mc:Choice>
  </mc:AlternateContent>
  <bookViews>
    <workbookView xWindow="0" yWindow="460" windowWidth="25600" windowHeight="12900" activeTab="3"/>
  </bookViews>
  <sheets>
    <sheet name="MVR" sheetId="15" r:id="rId1"/>
    <sheet name="SQMI &amp; CC" sheetId="16" r:id="rId2"/>
    <sheet name="GE &amp; CC" sheetId="17" r:id="rId3"/>
    <sheet name="Data (3)" sheetId="18" r:id="rId4"/>
    <sheet name="Data (2)" sheetId="14" r:id="rId5"/>
    <sheet name="Data" sheetId="2" r:id="rId6"/>
    <sheet name="Correlation" sheetId="13" r:id="rId7"/>
    <sheet name="Trendline" sheetId="9" r:id="rId8"/>
    <sheet name="Regression" sheetId="11" r:id="rId9"/>
    <sheet name="Chi (2)" sheetId="12" r:id="rId10"/>
    <sheet name="Perfect World" sheetId="6" r:id="rId11"/>
    <sheet name="Trendline (Print Friendly)" sheetId="10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8" l="1"/>
  <c r="Q4" i="14"/>
  <c r="J18" i="12"/>
  <c r="J6" i="12"/>
  <c r="L225" i="13"/>
  <c r="N225" i="13"/>
  <c r="K225" i="13"/>
  <c r="O225" i="13"/>
  <c r="K224" i="13"/>
  <c r="M224" i="13"/>
  <c r="K57" i="13"/>
  <c r="K8" i="13"/>
  <c r="O8" i="13"/>
  <c r="K7" i="13"/>
  <c r="K6" i="13"/>
  <c r="K5" i="13"/>
  <c r="K4" i="13"/>
  <c r="H6" i="11"/>
  <c r="J3" i="11"/>
  <c r="O37" i="13"/>
  <c r="O57" i="13"/>
  <c r="O73" i="13"/>
  <c r="O81" i="13"/>
  <c r="O89" i="13"/>
  <c r="O97" i="13"/>
  <c r="O105" i="13"/>
  <c r="O113" i="13"/>
  <c r="O121" i="13"/>
  <c r="O129" i="13"/>
  <c r="O137" i="13"/>
  <c r="O145" i="13"/>
  <c r="O153" i="13"/>
  <c r="O161" i="13"/>
  <c r="O169" i="13"/>
  <c r="O177" i="13"/>
  <c r="O185" i="13"/>
  <c r="O193" i="13"/>
  <c r="O213" i="13"/>
  <c r="N9" i="13"/>
  <c r="N17" i="13"/>
  <c r="N25" i="13"/>
  <c r="N33" i="13"/>
  <c r="N41" i="13"/>
  <c r="N49" i="13"/>
  <c r="N57" i="13"/>
  <c r="N65" i="13"/>
  <c r="N73" i="13"/>
  <c r="N81" i="13"/>
  <c r="N89" i="13"/>
  <c r="N97" i="13"/>
  <c r="N105" i="13"/>
  <c r="N113" i="13"/>
  <c r="N121" i="13"/>
  <c r="N129" i="13"/>
  <c r="N137" i="13"/>
  <c r="N145" i="13"/>
  <c r="N153" i="13"/>
  <c r="N161" i="13"/>
  <c r="N169" i="13"/>
  <c r="N177" i="13"/>
  <c r="N185" i="13"/>
  <c r="N193" i="13"/>
  <c r="N201" i="13"/>
  <c r="N209" i="13"/>
  <c r="N217" i="13"/>
  <c r="N4" i="13"/>
  <c r="M5" i="13"/>
  <c r="M6" i="13"/>
  <c r="M7" i="13"/>
  <c r="M8" i="13"/>
  <c r="M20" i="13"/>
  <c r="M52" i="13"/>
  <c r="M57" i="13"/>
  <c r="M212" i="13"/>
  <c r="M4" i="13"/>
  <c r="L5" i="13"/>
  <c r="O5" i="13"/>
  <c r="L6" i="13"/>
  <c r="O6" i="13"/>
  <c r="L7" i="13"/>
  <c r="O7" i="13"/>
  <c r="L8" i="13"/>
  <c r="N8" i="13"/>
  <c r="L9" i="13"/>
  <c r="L10" i="13"/>
  <c r="N10" i="13"/>
  <c r="L11" i="13"/>
  <c r="N11" i="13"/>
  <c r="L12" i="13"/>
  <c r="N12" i="13"/>
  <c r="L13" i="13"/>
  <c r="N13" i="13"/>
  <c r="L14" i="13"/>
  <c r="N14" i="13"/>
  <c r="L15" i="13"/>
  <c r="N15" i="13"/>
  <c r="L16" i="13"/>
  <c r="O16" i="13"/>
  <c r="L17" i="13"/>
  <c r="L18" i="13"/>
  <c r="N18" i="13"/>
  <c r="L19" i="13"/>
  <c r="N19" i="13"/>
  <c r="L20" i="13"/>
  <c r="N20" i="13"/>
  <c r="L21" i="13"/>
  <c r="N21" i="13"/>
  <c r="L22" i="13"/>
  <c r="N22" i="13"/>
  <c r="L23" i="13"/>
  <c r="N23" i="13"/>
  <c r="L24" i="13"/>
  <c r="N24" i="13"/>
  <c r="L25" i="13"/>
  <c r="L26" i="13"/>
  <c r="N26" i="13"/>
  <c r="L27" i="13"/>
  <c r="N27" i="13"/>
  <c r="L28" i="13"/>
  <c r="N28" i="13"/>
  <c r="L29" i="13"/>
  <c r="N29" i="13"/>
  <c r="L30" i="13"/>
  <c r="N30" i="13"/>
  <c r="L31" i="13"/>
  <c r="N31" i="13"/>
  <c r="L32" i="13"/>
  <c r="N32" i="13"/>
  <c r="L33" i="13"/>
  <c r="L34" i="13"/>
  <c r="N34" i="13"/>
  <c r="L35" i="13"/>
  <c r="N35" i="13"/>
  <c r="L36" i="13"/>
  <c r="N36" i="13"/>
  <c r="L37" i="13"/>
  <c r="N37" i="13"/>
  <c r="L38" i="13"/>
  <c r="N38" i="13"/>
  <c r="L39" i="13"/>
  <c r="N39" i="13"/>
  <c r="L40" i="13"/>
  <c r="N40" i="13"/>
  <c r="L41" i="13"/>
  <c r="L42" i="13"/>
  <c r="N42" i="13"/>
  <c r="L43" i="13"/>
  <c r="N43" i="13"/>
  <c r="L44" i="13"/>
  <c r="N44" i="13"/>
  <c r="L45" i="13"/>
  <c r="N45" i="13"/>
  <c r="L46" i="13"/>
  <c r="N46" i="13"/>
  <c r="L47" i="13"/>
  <c r="N47" i="13"/>
  <c r="L48" i="13"/>
  <c r="N48" i="13"/>
  <c r="L49" i="13"/>
  <c r="L50" i="13"/>
  <c r="N50" i="13"/>
  <c r="L51" i="13"/>
  <c r="N51" i="13"/>
  <c r="L52" i="13"/>
  <c r="N52" i="13"/>
  <c r="L53" i="13"/>
  <c r="N53" i="13"/>
  <c r="L54" i="13"/>
  <c r="N54" i="13"/>
  <c r="L55" i="13"/>
  <c r="N55" i="13"/>
  <c r="L56" i="13"/>
  <c r="N56" i="13"/>
  <c r="L57" i="13"/>
  <c r="L58" i="13"/>
  <c r="N58" i="13"/>
  <c r="L59" i="13"/>
  <c r="N59" i="13"/>
  <c r="L60" i="13"/>
  <c r="N60" i="13"/>
  <c r="L61" i="13"/>
  <c r="N61" i="13"/>
  <c r="L62" i="13"/>
  <c r="N62" i="13"/>
  <c r="L63" i="13"/>
  <c r="N63" i="13"/>
  <c r="L64" i="13"/>
  <c r="N64" i="13"/>
  <c r="L65" i="13"/>
  <c r="L66" i="13"/>
  <c r="N66" i="13"/>
  <c r="L67" i="13"/>
  <c r="N67" i="13"/>
  <c r="L68" i="13"/>
  <c r="N68" i="13"/>
  <c r="L69" i="13"/>
  <c r="N69" i="13"/>
  <c r="L70" i="13"/>
  <c r="N70" i="13"/>
  <c r="L71" i="13"/>
  <c r="N71" i="13"/>
  <c r="L72" i="13"/>
  <c r="N72" i="13"/>
  <c r="L73" i="13"/>
  <c r="L74" i="13"/>
  <c r="N74" i="13"/>
  <c r="L75" i="13"/>
  <c r="N75" i="13"/>
  <c r="L76" i="13"/>
  <c r="N76" i="13"/>
  <c r="L77" i="13"/>
  <c r="N77" i="13"/>
  <c r="L78" i="13"/>
  <c r="N78" i="13"/>
  <c r="L79" i="13"/>
  <c r="N79" i="13"/>
  <c r="L80" i="13"/>
  <c r="N80" i="13"/>
  <c r="L81" i="13"/>
  <c r="L82" i="13"/>
  <c r="N82" i="13"/>
  <c r="L83" i="13"/>
  <c r="N83" i="13"/>
  <c r="L84" i="13"/>
  <c r="N84" i="13"/>
  <c r="L85" i="13"/>
  <c r="N85" i="13"/>
  <c r="L86" i="13"/>
  <c r="N86" i="13"/>
  <c r="L87" i="13"/>
  <c r="N87" i="13"/>
  <c r="L88" i="13"/>
  <c r="N88" i="13"/>
  <c r="L89" i="13"/>
  <c r="L90" i="13"/>
  <c r="N90" i="13"/>
  <c r="L91" i="13"/>
  <c r="N91" i="13"/>
  <c r="L92" i="13"/>
  <c r="N92" i="13"/>
  <c r="L93" i="13"/>
  <c r="N93" i="13"/>
  <c r="L94" i="13"/>
  <c r="N94" i="13"/>
  <c r="L95" i="13"/>
  <c r="N95" i="13"/>
  <c r="L96" i="13"/>
  <c r="N96" i="13"/>
  <c r="L97" i="13"/>
  <c r="L98" i="13"/>
  <c r="N98" i="13"/>
  <c r="L99" i="13"/>
  <c r="N99" i="13"/>
  <c r="L100" i="13"/>
  <c r="N100" i="13"/>
  <c r="L101" i="13"/>
  <c r="N101" i="13"/>
  <c r="L102" i="13"/>
  <c r="N102" i="13"/>
  <c r="L103" i="13"/>
  <c r="N103" i="13"/>
  <c r="L104" i="13"/>
  <c r="N104" i="13"/>
  <c r="L105" i="13"/>
  <c r="L106" i="13"/>
  <c r="N106" i="13"/>
  <c r="L107" i="13"/>
  <c r="N107" i="13"/>
  <c r="L108" i="13"/>
  <c r="N108" i="13"/>
  <c r="L109" i="13"/>
  <c r="N109" i="13"/>
  <c r="L110" i="13"/>
  <c r="N110" i="13"/>
  <c r="L111" i="13"/>
  <c r="N111" i="13"/>
  <c r="L112" i="13"/>
  <c r="N112" i="13"/>
  <c r="L113" i="13"/>
  <c r="L114" i="13"/>
  <c r="N114" i="13"/>
  <c r="L115" i="13"/>
  <c r="N115" i="13"/>
  <c r="L116" i="13"/>
  <c r="N116" i="13"/>
  <c r="L117" i="13"/>
  <c r="N117" i="13"/>
  <c r="L118" i="13"/>
  <c r="N118" i="13"/>
  <c r="L119" i="13"/>
  <c r="N119" i="13"/>
  <c r="L120" i="13"/>
  <c r="N120" i="13"/>
  <c r="L121" i="13"/>
  <c r="L122" i="13"/>
  <c r="N122" i="13"/>
  <c r="L123" i="13"/>
  <c r="N123" i="13"/>
  <c r="L124" i="13"/>
  <c r="N124" i="13"/>
  <c r="L125" i="13"/>
  <c r="N125" i="13"/>
  <c r="L126" i="13"/>
  <c r="N126" i="13"/>
  <c r="L127" i="13"/>
  <c r="N127" i="13"/>
  <c r="L128" i="13"/>
  <c r="N128" i="13"/>
  <c r="L129" i="13"/>
  <c r="L130" i="13"/>
  <c r="N130" i="13"/>
  <c r="L131" i="13"/>
  <c r="N131" i="13"/>
  <c r="L132" i="13"/>
  <c r="N132" i="13"/>
  <c r="L133" i="13"/>
  <c r="N133" i="13"/>
  <c r="L134" i="13"/>
  <c r="N134" i="13"/>
  <c r="L135" i="13"/>
  <c r="N135" i="13"/>
  <c r="L136" i="13"/>
  <c r="N136" i="13"/>
  <c r="L137" i="13"/>
  <c r="L138" i="13"/>
  <c r="N138" i="13"/>
  <c r="L139" i="13"/>
  <c r="N139" i="13"/>
  <c r="L140" i="13"/>
  <c r="N140" i="13"/>
  <c r="L141" i="13"/>
  <c r="N141" i="13"/>
  <c r="L142" i="13"/>
  <c r="N142" i="13"/>
  <c r="L143" i="13"/>
  <c r="N143" i="13"/>
  <c r="L144" i="13"/>
  <c r="N144" i="13"/>
  <c r="L145" i="13"/>
  <c r="L146" i="13"/>
  <c r="N146" i="13"/>
  <c r="L147" i="13"/>
  <c r="N147" i="13"/>
  <c r="L148" i="13"/>
  <c r="N148" i="13"/>
  <c r="L149" i="13"/>
  <c r="N149" i="13"/>
  <c r="L150" i="13"/>
  <c r="N150" i="13"/>
  <c r="L151" i="13"/>
  <c r="N151" i="13"/>
  <c r="L152" i="13"/>
  <c r="N152" i="13"/>
  <c r="L153" i="13"/>
  <c r="L154" i="13"/>
  <c r="N154" i="13"/>
  <c r="L155" i="13"/>
  <c r="N155" i="13"/>
  <c r="L156" i="13"/>
  <c r="N156" i="13"/>
  <c r="L157" i="13"/>
  <c r="N157" i="13"/>
  <c r="L158" i="13"/>
  <c r="N158" i="13"/>
  <c r="L159" i="13"/>
  <c r="N159" i="13"/>
  <c r="L160" i="13"/>
  <c r="N160" i="13"/>
  <c r="L161" i="13"/>
  <c r="L162" i="13"/>
  <c r="N162" i="13"/>
  <c r="L163" i="13"/>
  <c r="N163" i="13"/>
  <c r="L164" i="13"/>
  <c r="N164" i="13"/>
  <c r="L165" i="13"/>
  <c r="N165" i="13"/>
  <c r="L166" i="13"/>
  <c r="N166" i="13"/>
  <c r="L167" i="13"/>
  <c r="N167" i="13"/>
  <c r="L168" i="13"/>
  <c r="N168" i="13"/>
  <c r="L169" i="13"/>
  <c r="L170" i="13"/>
  <c r="N170" i="13"/>
  <c r="L171" i="13"/>
  <c r="N171" i="13"/>
  <c r="L172" i="13"/>
  <c r="N172" i="13"/>
  <c r="L173" i="13"/>
  <c r="N173" i="13"/>
  <c r="L174" i="13"/>
  <c r="N174" i="13"/>
  <c r="L175" i="13"/>
  <c r="N175" i="13"/>
  <c r="L176" i="13"/>
  <c r="N176" i="13"/>
  <c r="L177" i="13"/>
  <c r="L178" i="13"/>
  <c r="N178" i="13"/>
  <c r="L179" i="13"/>
  <c r="N179" i="13"/>
  <c r="L180" i="13"/>
  <c r="N180" i="13"/>
  <c r="L181" i="13"/>
  <c r="N181" i="13"/>
  <c r="L182" i="13"/>
  <c r="N182" i="13"/>
  <c r="L183" i="13"/>
  <c r="N183" i="13"/>
  <c r="L184" i="13"/>
  <c r="N184" i="13"/>
  <c r="L185" i="13"/>
  <c r="L186" i="13"/>
  <c r="N186" i="13"/>
  <c r="L187" i="13"/>
  <c r="N187" i="13"/>
  <c r="L188" i="13"/>
  <c r="N188" i="13"/>
  <c r="L189" i="13"/>
  <c r="N189" i="13"/>
  <c r="L190" i="13"/>
  <c r="N190" i="13"/>
  <c r="L191" i="13"/>
  <c r="N191" i="13"/>
  <c r="L192" i="13"/>
  <c r="N192" i="13"/>
  <c r="L193" i="13"/>
  <c r="L194" i="13"/>
  <c r="N194" i="13"/>
  <c r="L195" i="13"/>
  <c r="N195" i="13"/>
  <c r="L196" i="13"/>
  <c r="N196" i="13"/>
  <c r="L197" i="13"/>
  <c r="N197" i="13"/>
  <c r="L198" i="13"/>
  <c r="N198" i="13"/>
  <c r="L199" i="13"/>
  <c r="N199" i="13"/>
  <c r="L200" i="13"/>
  <c r="N200" i="13"/>
  <c r="L201" i="13"/>
  <c r="L202" i="13"/>
  <c r="N202" i="13"/>
  <c r="L203" i="13"/>
  <c r="N203" i="13"/>
  <c r="L204" i="13"/>
  <c r="N204" i="13"/>
  <c r="L205" i="13"/>
  <c r="N205" i="13"/>
  <c r="L206" i="13"/>
  <c r="N206" i="13"/>
  <c r="L207" i="13"/>
  <c r="N207" i="13"/>
  <c r="L208" i="13"/>
  <c r="N208" i="13"/>
  <c r="L209" i="13"/>
  <c r="L210" i="13"/>
  <c r="N210" i="13"/>
  <c r="L211" i="13"/>
  <c r="N211" i="13"/>
  <c r="L212" i="13"/>
  <c r="N212" i="13"/>
  <c r="L213" i="13"/>
  <c r="N213" i="13"/>
  <c r="L214" i="13"/>
  <c r="N214" i="13"/>
  <c r="L215" i="13"/>
  <c r="N215" i="13"/>
  <c r="L216" i="13"/>
  <c r="N216" i="13"/>
  <c r="L217" i="13"/>
  <c r="L218" i="13"/>
  <c r="N218" i="13"/>
  <c r="L219" i="13"/>
  <c r="N219" i="13"/>
  <c r="L220" i="13"/>
  <c r="N220" i="13"/>
  <c r="L221" i="13"/>
  <c r="N221" i="13"/>
  <c r="L222" i="13"/>
  <c r="N222" i="13"/>
  <c r="L223" i="13"/>
  <c r="N223" i="13"/>
  <c r="L224" i="13"/>
  <c r="N224" i="13"/>
  <c r="L4" i="13"/>
  <c r="J9" i="13"/>
  <c r="K9" i="13"/>
  <c r="O9" i="13"/>
  <c r="K10" i="13"/>
  <c r="O10" i="13"/>
  <c r="K11" i="13"/>
  <c r="O11" i="13"/>
  <c r="K12" i="13"/>
  <c r="O12" i="13"/>
  <c r="K13" i="13"/>
  <c r="M13" i="13"/>
  <c r="K14" i="13"/>
  <c r="O14" i="13"/>
  <c r="K15" i="13"/>
  <c r="O15" i="13"/>
  <c r="K16" i="13"/>
  <c r="M16" i="13"/>
  <c r="K17" i="13"/>
  <c r="O17" i="13"/>
  <c r="K18" i="13"/>
  <c r="O18" i="13"/>
  <c r="K19" i="13"/>
  <c r="O19" i="13"/>
  <c r="K20" i="13"/>
  <c r="O20" i="13"/>
  <c r="K21" i="13"/>
  <c r="M21" i="13"/>
  <c r="K22" i="13"/>
  <c r="O22" i="13"/>
  <c r="K23" i="13"/>
  <c r="M23" i="13"/>
  <c r="K24" i="13"/>
  <c r="M24" i="13"/>
  <c r="K25" i="13"/>
  <c r="O25" i="13"/>
  <c r="K26" i="13"/>
  <c r="O26" i="13"/>
  <c r="K27" i="13"/>
  <c r="O27" i="13"/>
  <c r="K28" i="13"/>
  <c r="M28" i="13"/>
  <c r="K29" i="13"/>
  <c r="M29" i="13"/>
  <c r="K30" i="13"/>
  <c r="O30" i="13"/>
  <c r="K31" i="13"/>
  <c r="O31" i="13"/>
  <c r="K32" i="13"/>
  <c r="M32" i="13"/>
  <c r="K33" i="13"/>
  <c r="O33" i="13"/>
  <c r="K34" i="13"/>
  <c r="O34" i="13"/>
  <c r="K35" i="13"/>
  <c r="O35" i="13"/>
  <c r="K36" i="13"/>
  <c r="M36" i="13"/>
  <c r="K37" i="13"/>
  <c r="M37" i="13"/>
  <c r="K38" i="13"/>
  <c r="O38" i="13"/>
  <c r="K39" i="13"/>
  <c r="M39" i="13"/>
  <c r="K40" i="13"/>
  <c r="M40" i="13"/>
  <c r="K41" i="13"/>
  <c r="O41" i="13"/>
  <c r="K42" i="13"/>
  <c r="O42" i="13"/>
  <c r="K43" i="13"/>
  <c r="O43" i="13"/>
  <c r="K44" i="13"/>
  <c r="O44" i="13"/>
  <c r="K45" i="13"/>
  <c r="M45" i="13"/>
  <c r="K46" i="13"/>
  <c r="O46" i="13"/>
  <c r="K47" i="13"/>
  <c r="O47" i="13"/>
  <c r="K48" i="13"/>
  <c r="M48" i="13"/>
  <c r="K49" i="13"/>
  <c r="O49" i="13"/>
  <c r="K50" i="13"/>
  <c r="O50" i="13"/>
  <c r="K51" i="13"/>
  <c r="O51" i="13"/>
  <c r="K52" i="13"/>
  <c r="O52" i="13"/>
  <c r="K53" i="13"/>
  <c r="M53" i="13"/>
  <c r="K54" i="13"/>
  <c r="O54" i="13"/>
  <c r="K55" i="13"/>
  <c r="M55" i="13"/>
  <c r="K56" i="13"/>
  <c r="M56" i="13"/>
  <c r="K58" i="13"/>
  <c r="O58" i="13"/>
  <c r="K59" i="13"/>
  <c r="O59" i="13"/>
  <c r="K60" i="13"/>
  <c r="M60" i="13"/>
  <c r="K61" i="13"/>
  <c r="M61" i="13"/>
  <c r="K62" i="13"/>
  <c r="O62" i="13"/>
  <c r="K63" i="13"/>
  <c r="O63" i="13"/>
  <c r="K64" i="13"/>
  <c r="M64" i="13"/>
  <c r="K65" i="13"/>
  <c r="O65" i="13"/>
  <c r="K66" i="13"/>
  <c r="O66" i="13"/>
  <c r="K67" i="13"/>
  <c r="O67" i="13"/>
  <c r="K68" i="13"/>
  <c r="O68" i="13"/>
  <c r="K69" i="13"/>
  <c r="O69" i="13"/>
  <c r="K70" i="13"/>
  <c r="O70" i="13"/>
  <c r="K71" i="13"/>
  <c r="O71" i="13"/>
  <c r="K72" i="13"/>
  <c r="O72" i="13"/>
  <c r="K73" i="13"/>
  <c r="M73" i="13"/>
  <c r="K74" i="13"/>
  <c r="M74" i="13"/>
  <c r="K75" i="13"/>
  <c r="O75" i="13"/>
  <c r="K76" i="13"/>
  <c r="O76" i="13"/>
  <c r="K77" i="13"/>
  <c r="O77" i="13"/>
  <c r="K78" i="13"/>
  <c r="O78" i="13"/>
  <c r="K79" i="13"/>
  <c r="O79" i="13"/>
  <c r="K80" i="13"/>
  <c r="M80" i="13"/>
  <c r="K81" i="13"/>
  <c r="M81" i="13"/>
  <c r="K82" i="13"/>
  <c r="M82" i="13"/>
  <c r="K83" i="13"/>
  <c r="O83" i="13"/>
  <c r="K84" i="13"/>
  <c r="O84" i="13"/>
  <c r="K85" i="13"/>
  <c r="O85" i="13"/>
  <c r="K86" i="13"/>
  <c r="O86" i="13"/>
  <c r="K87" i="13"/>
  <c r="O87" i="13"/>
  <c r="K88" i="13"/>
  <c r="M88" i="13"/>
  <c r="K89" i="13"/>
  <c r="M89" i="13"/>
  <c r="K90" i="13"/>
  <c r="M90" i="13"/>
  <c r="K91" i="13"/>
  <c r="O91" i="13"/>
  <c r="K92" i="13"/>
  <c r="O92" i="13"/>
  <c r="K93" i="13"/>
  <c r="O93" i="13"/>
  <c r="K94" i="13"/>
  <c r="O94" i="13"/>
  <c r="K95" i="13"/>
  <c r="O95" i="13"/>
  <c r="K96" i="13"/>
  <c r="O96" i="13"/>
  <c r="K97" i="13"/>
  <c r="M97" i="13"/>
  <c r="K98" i="13"/>
  <c r="M98" i="13"/>
  <c r="K99" i="13"/>
  <c r="O99" i="13"/>
  <c r="K100" i="13"/>
  <c r="O100" i="13"/>
  <c r="K101" i="13"/>
  <c r="O101" i="13"/>
  <c r="K102" i="13"/>
  <c r="O102" i="13"/>
  <c r="K103" i="13"/>
  <c r="O103" i="13"/>
  <c r="K104" i="13"/>
  <c r="M104" i="13"/>
  <c r="K105" i="13"/>
  <c r="M105" i="13"/>
  <c r="K106" i="13"/>
  <c r="M106" i="13"/>
  <c r="K107" i="13"/>
  <c r="O107" i="13"/>
  <c r="K108" i="13"/>
  <c r="O108" i="13"/>
  <c r="K109" i="13"/>
  <c r="O109" i="13"/>
  <c r="K110" i="13"/>
  <c r="O110" i="13"/>
  <c r="K111" i="13"/>
  <c r="O111" i="13"/>
  <c r="K112" i="13"/>
  <c r="O112" i="13"/>
  <c r="K113" i="13"/>
  <c r="M113" i="13"/>
  <c r="K114" i="13"/>
  <c r="M114" i="13"/>
  <c r="K115" i="13"/>
  <c r="O115" i="13"/>
  <c r="K116" i="13"/>
  <c r="O116" i="13"/>
  <c r="K117" i="13"/>
  <c r="O117" i="13"/>
  <c r="K118" i="13"/>
  <c r="O118" i="13"/>
  <c r="K119" i="13"/>
  <c r="O119" i="13"/>
  <c r="K120" i="13"/>
  <c r="M120" i="13"/>
  <c r="K121" i="13"/>
  <c r="M121" i="13"/>
  <c r="K122" i="13"/>
  <c r="M122" i="13"/>
  <c r="K123" i="13"/>
  <c r="O123" i="13"/>
  <c r="K124" i="13"/>
  <c r="O124" i="13"/>
  <c r="K125" i="13"/>
  <c r="O125" i="13"/>
  <c r="K126" i="13"/>
  <c r="O126" i="13"/>
  <c r="K127" i="13"/>
  <c r="O127" i="13"/>
  <c r="K128" i="13"/>
  <c r="M128" i="13"/>
  <c r="K129" i="13"/>
  <c r="M129" i="13"/>
  <c r="K130" i="13"/>
  <c r="M130" i="13"/>
  <c r="K131" i="13"/>
  <c r="O131" i="13"/>
  <c r="K132" i="13"/>
  <c r="O132" i="13"/>
  <c r="K133" i="13"/>
  <c r="O133" i="13"/>
  <c r="K134" i="13"/>
  <c r="O134" i="13"/>
  <c r="K135" i="13"/>
  <c r="O135" i="13"/>
  <c r="K136" i="13"/>
  <c r="O136" i="13"/>
  <c r="K137" i="13"/>
  <c r="M137" i="13"/>
  <c r="K138" i="13"/>
  <c r="M138" i="13"/>
  <c r="K139" i="13"/>
  <c r="O139" i="13"/>
  <c r="K140" i="13"/>
  <c r="O140" i="13"/>
  <c r="K141" i="13"/>
  <c r="O141" i="13"/>
  <c r="K142" i="13"/>
  <c r="O142" i="13"/>
  <c r="K143" i="13"/>
  <c r="O143" i="13"/>
  <c r="K144" i="13"/>
  <c r="M144" i="13"/>
  <c r="K145" i="13"/>
  <c r="M145" i="13"/>
  <c r="K146" i="13"/>
  <c r="M146" i="13"/>
  <c r="K147" i="13"/>
  <c r="O147" i="13"/>
  <c r="K148" i="13"/>
  <c r="O148" i="13"/>
  <c r="K149" i="13"/>
  <c r="O149" i="13"/>
  <c r="K150" i="13"/>
  <c r="O150" i="13"/>
  <c r="K151" i="13"/>
  <c r="O151" i="13"/>
  <c r="K152" i="13"/>
  <c r="M152" i="13"/>
  <c r="K153" i="13"/>
  <c r="M153" i="13"/>
  <c r="K154" i="13"/>
  <c r="M154" i="13"/>
  <c r="K155" i="13"/>
  <c r="O155" i="13"/>
  <c r="K156" i="13"/>
  <c r="O156" i="13"/>
  <c r="K157" i="13"/>
  <c r="O157" i="13"/>
  <c r="K158" i="13"/>
  <c r="O158" i="13"/>
  <c r="K159" i="13"/>
  <c r="O159" i="13"/>
  <c r="K160" i="13"/>
  <c r="O160" i="13"/>
  <c r="K161" i="13"/>
  <c r="M161" i="13"/>
  <c r="K162" i="13"/>
  <c r="M162" i="13"/>
  <c r="K163" i="13"/>
  <c r="O163" i="13"/>
  <c r="K164" i="13"/>
  <c r="O164" i="13"/>
  <c r="K165" i="13"/>
  <c r="O165" i="13"/>
  <c r="K166" i="13"/>
  <c r="O166" i="13"/>
  <c r="K167" i="13"/>
  <c r="O167" i="13"/>
  <c r="K168" i="13"/>
  <c r="O168" i="13"/>
  <c r="K169" i="13"/>
  <c r="M169" i="13"/>
  <c r="K170" i="13"/>
  <c r="M170" i="13"/>
  <c r="K171" i="13"/>
  <c r="O171" i="13"/>
  <c r="K172" i="13"/>
  <c r="O172" i="13"/>
  <c r="K173" i="13"/>
  <c r="O173" i="13"/>
  <c r="K174" i="13"/>
  <c r="O174" i="13"/>
  <c r="K175" i="13"/>
  <c r="O175" i="13"/>
  <c r="K176" i="13"/>
  <c r="M176" i="13"/>
  <c r="K177" i="13"/>
  <c r="M177" i="13"/>
  <c r="K178" i="13"/>
  <c r="M178" i="13"/>
  <c r="K179" i="13"/>
  <c r="O179" i="13"/>
  <c r="K180" i="13"/>
  <c r="O180" i="13"/>
  <c r="K181" i="13"/>
  <c r="O181" i="13"/>
  <c r="K182" i="13"/>
  <c r="O182" i="13"/>
  <c r="K183" i="13"/>
  <c r="O183" i="13"/>
  <c r="K184" i="13"/>
  <c r="M184" i="13"/>
  <c r="K185" i="13"/>
  <c r="M185" i="13"/>
  <c r="K186" i="13"/>
  <c r="M186" i="13"/>
  <c r="K187" i="13"/>
  <c r="O187" i="13"/>
  <c r="K188" i="13"/>
  <c r="O188" i="13"/>
  <c r="K189" i="13"/>
  <c r="O189" i="13"/>
  <c r="K190" i="13"/>
  <c r="O190" i="13"/>
  <c r="K191" i="13"/>
  <c r="O191" i="13"/>
  <c r="K192" i="13"/>
  <c r="O192" i="13"/>
  <c r="K193" i="13"/>
  <c r="M193" i="13"/>
  <c r="K194" i="13"/>
  <c r="M194" i="13"/>
  <c r="K195" i="13"/>
  <c r="O195" i="13"/>
  <c r="K196" i="13"/>
  <c r="O196" i="13"/>
  <c r="K197" i="13"/>
  <c r="M197" i="13"/>
  <c r="K198" i="13"/>
  <c r="O198" i="13"/>
  <c r="K199" i="13"/>
  <c r="O199" i="13"/>
  <c r="K200" i="13"/>
  <c r="M200" i="13"/>
  <c r="K201" i="13"/>
  <c r="O201" i="13"/>
  <c r="K202" i="13"/>
  <c r="O202" i="13"/>
  <c r="K203" i="13"/>
  <c r="O203" i="13"/>
  <c r="K204" i="13"/>
  <c r="O204" i="13"/>
  <c r="K205" i="13"/>
  <c r="M205" i="13"/>
  <c r="K206" i="13"/>
  <c r="O206" i="13"/>
  <c r="K207" i="13"/>
  <c r="O207" i="13"/>
  <c r="K208" i="13"/>
  <c r="M208" i="13"/>
  <c r="K209" i="13"/>
  <c r="O209" i="13"/>
  <c r="K210" i="13"/>
  <c r="O210" i="13"/>
  <c r="K211" i="13"/>
  <c r="O211" i="13"/>
  <c r="K212" i="13"/>
  <c r="O212" i="13"/>
  <c r="K213" i="13"/>
  <c r="M213" i="13"/>
  <c r="K214" i="13"/>
  <c r="O214" i="13"/>
  <c r="K215" i="13"/>
  <c r="O215" i="13"/>
  <c r="K216" i="13"/>
  <c r="M216" i="13"/>
  <c r="K217" i="13"/>
  <c r="O217" i="13"/>
  <c r="K218" i="13"/>
  <c r="O218" i="13"/>
  <c r="K219" i="13"/>
  <c r="O219" i="13"/>
  <c r="K220" i="13"/>
  <c r="M220" i="13"/>
  <c r="K221" i="13"/>
  <c r="M221" i="13"/>
  <c r="K222" i="13"/>
  <c r="O222" i="13"/>
  <c r="K223" i="13"/>
  <c r="O223" i="13"/>
  <c r="J5" i="12"/>
  <c r="K6" i="12"/>
  <c r="J7" i="12"/>
  <c r="J8" i="12"/>
  <c r="J9" i="12"/>
  <c r="J10" i="12"/>
  <c r="J11" i="12"/>
  <c r="J12" i="12"/>
  <c r="J13" i="12"/>
  <c r="J14" i="12"/>
  <c r="J15" i="12"/>
  <c r="J16" i="12"/>
  <c r="J17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F228" i="12"/>
  <c r="E228" i="12"/>
  <c r="G226" i="12"/>
  <c r="G225" i="12"/>
  <c r="G224" i="12"/>
  <c r="G223" i="12"/>
  <c r="G222" i="12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I5" i="2"/>
  <c r="T7" i="9"/>
  <c r="M192" i="13"/>
  <c r="M160" i="13"/>
  <c r="M112" i="13"/>
  <c r="M215" i="13"/>
  <c r="M27" i="13"/>
  <c r="O220" i="13"/>
  <c r="O194" i="13"/>
  <c r="O186" i="13"/>
  <c r="O178" i="13"/>
  <c r="O170" i="13"/>
  <c r="O162" i="13"/>
  <c r="O154" i="13"/>
  <c r="O146" i="13"/>
  <c r="O138" i="13"/>
  <c r="O130" i="13"/>
  <c r="O122" i="13"/>
  <c r="O114" i="13"/>
  <c r="O106" i="13"/>
  <c r="O98" i="13"/>
  <c r="O90" i="13"/>
  <c r="O82" i="13"/>
  <c r="O74" i="13"/>
  <c r="O60" i="13"/>
  <c r="O40" i="13"/>
  <c r="J7" i="13"/>
  <c r="M168" i="13"/>
  <c r="M136" i="13"/>
  <c r="M96" i="13"/>
  <c r="M72" i="13"/>
  <c r="M207" i="13"/>
  <c r="M191" i="13"/>
  <c r="M183" i="13"/>
  <c r="M175" i="13"/>
  <c r="M167" i="13"/>
  <c r="M159" i="13"/>
  <c r="M151" i="13"/>
  <c r="M143" i="13"/>
  <c r="M135" i="13"/>
  <c r="M127" i="13"/>
  <c r="M119" i="13"/>
  <c r="M111" i="13"/>
  <c r="M103" i="13"/>
  <c r="M95" i="13"/>
  <c r="M87" i="13"/>
  <c r="M79" i="13"/>
  <c r="M71" i="13"/>
  <c r="M51" i="13"/>
  <c r="M19" i="13"/>
  <c r="N16" i="13"/>
  <c r="O184" i="13"/>
  <c r="O176" i="13"/>
  <c r="O152" i="13"/>
  <c r="O144" i="13"/>
  <c r="O128" i="13"/>
  <c r="O120" i="13"/>
  <c r="O104" i="13"/>
  <c r="O88" i="13"/>
  <c r="O80" i="13"/>
  <c r="O56" i="13"/>
  <c r="O36" i="13"/>
  <c r="O13" i="13"/>
  <c r="M204" i="13"/>
  <c r="M190" i="13"/>
  <c r="M182" i="13"/>
  <c r="M174" i="13"/>
  <c r="M166" i="13"/>
  <c r="M158" i="13"/>
  <c r="M150" i="13"/>
  <c r="M142" i="13"/>
  <c r="M134" i="13"/>
  <c r="M126" i="13"/>
  <c r="M118" i="13"/>
  <c r="M110" i="13"/>
  <c r="M102" i="13"/>
  <c r="M94" i="13"/>
  <c r="M86" i="13"/>
  <c r="M78" i="13"/>
  <c r="M70" i="13"/>
  <c r="M44" i="13"/>
  <c r="M12" i="13"/>
  <c r="N7" i="13"/>
  <c r="O205" i="13"/>
  <c r="O53" i="13"/>
  <c r="O32" i="13"/>
  <c r="M225" i="13"/>
  <c r="K7" i="12"/>
  <c r="M7" i="12"/>
  <c r="M199" i="13"/>
  <c r="M189" i="13"/>
  <c r="M181" i="13"/>
  <c r="M173" i="13"/>
  <c r="M165" i="13"/>
  <c r="M157" i="13"/>
  <c r="M149" i="13"/>
  <c r="M141" i="13"/>
  <c r="M133" i="13"/>
  <c r="M125" i="13"/>
  <c r="M117" i="13"/>
  <c r="M109" i="13"/>
  <c r="M101" i="13"/>
  <c r="M93" i="13"/>
  <c r="M85" i="13"/>
  <c r="M77" i="13"/>
  <c r="M69" i="13"/>
  <c r="M43" i="13"/>
  <c r="M11" i="13"/>
  <c r="N6" i="13"/>
  <c r="O29" i="13"/>
  <c r="M196" i="13"/>
  <c r="M188" i="13"/>
  <c r="M180" i="13"/>
  <c r="M172" i="13"/>
  <c r="M164" i="13"/>
  <c r="M156" i="13"/>
  <c r="M148" i="13"/>
  <c r="M140" i="13"/>
  <c r="M132" i="13"/>
  <c r="M124" i="13"/>
  <c r="M116" i="13"/>
  <c r="M108" i="13"/>
  <c r="M100" i="13"/>
  <c r="M92" i="13"/>
  <c r="M84" i="13"/>
  <c r="M76" i="13"/>
  <c r="M68" i="13"/>
  <c r="N5" i="13"/>
  <c r="J11" i="13"/>
  <c r="O197" i="13"/>
  <c r="O48" i="13"/>
  <c r="O28" i="13"/>
  <c r="M223" i="13"/>
  <c r="M195" i="13"/>
  <c r="M187" i="13"/>
  <c r="M179" i="13"/>
  <c r="M171" i="13"/>
  <c r="M163" i="13"/>
  <c r="M155" i="13"/>
  <c r="M147" i="13"/>
  <c r="M139" i="13"/>
  <c r="M131" i="13"/>
  <c r="M123" i="13"/>
  <c r="M115" i="13"/>
  <c r="M107" i="13"/>
  <c r="M99" i="13"/>
  <c r="M91" i="13"/>
  <c r="M83" i="13"/>
  <c r="M75" i="13"/>
  <c r="M63" i="13"/>
  <c r="M35" i="13"/>
  <c r="O4" i="13"/>
  <c r="O45" i="13"/>
  <c r="O24" i="13"/>
  <c r="O221" i="13"/>
  <c r="O61" i="13"/>
  <c r="O21" i="13"/>
  <c r="K13" i="12"/>
  <c r="M13" i="12"/>
  <c r="K5" i="12"/>
  <c r="M5" i="12"/>
  <c r="M47" i="13"/>
  <c r="M31" i="13"/>
  <c r="M15" i="13"/>
  <c r="O216" i="13"/>
  <c r="O200" i="13"/>
  <c r="M222" i="13"/>
  <c r="M214" i="13"/>
  <c r="M206" i="13"/>
  <c r="M198" i="13"/>
  <c r="M62" i="13"/>
  <c r="M54" i="13"/>
  <c r="M46" i="13"/>
  <c r="M38" i="13"/>
  <c r="M30" i="13"/>
  <c r="M22" i="13"/>
  <c r="M14" i="13"/>
  <c r="O55" i="13"/>
  <c r="O39" i="13"/>
  <c r="O23" i="13"/>
  <c r="J12" i="13"/>
  <c r="O208" i="13"/>
  <c r="O64" i="13"/>
  <c r="J8" i="13"/>
  <c r="M219" i="13"/>
  <c r="M211" i="13"/>
  <c r="M203" i="13"/>
  <c r="M67" i="13"/>
  <c r="M59" i="13"/>
  <c r="M218" i="13"/>
  <c r="M210" i="13"/>
  <c r="M202" i="13"/>
  <c r="M66" i="13"/>
  <c r="M58" i="13"/>
  <c r="M50" i="13"/>
  <c r="M42" i="13"/>
  <c r="M34" i="13"/>
  <c r="M26" i="13"/>
  <c r="M18" i="13"/>
  <c r="M10" i="13"/>
  <c r="M217" i="13"/>
  <c r="M209" i="13"/>
  <c r="M201" i="13"/>
  <c r="M65" i="13"/>
  <c r="M49" i="13"/>
  <c r="M41" i="13"/>
  <c r="M33" i="13"/>
  <c r="M25" i="13"/>
  <c r="M17" i="13"/>
  <c r="M9" i="13"/>
  <c r="J6" i="13"/>
  <c r="O224" i="13"/>
  <c r="M6" i="12"/>
  <c r="K8" i="12"/>
  <c r="M8" i="12"/>
  <c r="K9" i="12"/>
  <c r="M9" i="12"/>
  <c r="K10" i="12"/>
  <c r="M10" i="12"/>
  <c r="K11" i="12"/>
  <c r="M11" i="12"/>
  <c r="K12" i="12"/>
  <c r="M12" i="12"/>
  <c r="G228" i="12"/>
  <c r="K90" i="11"/>
  <c r="N90" i="11"/>
  <c r="K112" i="11"/>
  <c r="N112" i="11"/>
  <c r="K131" i="11"/>
  <c r="N131" i="11"/>
  <c r="K197" i="11"/>
  <c r="N197" i="11"/>
  <c r="K205" i="11"/>
  <c r="N205" i="11"/>
  <c r="K213" i="11"/>
  <c r="N213" i="11"/>
  <c r="I6" i="11"/>
  <c r="K16" i="11"/>
  <c r="N16" i="11"/>
  <c r="I3" i="11"/>
  <c r="J39" i="11"/>
  <c r="H3" i="11"/>
  <c r="K189" i="11"/>
  <c r="N189" i="11"/>
  <c r="K70" i="11"/>
  <c r="N70" i="11"/>
  <c r="K180" i="11"/>
  <c r="N180" i="11"/>
  <c r="K48" i="11"/>
  <c r="N48" i="11"/>
  <c r="K170" i="11"/>
  <c r="N170" i="11"/>
  <c r="K26" i="11"/>
  <c r="N26" i="11"/>
  <c r="K159" i="11"/>
  <c r="N159" i="11"/>
  <c r="K6" i="11"/>
  <c r="N6" i="11"/>
  <c r="K221" i="11"/>
  <c r="N221" i="11"/>
  <c r="K146" i="11"/>
  <c r="N146" i="11"/>
  <c r="J10" i="13"/>
  <c r="J13" i="13"/>
  <c r="K15" i="12"/>
  <c r="N10" i="12"/>
  <c r="O10" i="12"/>
  <c r="P10" i="12"/>
  <c r="Q10" i="12"/>
  <c r="M39" i="11"/>
  <c r="J191" i="11"/>
  <c r="J79" i="11"/>
  <c r="J7" i="11"/>
  <c r="J196" i="11"/>
  <c r="J151" i="11"/>
  <c r="J87" i="11"/>
  <c r="J23" i="11"/>
  <c r="J223" i="11"/>
  <c r="J143" i="11"/>
  <c r="J15" i="11"/>
  <c r="J135" i="11"/>
  <c r="J215" i="11"/>
  <c r="J183" i="11"/>
  <c r="J127" i="11"/>
  <c r="J63" i="11"/>
  <c r="J220" i="11"/>
  <c r="J212" i="11"/>
  <c r="J180" i="11"/>
  <c r="J119" i="11"/>
  <c r="J55" i="11"/>
  <c r="J188" i="11"/>
  <c r="J71" i="11"/>
  <c r="J207" i="11"/>
  <c r="J111" i="11"/>
  <c r="J47" i="11"/>
  <c r="J204" i="11"/>
  <c r="J167" i="11"/>
  <c r="J103" i="11"/>
  <c r="J13" i="11"/>
  <c r="J21" i="11"/>
  <c r="J29" i="11"/>
  <c r="J37" i="11"/>
  <c r="J45" i="11"/>
  <c r="J53" i="11"/>
  <c r="J61" i="11"/>
  <c r="J69" i="11"/>
  <c r="J77" i="11"/>
  <c r="J85" i="11"/>
  <c r="J93" i="11"/>
  <c r="J101" i="11"/>
  <c r="J109" i="11"/>
  <c r="J117" i="11"/>
  <c r="J125" i="11"/>
  <c r="J133" i="11"/>
  <c r="J141" i="11"/>
  <c r="J149" i="11"/>
  <c r="J157" i="11"/>
  <c r="J165" i="11"/>
  <c r="J173" i="11"/>
  <c r="J181" i="11"/>
  <c r="J189" i="11"/>
  <c r="J197" i="11"/>
  <c r="J205" i="11"/>
  <c r="J213" i="11"/>
  <c r="J221" i="11"/>
  <c r="J8" i="11"/>
  <c r="J14" i="11"/>
  <c r="J22" i="11"/>
  <c r="J30" i="11"/>
  <c r="J38" i="11"/>
  <c r="J46" i="11"/>
  <c r="J54" i="11"/>
  <c r="J62" i="11"/>
  <c r="J70" i="11"/>
  <c r="J78" i="11"/>
  <c r="J86" i="11"/>
  <c r="J94" i="11"/>
  <c r="J102" i="11"/>
  <c r="J110" i="11"/>
  <c r="J118" i="11"/>
  <c r="J126" i="11"/>
  <c r="J134" i="11"/>
  <c r="J142" i="11"/>
  <c r="J150" i="11"/>
  <c r="J158" i="11"/>
  <c r="J166" i="11"/>
  <c r="J174" i="11"/>
  <c r="J182" i="11"/>
  <c r="J190" i="11"/>
  <c r="J198" i="11"/>
  <c r="J206" i="11"/>
  <c r="J214" i="11"/>
  <c r="J222" i="11"/>
  <c r="J9" i="11"/>
  <c r="J16" i="11"/>
  <c r="J24" i="11"/>
  <c r="J32" i="11"/>
  <c r="J40" i="11"/>
  <c r="J48" i="11"/>
  <c r="J56" i="11"/>
  <c r="J64" i="11"/>
  <c r="J72" i="11"/>
  <c r="J80" i="11"/>
  <c r="J88" i="11"/>
  <c r="J96" i="11"/>
  <c r="J104" i="11"/>
  <c r="J112" i="11"/>
  <c r="J120" i="11"/>
  <c r="J128" i="11"/>
  <c r="J136" i="11"/>
  <c r="J144" i="11"/>
  <c r="J152" i="11"/>
  <c r="J160" i="11"/>
  <c r="J168" i="11"/>
  <c r="J176" i="11"/>
  <c r="J184" i="11"/>
  <c r="J192" i="11"/>
  <c r="J200" i="11"/>
  <c r="J208" i="11"/>
  <c r="J216" i="11"/>
  <c r="J224" i="11"/>
  <c r="J11" i="11"/>
  <c r="J12" i="11"/>
  <c r="J28" i="11"/>
  <c r="J44" i="11"/>
  <c r="J60" i="11"/>
  <c r="J76" i="11"/>
  <c r="J92" i="11"/>
  <c r="J108" i="11"/>
  <c r="J132" i="11"/>
  <c r="J148" i="11"/>
  <c r="J164" i="11"/>
  <c r="J17" i="11"/>
  <c r="J25" i="11"/>
  <c r="J33" i="11"/>
  <c r="J41" i="11"/>
  <c r="J49" i="11"/>
  <c r="J57" i="11"/>
  <c r="J65" i="11"/>
  <c r="J73" i="11"/>
  <c r="J81" i="11"/>
  <c r="J89" i="11"/>
  <c r="J97" i="11"/>
  <c r="J105" i="11"/>
  <c r="J113" i="11"/>
  <c r="J121" i="11"/>
  <c r="J129" i="11"/>
  <c r="J137" i="11"/>
  <c r="J145" i="11"/>
  <c r="J153" i="11"/>
  <c r="J161" i="11"/>
  <c r="J169" i="11"/>
  <c r="J177" i="11"/>
  <c r="J185" i="11"/>
  <c r="J193" i="11"/>
  <c r="J201" i="11"/>
  <c r="J209" i="11"/>
  <c r="J217" i="11"/>
  <c r="J5" i="11"/>
  <c r="J20" i="11"/>
  <c r="J36" i="11"/>
  <c r="J52" i="11"/>
  <c r="J68" i="11"/>
  <c r="J84" i="11"/>
  <c r="J100" i="11"/>
  <c r="J116" i="11"/>
  <c r="J124" i="11"/>
  <c r="J140" i="11"/>
  <c r="J156" i="11"/>
  <c r="J172" i="11"/>
  <c r="J18" i="11"/>
  <c r="J26" i="11"/>
  <c r="J34" i="11"/>
  <c r="J42" i="11"/>
  <c r="J50" i="11"/>
  <c r="J58" i="11"/>
  <c r="J66" i="11"/>
  <c r="J74" i="11"/>
  <c r="J82" i="11"/>
  <c r="J90" i="11"/>
  <c r="J98" i="11"/>
  <c r="J106" i="11"/>
  <c r="J114" i="11"/>
  <c r="J122" i="11"/>
  <c r="J130" i="11"/>
  <c r="J138" i="11"/>
  <c r="J146" i="11"/>
  <c r="J154" i="11"/>
  <c r="J162" i="11"/>
  <c r="J170" i="11"/>
  <c r="J178" i="11"/>
  <c r="J186" i="11"/>
  <c r="J194" i="11"/>
  <c r="J202" i="11"/>
  <c r="J210" i="11"/>
  <c r="J218" i="11"/>
  <c r="J4" i="11"/>
  <c r="J19" i="11"/>
  <c r="J27" i="11"/>
  <c r="J35" i="11"/>
  <c r="J43" i="11"/>
  <c r="J51" i="11"/>
  <c r="J59" i="11"/>
  <c r="J67" i="11"/>
  <c r="J75" i="11"/>
  <c r="J83" i="11"/>
  <c r="J91" i="11"/>
  <c r="J99" i="11"/>
  <c r="J107" i="11"/>
  <c r="J115" i="11"/>
  <c r="J123" i="11"/>
  <c r="J131" i="11"/>
  <c r="J139" i="11"/>
  <c r="J147" i="11"/>
  <c r="J155" i="11"/>
  <c r="J163" i="11"/>
  <c r="J171" i="11"/>
  <c r="J179" i="11"/>
  <c r="J187" i="11"/>
  <c r="J195" i="11"/>
  <c r="J203" i="11"/>
  <c r="J211" i="11"/>
  <c r="J219" i="11"/>
  <c r="J6" i="11"/>
  <c r="J175" i="11"/>
  <c r="J10" i="11"/>
  <c r="J199" i="11"/>
  <c r="J159" i="11"/>
  <c r="J95" i="11"/>
  <c r="J31" i="11"/>
  <c r="K3" i="11"/>
  <c r="N3" i="11"/>
  <c r="K217" i="11"/>
  <c r="N217" i="11"/>
  <c r="K209" i="11"/>
  <c r="N209" i="11"/>
  <c r="K201" i="11"/>
  <c r="N201" i="11"/>
  <c r="K193" i="11"/>
  <c r="N193" i="11"/>
  <c r="K185" i="11"/>
  <c r="N185" i="11"/>
  <c r="K175" i="11"/>
  <c r="N175" i="11"/>
  <c r="K164" i="11"/>
  <c r="N164" i="11"/>
  <c r="K152" i="11"/>
  <c r="N152" i="11"/>
  <c r="K139" i="11"/>
  <c r="N139" i="11"/>
  <c r="K122" i="11"/>
  <c r="N122" i="11"/>
  <c r="K102" i="11"/>
  <c r="N102" i="11"/>
  <c r="K80" i="11"/>
  <c r="N80" i="11"/>
  <c r="K58" i="11"/>
  <c r="N58" i="11"/>
  <c r="K38" i="11"/>
  <c r="N38" i="11"/>
  <c r="K7" i="11"/>
  <c r="N7" i="11"/>
  <c r="K15" i="11"/>
  <c r="N15" i="11"/>
  <c r="K23" i="11"/>
  <c r="N23" i="11"/>
  <c r="K31" i="11"/>
  <c r="N31" i="11"/>
  <c r="K39" i="11"/>
  <c r="N39" i="11"/>
  <c r="K47" i="11"/>
  <c r="N47" i="11"/>
  <c r="K55" i="11"/>
  <c r="N55" i="11"/>
  <c r="K63" i="11"/>
  <c r="N63" i="11"/>
  <c r="K71" i="11"/>
  <c r="N71" i="11"/>
  <c r="K79" i="11"/>
  <c r="N79" i="11"/>
  <c r="K87" i="11"/>
  <c r="N87" i="11"/>
  <c r="K95" i="11"/>
  <c r="N95" i="11"/>
  <c r="K103" i="11"/>
  <c r="N103" i="11"/>
  <c r="K111" i="11"/>
  <c r="N111" i="11"/>
  <c r="K119" i="11"/>
  <c r="N119" i="11"/>
  <c r="K127" i="11"/>
  <c r="N127" i="11"/>
  <c r="K135" i="11"/>
  <c r="N135" i="11"/>
  <c r="K9" i="11"/>
  <c r="N9" i="11"/>
  <c r="K17" i="11"/>
  <c r="N17" i="11"/>
  <c r="K25" i="11"/>
  <c r="N25" i="11"/>
  <c r="K33" i="11"/>
  <c r="N33" i="11"/>
  <c r="K41" i="11"/>
  <c r="N41" i="11"/>
  <c r="K49" i="11"/>
  <c r="N49" i="11"/>
  <c r="K57" i="11"/>
  <c r="N57" i="11"/>
  <c r="K65" i="11"/>
  <c r="N65" i="11"/>
  <c r="K73" i="11"/>
  <c r="N73" i="11"/>
  <c r="K81" i="11"/>
  <c r="N81" i="11"/>
  <c r="K89" i="11"/>
  <c r="N89" i="11"/>
  <c r="K97" i="11"/>
  <c r="N97" i="11"/>
  <c r="K105" i="11"/>
  <c r="N105" i="11"/>
  <c r="K113" i="11"/>
  <c r="N113" i="11"/>
  <c r="K121" i="11"/>
  <c r="N121" i="11"/>
  <c r="K129" i="11"/>
  <c r="N129" i="11"/>
  <c r="K137" i="11"/>
  <c r="N137" i="11"/>
  <c r="K145" i="11"/>
  <c r="N145" i="11"/>
  <c r="K153" i="11"/>
  <c r="N153" i="11"/>
  <c r="K161" i="11"/>
  <c r="N161" i="11"/>
  <c r="K169" i="11"/>
  <c r="N169" i="11"/>
  <c r="K177" i="11"/>
  <c r="N177" i="11"/>
  <c r="K11" i="11"/>
  <c r="N11" i="11"/>
  <c r="K19" i="11"/>
  <c r="N19" i="11"/>
  <c r="K27" i="11"/>
  <c r="N27" i="11"/>
  <c r="K35" i="11"/>
  <c r="N35" i="11"/>
  <c r="K43" i="11"/>
  <c r="N43" i="11"/>
  <c r="K51" i="11"/>
  <c r="N51" i="11"/>
  <c r="K59" i="11"/>
  <c r="N59" i="11"/>
  <c r="K67" i="11"/>
  <c r="N67" i="11"/>
  <c r="K75" i="11"/>
  <c r="N75" i="11"/>
  <c r="K83" i="11"/>
  <c r="N83" i="11"/>
  <c r="K91" i="11"/>
  <c r="N91" i="11"/>
  <c r="K99" i="11"/>
  <c r="N99" i="11"/>
  <c r="K107" i="11"/>
  <c r="N107" i="11"/>
  <c r="K115" i="11"/>
  <c r="N115" i="11"/>
  <c r="K123" i="11"/>
  <c r="N123" i="11"/>
  <c r="K4" i="11"/>
  <c r="N4" i="11"/>
  <c r="K12" i="11"/>
  <c r="N12" i="11"/>
  <c r="K20" i="11"/>
  <c r="N20" i="11"/>
  <c r="K28" i="11"/>
  <c r="N28" i="11"/>
  <c r="K36" i="11"/>
  <c r="N36" i="11"/>
  <c r="K44" i="11"/>
  <c r="N44" i="11"/>
  <c r="K52" i="11"/>
  <c r="N52" i="11"/>
  <c r="K60" i="11"/>
  <c r="N60" i="11"/>
  <c r="K68" i="11"/>
  <c r="N68" i="11"/>
  <c r="K76" i="11"/>
  <c r="N76" i="11"/>
  <c r="K84" i="11"/>
  <c r="N84" i="11"/>
  <c r="K92" i="11"/>
  <c r="N92" i="11"/>
  <c r="K100" i="11"/>
  <c r="N100" i="11"/>
  <c r="K108" i="11"/>
  <c r="N108" i="11"/>
  <c r="K116" i="11"/>
  <c r="N116" i="11"/>
  <c r="K124" i="11"/>
  <c r="N124" i="11"/>
  <c r="K132" i="11"/>
  <c r="N132" i="11"/>
  <c r="K140" i="11"/>
  <c r="N140" i="11"/>
  <c r="K148" i="11"/>
  <c r="N148" i="11"/>
  <c r="K156" i="11"/>
  <c r="N156" i="11"/>
  <c r="K5" i="11"/>
  <c r="N5" i="11"/>
  <c r="K13" i="11"/>
  <c r="N13" i="11"/>
  <c r="K21" i="11"/>
  <c r="N21" i="11"/>
  <c r="K29" i="11"/>
  <c r="N29" i="11"/>
  <c r="K37" i="11"/>
  <c r="N37" i="11"/>
  <c r="K45" i="11"/>
  <c r="N45" i="11"/>
  <c r="K53" i="11"/>
  <c r="N53" i="11"/>
  <c r="K61" i="11"/>
  <c r="N61" i="11"/>
  <c r="K69" i="11"/>
  <c r="N69" i="11"/>
  <c r="K77" i="11"/>
  <c r="N77" i="11"/>
  <c r="K85" i="11"/>
  <c r="N85" i="11"/>
  <c r="K93" i="11"/>
  <c r="N93" i="11"/>
  <c r="K101" i="11"/>
  <c r="N101" i="11"/>
  <c r="K109" i="11"/>
  <c r="N109" i="11"/>
  <c r="K117" i="11"/>
  <c r="N117" i="11"/>
  <c r="K125" i="11"/>
  <c r="N125" i="11"/>
  <c r="K133" i="11"/>
  <c r="N133" i="11"/>
  <c r="K141" i="11"/>
  <c r="N141" i="11"/>
  <c r="K149" i="11"/>
  <c r="N149" i="11"/>
  <c r="K157" i="11"/>
  <c r="N157" i="11"/>
  <c r="K165" i="11"/>
  <c r="N165" i="11"/>
  <c r="K173" i="11"/>
  <c r="N173" i="11"/>
  <c r="K181" i="11"/>
  <c r="N181" i="11"/>
  <c r="K224" i="11"/>
  <c r="N224" i="11"/>
  <c r="K216" i="11"/>
  <c r="N216" i="11"/>
  <c r="K208" i="11"/>
  <c r="N208" i="11"/>
  <c r="K200" i="11"/>
  <c r="N200" i="11"/>
  <c r="K192" i="11"/>
  <c r="N192" i="11"/>
  <c r="K184" i="11"/>
  <c r="N184" i="11"/>
  <c r="K174" i="11"/>
  <c r="N174" i="11"/>
  <c r="K163" i="11"/>
  <c r="N163" i="11"/>
  <c r="K151" i="11"/>
  <c r="N151" i="11"/>
  <c r="K138" i="11"/>
  <c r="N138" i="11"/>
  <c r="K120" i="11"/>
  <c r="N120" i="11"/>
  <c r="K98" i="11"/>
  <c r="N98" i="11"/>
  <c r="K78" i="11"/>
  <c r="N78" i="11"/>
  <c r="K56" i="11"/>
  <c r="N56" i="11"/>
  <c r="K34" i="11"/>
  <c r="N34" i="11"/>
  <c r="K14" i="11"/>
  <c r="N14" i="11"/>
  <c r="K218" i="11"/>
  <c r="N218" i="11"/>
  <c r="K202" i="11"/>
  <c r="N202" i="11"/>
  <c r="K186" i="11"/>
  <c r="N186" i="11"/>
  <c r="K166" i="11"/>
  <c r="N166" i="11"/>
  <c r="K142" i="11"/>
  <c r="N142" i="11"/>
  <c r="K104" i="11"/>
  <c r="N104" i="11"/>
  <c r="K40" i="11"/>
  <c r="N40" i="11"/>
  <c r="K223" i="11"/>
  <c r="N223" i="11"/>
  <c r="K215" i="11"/>
  <c r="N215" i="11"/>
  <c r="K207" i="11"/>
  <c r="N207" i="11"/>
  <c r="K199" i="11"/>
  <c r="N199" i="11"/>
  <c r="K191" i="11"/>
  <c r="N191" i="11"/>
  <c r="K183" i="11"/>
  <c r="N183" i="11"/>
  <c r="K172" i="11"/>
  <c r="N172" i="11"/>
  <c r="K162" i="11"/>
  <c r="N162" i="11"/>
  <c r="K150" i="11"/>
  <c r="N150" i="11"/>
  <c r="K136" i="11"/>
  <c r="N136" i="11"/>
  <c r="K118" i="11"/>
  <c r="N118" i="11"/>
  <c r="K96" i="11"/>
  <c r="N96" i="11"/>
  <c r="K74" i="11"/>
  <c r="N74" i="11"/>
  <c r="K54" i="11"/>
  <c r="N54" i="11"/>
  <c r="K32" i="11"/>
  <c r="N32" i="11"/>
  <c r="K10" i="11"/>
  <c r="N10" i="11"/>
  <c r="K210" i="11"/>
  <c r="N210" i="11"/>
  <c r="K194" i="11"/>
  <c r="N194" i="11"/>
  <c r="K176" i="11"/>
  <c r="N176" i="11"/>
  <c r="K154" i="11"/>
  <c r="N154" i="11"/>
  <c r="K126" i="11"/>
  <c r="N126" i="11"/>
  <c r="K82" i="11"/>
  <c r="N82" i="11"/>
  <c r="K62" i="11"/>
  <c r="N62" i="11"/>
  <c r="K18" i="11"/>
  <c r="N18" i="11"/>
  <c r="K222" i="11"/>
  <c r="N222" i="11"/>
  <c r="K214" i="11"/>
  <c r="N214" i="11"/>
  <c r="K206" i="11"/>
  <c r="N206" i="11"/>
  <c r="K198" i="11"/>
  <c r="N198" i="11"/>
  <c r="K190" i="11"/>
  <c r="N190" i="11"/>
  <c r="K182" i="11"/>
  <c r="N182" i="11"/>
  <c r="K171" i="11"/>
  <c r="N171" i="11"/>
  <c r="K160" i="11"/>
  <c r="N160" i="11"/>
  <c r="K147" i="11"/>
  <c r="N147" i="11"/>
  <c r="K134" i="11"/>
  <c r="N134" i="11"/>
  <c r="K114" i="11"/>
  <c r="N114" i="11"/>
  <c r="K94" i="11"/>
  <c r="N94" i="11"/>
  <c r="K72" i="11"/>
  <c r="N72" i="11"/>
  <c r="K50" i="11"/>
  <c r="N50" i="11"/>
  <c r="K30" i="11"/>
  <c r="N30" i="11"/>
  <c r="K8" i="11"/>
  <c r="N8" i="11"/>
  <c r="K220" i="11"/>
  <c r="N220" i="11"/>
  <c r="K212" i="11"/>
  <c r="N212" i="11"/>
  <c r="K204" i="11"/>
  <c r="N204" i="11"/>
  <c r="K196" i="11"/>
  <c r="N196" i="11"/>
  <c r="K188" i="11"/>
  <c r="N188" i="11"/>
  <c r="K179" i="11"/>
  <c r="N179" i="11"/>
  <c r="K168" i="11"/>
  <c r="N168" i="11"/>
  <c r="K158" i="11"/>
  <c r="N158" i="11"/>
  <c r="K144" i="11"/>
  <c r="N144" i="11"/>
  <c r="K130" i="11"/>
  <c r="N130" i="11"/>
  <c r="K110" i="11"/>
  <c r="N110" i="11"/>
  <c r="K88" i="11"/>
  <c r="N88" i="11"/>
  <c r="K66" i="11"/>
  <c r="N66" i="11"/>
  <c r="K46" i="11"/>
  <c r="N46" i="11"/>
  <c r="K24" i="11"/>
  <c r="N24" i="11"/>
  <c r="K219" i="11"/>
  <c r="N219" i="11"/>
  <c r="K211" i="11"/>
  <c r="N211" i="11"/>
  <c r="K203" i="11"/>
  <c r="N203" i="11"/>
  <c r="K195" i="11"/>
  <c r="N195" i="11"/>
  <c r="K187" i="11"/>
  <c r="N187" i="11"/>
  <c r="K178" i="11"/>
  <c r="N178" i="11"/>
  <c r="K167" i="11"/>
  <c r="N167" i="11"/>
  <c r="K155" i="11"/>
  <c r="N155" i="11"/>
  <c r="K143" i="11"/>
  <c r="N143" i="11"/>
  <c r="K128" i="11"/>
  <c r="N128" i="11"/>
  <c r="K106" i="11"/>
  <c r="N106" i="11"/>
  <c r="K86" i="11"/>
  <c r="N86" i="11"/>
  <c r="K64" i="11"/>
  <c r="N64" i="11"/>
  <c r="K42" i="11"/>
  <c r="N42" i="11"/>
  <c r="K22" i="11"/>
  <c r="N22" i="11"/>
  <c r="N11" i="12"/>
  <c r="O11" i="12"/>
  <c r="P11" i="12"/>
  <c r="Q11" i="12"/>
  <c r="N9" i="12"/>
  <c r="O9" i="12"/>
  <c r="P9" i="12"/>
  <c r="Q9" i="12"/>
  <c r="N8" i="12"/>
  <c r="O8" i="12"/>
  <c r="P8" i="12"/>
  <c r="Q8" i="12"/>
  <c r="N5" i="12"/>
  <c r="O5" i="12"/>
  <c r="P5" i="12"/>
  <c r="Q5" i="12"/>
  <c r="N7" i="12"/>
  <c r="O7" i="12"/>
  <c r="P7" i="12"/>
  <c r="Q7" i="12"/>
  <c r="N6" i="12"/>
  <c r="O6" i="12"/>
  <c r="P6" i="12"/>
  <c r="Q6" i="12"/>
  <c r="N13" i="12"/>
  <c r="O13" i="12"/>
  <c r="P13" i="12"/>
  <c r="Q13" i="12"/>
  <c r="N12" i="12"/>
  <c r="O12" i="12"/>
  <c r="P12" i="12"/>
  <c r="Q12" i="12"/>
  <c r="L155" i="11"/>
  <c r="M155" i="11"/>
  <c r="M178" i="11"/>
  <c r="L178" i="11"/>
  <c r="M5" i="11"/>
  <c r="L5" i="11"/>
  <c r="L216" i="11"/>
  <c r="M216" i="11"/>
  <c r="L88" i="11"/>
  <c r="M88" i="11"/>
  <c r="M182" i="11"/>
  <c r="L182" i="11"/>
  <c r="M118" i="11"/>
  <c r="L118" i="11"/>
  <c r="M54" i="11"/>
  <c r="L54" i="11"/>
  <c r="M213" i="11"/>
  <c r="L213" i="11"/>
  <c r="M149" i="11"/>
  <c r="L149" i="11"/>
  <c r="L87" i="11"/>
  <c r="M87" i="11"/>
  <c r="L19" i="11"/>
  <c r="M19" i="11"/>
  <c r="M116" i="11"/>
  <c r="L116" i="11"/>
  <c r="M25" i="11"/>
  <c r="L25" i="11"/>
  <c r="L80" i="11"/>
  <c r="M80" i="11"/>
  <c r="M205" i="11"/>
  <c r="L205" i="11"/>
  <c r="L151" i="11"/>
  <c r="M151" i="11"/>
  <c r="L95" i="11"/>
  <c r="M95" i="11"/>
  <c r="L203" i="11"/>
  <c r="M203" i="11"/>
  <c r="L139" i="11"/>
  <c r="M139" i="11"/>
  <c r="L75" i="11"/>
  <c r="M75" i="11"/>
  <c r="M4" i="11"/>
  <c r="L4" i="11"/>
  <c r="L162" i="11"/>
  <c r="M162" i="11"/>
  <c r="L98" i="11"/>
  <c r="M98" i="11"/>
  <c r="L34" i="11"/>
  <c r="M34" i="11"/>
  <c r="M100" i="11"/>
  <c r="L100" i="11"/>
  <c r="L209" i="11"/>
  <c r="M209" i="11"/>
  <c r="L145" i="11"/>
  <c r="M145" i="11"/>
  <c r="L81" i="11"/>
  <c r="M81" i="11"/>
  <c r="L17" i="11"/>
  <c r="M17" i="11"/>
  <c r="L44" i="11"/>
  <c r="M44" i="11"/>
  <c r="L200" i="11"/>
  <c r="M200" i="11"/>
  <c r="L136" i="11"/>
  <c r="M136" i="11"/>
  <c r="L72" i="11"/>
  <c r="M72" i="11"/>
  <c r="L9" i="11"/>
  <c r="M9" i="11"/>
  <c r="M166" i="11"/>
  <c r="L166" i="11"/>
  <c r="M102" i="11"/>
  <c r="L102" i="11"/>
  <c r="M38" i="11"/>
  <c r="L38" i="11"/>
  <c r="M197" i="11"/>
  <c r="L197" i="11"/>
  <c r="M133" i="11"/>
  <c r="L133" i="11"/>
  <c r="M69" i="11"/>
  <c r="L69" i="11"/>
  <c r="L103" i="11"/>
  <c r="M103" i="11"/>
  <c r="L55" i="11"/>
  <c r="M55" i="11"/>
  <c r="L215" i="11"/>
  <c r="M215" i="11"/>
  <c r="L196" i="11"/>
  <c r="M196" i="11"/>
  <c r="L27" i="11"/>
  <c r="M27" i="11"/>
  <c r="M124" i="11"/>
  <c r="L124" i="11"/>
  <c r="L161" i="11"/>
  <c r="M161" i="11"/>
  <c r="L76" i="11"/>
  <c r="M76" i="11"/>
  <c r="L24" i="11"/>
  <c r="M24" i="11"/>
  <c r="L127" i="11"/>
  <c r="M127" i="11"/>
  <c r="L83" i="11"/>
  <c r="M83" i="11"/>
  <c r="M42" i="11"/>
  <c r="L42" i="11"/>
  <c r="M89" i="11"/>
  <c r="L89" i="11"/>
  <c r="L208" i="11"/>
  <c r="M208" i="11"/>
  <c r="M174" i="11"/>
  <c r="L174" i="11"/>
  <c r="M77" i="11"/>
  <c r="L77" i="11"/>
  <c r="L159" i="11"/>
  <c r="M159" i="11"/>
  <c r="M195" i="11"/>
  <c r="L195" i="11"/>
  <c r="M131" i="11"/>
  <c r="L131" i="11"/>
  <c r="M67" i="11"/>
  <c r="L67" i="11"/>
  <c r="M218" i="11"/>
  <c r="L218" i="11"/>
  <c r="L154" i="11"/>
  <c r="M154" i="11"/>
  <c r="M90" i="11"/>
  <c r="L90" i="11"/>
  <c r="M26" i="11"/>
  <c r="L26" i="11"/>
  <c r="M84" i="11"/>
  <c r="L84" i="11"/>
  <c r="L201" i="11"/>
  <c r="M201" i="11"/>
  <c r="L137" i="11"/>
  <c r="M137" i="11"/>
  <c r="L73" i="11"/>
  <c r="M73" i="11"/>
  <c r="L164" i="11"/>
  <c r="M164" i="11"/>
  <c r="M28" i="11"/>
  <c r="L28" i="11"/>
  <c r="L192" i="11"/>
  <c r="M192" i="11"/>
  <c r="L128" i="11"/>
  <c r="M128" i="11"/>
  <c r="L64" i="11"/>
  <c r="M64" i="11"/>
  <c r="M222" i="11"/>
  <c r="L222" i="11"/>
  <c r="M158" i="11"/>
  <c r="L158" i="11"/>
  <c r="M94" i="11"/>
  <c r="L94" i="11"/>
  <c r="M30" i="11"/>
  <c r="L30" i="11"/>
  <c r="M189" i="11"/>
  <c r="L189" i="11"/>
  <c r="M125" i="11"/>
  <c r="L125" i="11"/>
  <c r="M61" i="11"/>
  <c r="L61" i="11"/>
  <c r="L167" i="11"/>
  <c r="M167" i="11"/>
  <c r="L119" i="11"/>
  <c r="M119" i="11"/>
  <c r="L135" i="11"/>
  <c r="M135" i="11"/>
  <c r="L7" i="11"/>
  <c r="M7" i="11"/>
  <c r="L147" i="11"/>
  <c r="M147" i="11"/>
  <c r="M106" i="11"/>
  <c r="L106" i="11"/>
  <c r="M153" i="11"/>
  <c r="L153" i="11"/>
  <c r="L144" i="11"/>
  <c r="M144" i="11"/>
  <c r="M110" i="11"/>
  <c r="L110" i="11"/>
  <c r="M188" i="11"/>
  <c r="L188" i="11"/>
  <c r="L199" i="11"/>
  <c r="M199" i="11"/>
  <c r="L187" i="11"/>
  <c r="M187" i="11"/>
  <c r="L123" i="11"/>
  <c r="M123" i="11"/>
  <c r="L59" i="11"/>
  <c r="M59" i="11"/>
  <c r="M210" i="11"/>
  <c r="L210" i="11"/>
  <c r="M146" i="11"/>
  <c r="L146" i="11"/>
  <c r="M82" i="11"/>
  <c r="L82" i="11"/>
  <c r="M18" i="11"/>
  <c r="L18" i="11"/>
  <c r="M68" i="11"/>
  <c r="L68" i="11"/>
  <c r="L193" i="11"/>
  <c r="M193" i="11"/>
  <c r="L129" i="11"/>
  <c r="M129" i="11"/>
  <c r="L65" i="11"/>
  <c r="M65" i="11"/>
  <c r="M148" i="11"/>
  <c r="L148" i="11"/>
  <c r="L12" i="11"/>
  <c r="M12" i="11"/>
  <c r="L184" i="11"/>
  <c r="M184" i="11"/>
  <c r="L120" i="11"/>
  <c r="M120" i="11"/>
  <c r="L56" i="11"/>
  <c r="M56" i="11"/>
  <c r="M214" i="11"/>
  <c r="L214" i="11"/>
  <c r="M150" i="11"/>
  <c r="L150" i="11"/>
  <c r="M86" i="11"/>
  <c r="L86" i="11"/>
  <c r="M22" i="11"/>
  <c r="L22" i="11"/>
  <c r="M181" i="11"/>
  <c r="L181" i="11"/>
  <c r="M117" i="11"/>
  <c r="L117" i="11"/>
  <c r="M53" i="11"/>
  <c r="L53" i="11"/>
  <c r="L204" i="11"/>
  <c r="M204" i="11"/>
  <c r="M180" i="11"/>
  <c r="L180" i="11"/>
  <c r="L15" i="11"/>
  <c r="M15" i="11"/>
  <c r="L79" i="11"/>
  <c r="M79" i="11"/>
  <c r="N227" i="11"/>
  <c r="L91" i="11"/>
  <c r="M91" i="11"/>
  <c r="M114" i="11"/>
  <c r="L114" i="11"/>
  <c r="L97" i="11"/>
  <c r="M97" i="11"/>
  <c r="L152" i="11"/>
  <c r="M152" i="11"/>
  <c r="M85" i="11"/>
  <c r="L85" i="11"/>
  <c r="L31" i="11"/>
  <c r="M31" i="11"/>
  <c r="L183" i="11"/>
  <c r="M183" i="11"/>
  <c r="M10" i="11"/>
  <c r="L10" i="11"/>
  <c r="L179" i="11"/>
  <c r="M179" i="11"/>
  <c r="L115" i="11"/>
  <c r="M115" i="11"/>
  <c r="L51" i="11"/>
  <c r="M51" i="11"/>
  <c r="M202" i="11"/>
  <c r="L202" i="11"/>
  <c r="M138" i="11"/>
  <c r="L138" i="11"/>
  <c r="M74" i="11"/>
  <c r="L74" i="11"/>
  <c r="L172" i="11"/>
  <c r="M172" i="11"/>
  <c r="M52" i="11"/>
  <c r="L52" i="11"/>
  <c r="M185" i="11"/>
  <c r="L185" i="11"/>
  <c r="M121" i="11"/>
  <c r="L121" i="11"/>
  <c r="M57" i="11"/>
  <c r="L57" i="11"/>
  <c r="M132" i="11"/>
  <c r="L132" i="11"/>
  <c r="L3" i="11"/>
  <c r="M3" i="11"/>
  <c r="L176" i="11"/>
  <c r="M176" i="11"/>
  <c r="L112" i="11"/>
  <c r="M112" i="11"/>
  <c r="L48" i="11"/>
  <c r="M48" i="11"/>
  <c r="M206" i="11"/>
  <c r="L206" i="11"/>
  <c r="M142" i="11"/>
  <c r="L142" i="11"/>
  <c r="M78" i="11"/>
  <c r="L78" i="11"/>
  <c r="M14" i="11"/>
  <c r="L14" i="11"/>
  <c r="M173" i="11"/>
  <c r="L173" i="11"/>
  <c r="M109" i="11"/>
  <c r="L109" i="11"/>
  <c r="M45" i="11"/>
  <c r="L45" i="11"/>
  <c r="L47" i="11"/>
  <c r="M47" i="11"/>
  <c r="M212" i="11"/>
  <c r="L212" i="11"/>
  <c r="L143" i="11"/>
  <c r="M143" i="11"/>
  <c r="L191" i="11"/>
  <c r="M191" i="11"/>
  <c r="L219" i="11"/>
  <c r="M219" i="11"/>
  <c r="M50" i="11"/>
  <c r="L50" i="11"/>
  <c r="L33" i="11"/>
  <c r="M33" i="11"/>
  <c r="M21" i="11"/>
  <c r="L21" i="11"/>
  <c r="M13" i="11"/>
  <c r="L13" i="11"/>
  <c r="L175" i="11"/>
  <c r="M175" i="11"/>
  <c r="L171" i="11"/>
  <c r="M171" i="11"/>
  <c r="L107" i="11"/>
  <c r="M107" i="11"/>
  <c r="L43" i="11"/>
  <c r="M43" i="11"/>
  <c r="L194" i="11"/>
  <c r="M194" i="11"/>
  <c r="L130" i="11"/>
  <c r="M130" i="11"/>
  <c r="L66" i="11"/>
  <c r="M66" i="11"/>
  <c r="M156" i="11"/>
  <c r="L156" i="11"/>
  <c r="M36" i="11"/>
  <c r="L36" i="11"/>
  <c r="L177" i="11"/>
  <c r="M177" i="11"/>
  <c r="L113" i="11"/>
  <c r="M113" i="11"/>
  <c r="L49" i="11"/>
  <c r="M49" i="11"/>
  <c r="L108" i="11"/>
  <c r="M108" i="11"/>
  <c r="L11" i="11"/>
  <c r="M11" i="11"/>
  <c r="L168" i="11"/>
  <c r="M168" i="11"/>
  <c r="L104" i="11"/>
  <c r="M104" i="11"/>
  <c r="L40" i="11"/>
  <c r="M40" i="11"/>
  <c r="M198" i="11"/>
  <c r="L198" i="11"/>
  <c r="M134" i="11"/>
  <c r="L134" i="11"/>
  <c r="M70" i="11"/>
  <c r="L70" i="11"/>
  <c r="L8" i="11"/>
  <c r="M8" i="11"/>
  <c r="M165" i="11"/>
  <c r="L165" i="11"/>
  <c r="M101" i="11"/>
  <c r="L101" i="11"/>
  <c r="M37" i="11"/>
  <c r="L37" i="11"/>
  <c r="L111" i="11"/>
  <c r="M111" i="11"/>
  <c r="L220" i="11"/>
  <c r="M220" i="11"/>
  <c r="L223" i="11"/>
  <c r="M223" i="11"/>
  <c r="L71" i="11"/>
  <c r="M71" i="11"/>
  <c r="L211" i="11"/>
  <c r="M211" i="11"/>
  <c r="M170" i="11"/>
  <c r="L170" i="11"/>
  <c r="M217" i="11"/>
  <c r="L217" i="11"/>
  <c r="M60" i="11"/>
  <c r="L60" i="11"/>
  <c r="L16" i="11"/>
  <c r="M16" i="11"/>
  <c r="M46" i="11"/>
  <c r="L46" i="11"/>
  <c r="M141" i="11"/>
  <c r="L141" i="11"/>
  <c r="M6" i="11"/>
  <c r="L6" i="11"/>
  <c r="M163" i="11"/>
  <c r="L163" i="11"/>
  <c r="M99" i="11"/>
  <c r="L99" i="11"/>
  <c r="M35" i="11"/>
  <c r="L35" i="11"/>
  <c r="M186" i="11"/>
  <c r="L186" i="11"/>
  <c r="M122" i="11"/>
  <c r="L122" i="11"/>
  <c r="M58" i="11"/>
  <c r="L58" i="11"/>
  <c r="L140" i="11"/>
  <c r="M140" i="11"/>
  <c r="M20" i="11"/>
  <c r="L20" i="11"/>
  <c r="L169" i="11"/>
  <c r="M169" i="11"/>
  <c r="L105" i="11"/>
  <c r="M105" i="11"/>
  <c r="L41" i="11"/>
  <c r="M41" i="11"/>
  <c r="M92" i="11"/>
  <c r="L92" i="11"/>
  <c r="L224" i="11"/>
  <c r="M224" i="11"/>
  <c r="L160" i="11"/>
  <c r="M160" i="11"/>
  <c r="L96" i="11"/>
  <c r="M96" i="11"/>
  <c r="L32" i="11"/>
  <c r="M32" i="11"/>
  <c r="M190" i="11"/>
  <c r="L190" i="11"/>
  <c r="M126" i="11"/>
  <c r="L126" i="11"/>
  <c r="M62" i="11"/>
  <c r="L62" i="11"/>
  <c r="M221" i="11"/>
  <c r="L221" i="11"/>
  <c r="M157" i="11"/>
  <c r="L157" i="11"/>
  <c r="M93" i="11"/>
  <c r="L93" i="11"/>
  <c r="M29" i="11"/>
  <c r="L29" i="11"/>
  <c r="L207" i="11"/>
  <c r="M207" i="11"/>
  <c r="L63" i="11"/>
  <c r="M63" i="11"/>
  <c r="L23" i="11"/>
  <c r="M23" i="11"/>
  <c r="L39" i="11"/>
  <c r="I5" i="6"/>
  <c r="Q15" i="12"/>
  <c r="L227" i="11"/>
  <c r="M227" i="11"/>
  <c r="P222" i="11"/>
  <c r="Q222" i="11"/>
  <c r="H13" i="11"/>
  <c r="H16" i="11"/>
  <c r="H32" i="11"/>
  <c r="H35" i="11"/>
  <c r="H48" i="11"/>
  <c r="H49" i="11"/>
  <c r="H36" i="11"/>
</calcChain>
</file>

<file path=xl/comments1.xml><?xml version="1.0" encoding="utf-8"?>
<comments xmlns="http://schemas.openxmlformats.org/spreadsheetml/2006/main">
  <authors>
    <author>Bradly Allen Knox (baknox1)</author>
  </authors>
  <commentList>
    <comment ref="H13" authorId="0">
      <text>
        <r>
          <rPr>
            <b/>
            <sz val="9"/>
            <color indexed="81"/>
            <rFont val="Tahoma"/>
            <family val="2"/>
          </rPr>
          <t>baknox1</t>
        </r>
        <r>
          <rPr>
            <sz val="9"/>
            <color indexed="81"/>
            <rFont val="Tahoma"/>
            <family val="2"/>
          </rPr>
          <t xml:space="preserve">
Regression coefficient
</t>
        </r>
        <r>
          <rPr>
            <i/>
            <sz val="9"/>
            <color indexed="81"/>
            <rFont val="Tahoma"/>
            <family val="2"/>
          </rPr>
          <t>Y</t>
        </r>
        <r>
          <rPr>
            <sz val="9"/>
            <color indexed="81"/>
            <rFont val="Tahoma"/>
            <family val="2"/>
          </rPr>
          <t xml:space="preserve"> (CC) increases OR decreases by 0.73 per 1 unit of </t>
        </r>
        <r>
          <rPr>
            <i/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Tahoma"/>
            <family val="2"/>
          </rPr>
          <t xml:space="preserve"> (GE)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 xml:space="preserve">baknox1
</t>
        </r>
        <r>
          <rPr>
            <i/>
            <sz val="9"/>
            <color indexed="81"/>
            <rFont val="Tahoma"/>
            <family val="2"/>
          </rPr>
          <t>Y</t>
        </r>
        <r>
          <rPr>
            <sz val="9"/>
            <color indexed="81"/>
            <rFont val="Tahoma"/>
            <family val="2"/>
          </rPr>
          <t>-intercept</t>
        </r>
      </text>
    </comment>
    <comment ref="H36" authorId="0">
      <text>
        <r>
          <rPr>
            <b/>
            <sz val="9"/>
            <color indexed="81"/>
            <rFont val="Tahoma"/>
            <family val="2"/>
          </rPr>
          <t xml:space="preserve">baknox1
</t>
        </r>
        <r>
          <rPr>
            <sz val="9"/>
            <color indexed="81"/>
            <rFont val="Tahoma"/>
            <family val="2"/>
          </rPr>
          <t xml:space="preserve">
Coefficient of Determination:
56% of the variance in control of corruption is explained by the score of government effectiveness (p. 281)</t>
        </r>
      </text>
    </comment>
    <comment ref="H49" authorId="0">
      <text>
        <r>
          <rPr>
            <b/>
            <sz val="9"/>
            <color indexed="81"/>
            <rFont val="Tahoma"/>
            <family val="2"/>
          </rPr>
          <t>baknox1</t>
        </r>
        <r>
          <rPr>
            <sz val="9"/>
            <color indexed="81"/>
            <rFont val="Tahoma"/>
            <family val="2"/>
          </rPr>
          <t xml:space="preserve">
Coefficient of Nondetermination
44% of the variance in control of corruption is not explained by government effectiveness (p. 281)</t>
        </r>
      </text>
    </comment>
  </commentList>
</comments>
</file>

<file path=xl/comments2.xml><?xml version="1.0" encoding="utf-8"?>
<comments xmlns="http://schemas.openxmlformats.org/spreadsheetml/2006/main">
  <authors>
    <author>Bradly Knox</author>
    <author>Bradly Allen Knox (baknox1)</author>
  </authors>
  <commentList>
    <comment ref="S4" authorId="0">
      <text>
        <r>
          <rPr>
            <sz val="26"/>
            <color indexed="81"/>
            <rFont val="Tahoma"/>
            <family val="2"/>
          </rPr>
          <t>CORRELATIVE:
1. GE (UP) / CC (UP)
2. GE (DOWN) / CC (DOWN)
______________
3. GE (UP) / CC (DOWN):
4. GE (DOWN) / CC (UP):
5. GE (NAUGHT) / CC (DOWN):
6. GE (NAUGHT) / CC (UP):
7. GE (UP) / CC (naught):
8. GE (DOWN) / CC (naught):
9. GE (naught) / CC (naught):</t>
        </r>
      </text>
    </comment>
    <comment ref="L18" authorId="1">
      <text>
        <r>
          <rPr>
            <b/>
            <sz val="9"/>
            <color indexed="81"/>
            <rFont val="Tahoma"/>
            <family val="2"/>
          </rPr>
          <t>Bradly Allen Knox (baknox1):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Tahoma"/>
            <family val="2"/>
          </rPr>
          <t>=IF(AND(E19&gt;E18, F19&gt;F18), "1", IF(AND(E19&lt;E18, F19&lt;F18), "2", IF(AND(E19 &gt; E18, F19 &lt; F18), "3", IF(AND(E19 &lt; E18, F19 &gt; F18), "4", IF(AND(E19=E18, F19 &lt; F18), "5", IF(AND(E19=E18, F19 &gt; F18), "6", IF(AND(E19&gt;E18, F19=F18), "7", IF(AND(E19&lt;E18, F19=F18), "8", "9"))))))))</t>
        </r>
      </text>
    </comment>
  </commentList>
</comments>
</file>

<file path=xl/sharedStrings.xml><?xml version="1.0" encoding="utf-8"?>
<sst xmlns="http://schemas.openxmlformats.org/spreadsheetml/2006/main" count="3280" uniqueCount="159">
  <si>
    <t>MDV</t>
  </si>
  <si>
    <t>SYC</t>
  </si>
  <si>
    <t>BRB</t>
  </si>
  <si>
    <t>HTI</t>
  </si>
  <si>
    <t>PLW</t>
  </si>
  <si>
    <t>SLB</t>
  </si>
  <si>
    <t>GE</t>
  </si>
  <si>
    <t>CC</t>
  </si>
  <si>
    <t>DOM</t>
  </si>
  <si>
    <t>Country Code</t>
  </si>
  <si>
    <t>Government Effectiveness</t>
  </si>
  <si>
    <t>Control of Corruption</t>
  </si>
  <si>
    <t>Small Island Developing States</t>
  </si>
  <si>
    <t>Cape Verde</t>
  </si>
  <si>
    <t>Guinea-Bissau</t>
  </si>
  <si>
    <t>Mauritius</t>
  </si>
  <si>
    <t>Seychelles</t>
  </si>
  <si>
    <t>Comoros</t>
  </si>
  <si>
    <t>Maldives</t>
  </si>
  <si>
    <t>Sao Tome and Principe</t>
  </si>
  <si>
    <t>Singapore</t>
  </si>
  <si>
    <t>Antigua and Barbuda</t>
  </si>
  <si>
    <t>Barbados</t>
  </si>
  <si>
    <t>Cuba</t>
  </si>
  <si>
    <t>Dominican Republic</t>
  </si>
  <si>
    <t>Guyana</t>
  </si>
  <si>
    <t>Jamaica</t>
  </si>
  <si>
    <t>St. Lucia</t>
  </si>
  <si>
    <t>Suriname</t>
  </si>
  <si>
    <t>Bahamas</t>
  </si>
  <si>
    <t>Belize</t>
  </si>
  <si>
    <t>Dominica</t>
  </si>
  <si>
    <t>Grenada</t>
  </si>
  <si>
    <t>Haiti</t>
  </si>
  <si>
    <t>St. Vincent and the Grenadines</t>
  </si>
  <si>
    <t>Trinidad and Tobago</t>
  </si>
  <si>
    <t>Fiji</t>
  </si>
  <si>
    <t>Marshall Islands</t>
  </si>
  <si>
    <t>Nauru</t>
  </si>
  <si>
    <t>Papua New Guinea</t>
  </si>
  <si>
    <t>Solomon Islands</t>
  </si>
  <si>
    <t>Tonga</t>
  </si>
  <si>
    <t>Vanuatu</t>
  </si>
  <si>
    <t>Kiribati</t>
  </si>
  <si>
    <t>Micronesia</t>
  </si>
  <si>
    <t>Palau</t>
  </si>
  <si>
    <t>Samoa</t>
  </si>
  <si>
    <t>Timor-Leste</t>
  </si>
  <si>
    <t>Tuvalu</t>
  </si>
  <si>
    <t>YEAR</t>
  </si>
  <si>
    <t>ATG</t>
  </si>
  <si>
    <t>BLZ</t>
  </si>
  <si>
    <t>BHS</t>
  </si>
  <si>
    <t>FJI</t>
  </si>
  <si>
    <t>CPV</t>
  </si>
  <si>
    <t>COM</t>
  </si>
  <si>
    <t>CUB</t>
  </si>
  <si>
    <t>DMA</t>
  </si>
  <si>
    <t>GUY</t>
  </si>
  <si>
    <t>JAM</t>
  </si>
  <si>
    <t>KIR</t>
  </si>
  <si>
    <t>SUR</t>
  </si>
  <si>
    <t>TON</t>
  </si>
  <si>
    <t>GRD</t>
  </si>
  <si>
    <t>GNB</t>
  </si>
  <si>
    <t>NRU</t>
  </si>
  <si>
    <t>MHL</t>
  </si>
  <si>
    <t>MUS</t>
  </si>
  <si>
    <t>FSM</t>
  </si>
  <si>
    <t>PNG</t>
  </si>
  <si>
    <t>KNA</t>
  </si>
  <si>
    <t>WSM</t>
  </si>
  <si>
    <t>STP</t>
  </si>
  <si>
    <t>SGP</t>
  </si>
  <si>
    <t>LCA</t>
  </si>
  <si>
    <t>VCT</t>
  </si>
  <si>
    <t>TUV</t>
  </si>
  <si>
    <t>TMP</t>
  </si>
  <si>
    <t>TTO</t>
  </si>
  <si>
    <t>VUT</t>
  </si>
  <si>
    <t>St. Kitts and Nevis</t>
  </si>
  <si>
    <t>Statistical Analysis</t>
  </si>
  <si>
    <t>CORR (all)</t>
  </si>
  <si>
    <t>SIDS</t>
  </si>
  <si>
    <t>CCODE</t>
  </si>
  <si>
    <t>YR</t>
  </si>
  <si>
    <t>UNITED NATIONS SMALL ISLAND DEVELOPING STATES DATA</t>
  </si>
  <si>
    <t>Row Marginals</t>
  </si>
  <si>
    <t>Fo</t>
  </si>
  <si>
    <t>Fe</t>
  </si>
  <si>
    <t>X</t>
  </si>
  <si>
    <t>Y</t>
  </si>
  <si>
    <t>X - (X-bar)</t>
  </si>
  <si>
    <t>Y - (Y-bar)</t>
  </si>
  <si>
    <t>[X - (X-bar)][Y - (Y-bar)]</t>
  </si>
  <si>
    <t>[X - (X-bar)]^2</t>
  </si>
  <si>
    <t>[Y - (Y-bar)]^2</t>
  </si>
  <si>
    <t>X-bar</t>
  </si>
  <si>
    <t>Y-bar</t>
  </si>
  <si>
    <t>SUM OF PRODUCTS (SP)</t>
  </si>
  <si>
    <t>SUM OF SQUARES (SSx)</t>
  </si>
  <si>
    <t>SUM OF SQUARES (SSy)</t>
  </si>
  <si>
    <t xml:space="preserve"> y=20.17 + 0.73x</t>
  </si>
  <si>
    <t>r=</t>
  </si>
  <si>
    <t>r^2=</t>
  </si>
  <si>
    <t>1 - r^2=</t>
  </si>
  <si>
    <r>
      <t>Y =</t>
    </r>
    <r>
      <rPr>
        <b/>
        <i/>
        <sz val="11"/>
        <color theme="1"/>
        <rFont val="Calibri"/>
        <family val="2"/>
        <scheme val="minor"/>
      </rPr>
      <t xml:space="preserve"> a</t>
    </r>
    <r>
      <rPr>
        <b/>
        <sz val="11"/>
        <color theme="1"/>
        <rFont val="Calibri"/>
        <family val="2"/>
        <scheme val="minor"/>
      </rPr>
      <t xml:space="preserve"> + </t>
    </r>
    <r>
      <rPr>
        <b/>
        <i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X + e</t>
    </r>
  </si>
  <si>
    <r>
      <rPr>
        <b/>
        <i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= [(Y-bar) - b(X-bar)]</t>
    </r>
  </si>
  <si>
    <r>
      <rPr>
        <b/>
        <i/>
        <sz val="11"/>
        <color theme="1"/>
        <rFont val="Calibri"/>
        <family val="2"/>
        <scheme val="minor"/>
      </rPr>
      <t xml:space="preserve">b = </t>
    </r>
    <r>
      <rPr>
        <b/>
        <sz val="11"/>
        <color theme="1"/>
        <rFont val="Calibri"/>
        <family val="2"/>
        <scheme val="minor"/>
      </rPr>
      <t>SP / SSx</t>
    </r>
  </si>
  <si>
    <t>GE (X)</t>
  </si>
  <si>
    <t>CC (Y)</t>
  </si>
  <si>
    <t>CATEGORY</t>
  </si>
  <si>
    <t>QTY</t>
  </si>
  <si>
    <t>fo-fe</t>
  </si>
  <si>
    <t>fo-fe^2</t>
  </si>
  <si>
    <t>fo-fe^2/fe</t>
  </si>
  <si>
    <t xml:space="preserve">chi crit </t>
  </si>
  <si>
    <t>chi obt</t>
  </si>
  <si>
    <t>X^2</t>
  </si>
  <si>
    <t>Y^2</t>
  </si>
  <si>
    <t>XY</t>
  </si>
  <si>
    <t>sum of x</t>
  </si>
  <si>
    <t>sum of y</t>
  </si>
  <si>
    <t>x mean</t>
  </si>
  <si>
    <t>y mean</t>
  </si>
  <si>
    <t>sum of x 2</t>
  </si>
  <si>
    <t>sum of y 2</t>
  </si>
  <si>
    <t>sum of XY</t>
  </si>
  <si>
    <t>total obs</t>
  </si>
  <si>
    <t>LEFT</t>
  </si>
  <si>
    <t>RIGHT</t>
  </si>
  <si>
    <t>SQMI</t>
  </si>
  <si>
    <t>POP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</si>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</sst>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Times New Roman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i/>
      <sz val="9"/>
      <color indexed="81"/>
      <name val="Tahoma"/>
      <family val="2"/>
    </font>
    <font>
      <sz val="26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6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2" fontId="1" fillId="3" borderId="14" xfId="0" applyNumberFormat="1" applyFont="1" applyFill="1" applyBorder="1" applyAlignment="1">
      <alignment horizontal="center"/>
    </xf>
    <xf numFmtId="2" fontId="0" fillId="3" borderId="15" xfId="0" applyNumberFormat="1" applyFill="1" applyBorder="1" applyAlignment="1">
      <alignment horizontal="center"/>
    </xf>
    <xf numFmtId="2" fontId="0" fillId="3" borderId="16" xfId="0" applyNumberFormat="1" applyFill="1" applyBorder="1" applyAlignment="1">
      <alignment horizontal="center"/>
    </xf>
    <xf numFmtId="0" fontId="2" fillId="4" borderId="13" xfId="0" applyFont="1" applyFill="1" applyBorder="1"/>
    <xf numFmtId="0" fontId="0" fillId="4" borderId="14" xfId="0" applyFill="1" applyBorder="1"/>
    <xf numFmtId="0" fontId="0" fillId="2" borderId="11" xfId="0" applyFill="1" applyBorder="1"/>
    <xf numFmtId="0" fontId="0" fillId="2" borderId="17" xfId="0" applyFill="1" applyBorder="1"/>
    <xf numFmtId="0" fontId="0" fillId="2" borderId="12" xfId="0" applyFill="1" applyBorder="1"/>
    <xf numFmtId="2" fontId="0" fillId="3" borderId="18" xfId="0" applyNumberForma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0" fillId="0" borderId="0" xfId="0" applyFill="1" applyBorder="1" applyAlignment="1"/>
    <xf numFmtId="0" fontId="0" fillId="0" borderId="27" xfId="0" applyFill="1" applyBorder="1" applyAlignment="1"/>
    <xf numFmtId="0" fontId="11" fillId="0" borderId="28" xfId="0" applyFont="1" applyFill="1" applyBorder="1" applyAlignment="1">
      <alignment horizontal="center"/>
    </xf>
    <xf numFmtId="0" fontId="11" fillId="0" borderId="28" xfId="0" applyFont="1" applyFill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Correlation between Government Effectiveness and Control of Corruption of UN-SIDS from 2010 to 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Government Effectiveness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Data!$E$3:$E$224</c:f>
              <c:numCache>
                <c:formatCode>0.00</c:formatCode>
                <c:ptCount val="222"/>
                <c:pt idx="0">
                  <c:v>68.9</c:v>
                </c:pt>
                <c:pt idx="1">
                  <c:v>67.3</c:v>
                </c:pt>
                <c:pt idx="2">
                  <c:v>67.77</c:v>
                </c:pt>
                <c:pt idx="3">
                  <c:v>69.19</c:v>
                </c:pt>
                <c:pt idx="4">
                  <c:v>49.52</c:v>
                </c:pt>
                <c:pt idx="5">
                  <c:v>61.06</c:v>
                </c:pt>
                <c:pt idx="6">
                  <c:v>81.82</c:v>
                </c:pt>
                <c:pt idx="7">
                  <c:v>78.67</c:v>
                </c:pt>
                <c:pt idx="8">
                  <c:v>79.62</c:v>
                </c:pt>
                <c:pt idx="9">
                  <c:v>75.83</c:v>
                </c:pt>
                <c:pt idx="10">
                  <c:v>74.04</c:v>
                </c:pt>
                <c:pt idx="11">
                  <c:v>73.56</c:v>
                </c:pt>
                <c:pt idx="12">
                  <c:v>88.52</c:v>
                </c:pt>
                <c:pt idx="13">
                  <c:v>89.1</c:v>
                </c:pt>
                <c:pt idx="14">
                  <c:v>89.57</c:v>
                </c:pt>
                <c:pt idx="15">
                  <c:v>88.15000000000001</c:v>
                </c:pt>
                <c:pt idx="16">
                  <c:v>87.02</c:v>
                </c:pt>
                <c:pt idx="17">
                  <c:v>79.81</c:v>
                </c:pt>
                <c:pt idx="18">
                  <c:v>40.19</c:v>
                </c:pt>
                <c:pt idx="19">
                  <c:v>43.6</c:v>
                </c:pt>
                <c:pt idx="20">
                  <c:v>44.55</c:v>
                </c:pt>
                <c:pt idx="21">
                  <c:v>45.02</c:v>
                </c:pt>
                <c:pt idx="22">
                  <c:v>25.48</c:v>
                </c:pt>
                <c:pt idx="23">
                  <c:v>25.0</c:v>
                </c:pt>
                <c:pt idx="24">
                  <c:v>55.02</c:v>
                </c:pt>
                <c:pt idx="25">
                  <c:v>60.66</c:v>
                </c:pt>
                <c:pt idx="26">
                  <c:v>59.24</c:v>
                </c:pt>
                <c:pt idx="27">
                  <c:v>58.77</c:v>
                </c:pt>
                <c:pt idx="28">
                  <c:v>56.73</c:v>
                </c:pt>
                <c:pt idx="29">
                  <c:v>59.62</c:v>
                </c:pt>
                <c:pt idx="30">
                  <c:v>0.96</c:v>
                </c:pt>
                <c:pt idx="31">
                  <c:v>1.42</c:v>
                </c:pt>
                <c:pt idx="32">
                  <c:v>2.84</c:v>
                </c:pt>
                <c:pt idx="33">
                  <c:v>1.9</c:v>
                </c:pt>
                <c:pt idx="34">
                  <c:v>2.4</c:v>
                </c:pt>
                <c:pt idx="35">
                  <c:v>5.769999999999999</c:v>
                </c:pt>
                <c:pt idx="36">
                  <c:v>42.58</c:v>
                </c:pt>
                <c:pt idx="37">
                  <c:v>42.65</c:v>
                </c:pt>
                <c:pt idx="38">
                  <c:v>40.76</c:v>
                </c:pt>
                <c:pt idx="39">
                  <c:v>37.91</c:v>
                </c:pt>
                <c:pt idx="40">
                  <c:v>52.88</c:v>
                </c:pt>
                <c:pt idx="41">
                  <c:v>53.85</c:v>
                </c:pt>
                <c:pt idx="42">
                  <c:v>71.77</c:v>
                </c:pt>
                <c:pt idx="43">
                  <c:v>70.62</c:v>
                </c:pt>
                <c:pt idx="44">
                  <c:v>71.09</c:v>
                </c:pt>
                <c:pt idx="45">
                  <c:v>72.04</c:v>
                </c:pt>
                <c:pt idx="46">
                  <c:v>56.25</c:v>
                </c:pt>
                <c:pt idx="47">
                  <c:v>52.21</c:v>
                </c:pt>
                <c:pt idx="48">
                  <c:v>30.62</c:v>
                </c:pt>
                <c:pt idx="49">
                  <c:v>34.12</c:v>
                </c:pt>
                <c:pt idx="50">
                  <c:v>37.44</c:v>
                </c:pt>
                <c:pt idx="51">
                  <c:v>38.86</c:v>
                </c:pt>
                <c:pt idx="52">
                  <c:v>37.02</c:v>
                </c:pt>
                <c:pt idx="53">
                  <c:v>41.83</c:v>
                </c:pt>
                <c:pt idx="54">
                  <c:v>27.27</c:v>
                </c:pt>
                <c:pt idx="55">
                  <c:v>27.01</c:v>
                </c:pt>
                <c:pt idx="56">
                  <c:v>22.27</c:v>
                </c:pt>
                <c:pt idx="57">
                  <c:v>21.8</c:v>
                </c:pt>
                <c:pt idx="58">
                  <c:v>41.35</c:v>
                </c:pt>
                <c:pt idx="59">
                  <c:v>43.27</c:v>
                </c:pt>
                <c:pt idx="60">
                  <c:v>60.77</c:v>
                </c:pt>
                <c:pt idx="61">
                  <c:v>62.09</c:v>
                </c:pt>
                <c:pt idx="62">
                  <c:v>62.09</c:v>
                </c:pt>
                <c:pt idx="63">
                  <c:v>61.61</c:v>
                </c:pt>
                <c:pt idx="64">
                  <c:v>48.56</c:v>
                </c:pt>
                <c:pt idx="65">
                  <c:v>46.63</c:v>
                </c:pt>
                <c:pt idx="66">
                  <c:v>13.88</c:v>
                </c:pt>
                <c:pt idx="67">
                  <c:v>14.69</c:v>
                </c:pt>
                <c:pt idx="68">
                  <c:v>9.95</c:v>
                </c:pt>
                <c:pt idx="69">
                  <c:v>6.16</c:v>
                </c:pt>
                <c:pt idx="70">
                  <c:v>3.85</c:v>
                </c:pt>
                <c:pt idx="71">
                  <c:v>4.33</c:v>
                </c:pt>
                <c:pt idx="72">
                  <c:v>49.76</c:v>
                </c:pt>
                <c:pt idx="73">
                  <c:v>53.08</c:v>
                </c:pt>
                <c:pt idx="74">
                  <c:v>50.71</c:v>
                </c:pt>
                <c:pt idx="75">
                  <c:v>49.29</c:v>
                </c:pt>
                <c:pt idx="76">
                  <c:v>44.71</c:v>
                </c:pt>
                <c:pt idx="77">
                  <c:v>42.31</c:v>
                </c:pt>
                <c:pt idx="78">
                  <c:v>2.87</c:v>
                </c:pt>
                <c:pt idx="79">
                  <c:v>2.37</c:v>
                </c:pt>
                <c:pt idx="80">
                  <c:v>1.42</c:v>
                </c:pt>
                <c:pt idx="81">
                  <c:v>2.84</c:v>
                </c:pt>
                <c:pt idx="82">
                  <c:v>0.96</c:v>
                </c:pt>
                <c:pt idx="83">
                  <c:v>0.96</c:v>
                </c:pt>
                <c:pt idx="84">
                  <c:v>62.68</c:v>
                </c:pt>
                <c:pt idx="85">
                  <c:v>61.61</c:v>
                </c:pt>
                <c:pt idx="86">
                  <c:v>56.87</c:v>
                </c:pt>
                <c:pt idx="87">
                  <c:v>56.87</c:v>
                </c:pt>
                <c:pt idx="88">
                  <c:v>60.1</c:v>
                </c:pt>
                <c:pt idx="89">
                  <c:v>63.46</c:v>
                </c:pt>
                <c:pt idx="90">
                  <c:v>21.53</c:v>
                </c:pt>
                <c:pt idx="91">
                  <c:v>23.7</c:v>
                </c:pt>
                <c:pt idx="92">
                  <c:v>24.64</c:v>
                </c:pt>
                <c:pt idx="93">
                  <c:v>25.12</c:v>
                </c:pt>
                <c:pt idx="94">
                  <c:v>30.77</c:v>
                </c:pt>
                <c:pt idx="95">
                  <c:v>36.06</c:v>
                </c:pt>
                <c:pt idx="96">
                  <c:v>46.89</c:v>
                </c:pt>
                <c:pt idx="97">
                  <c:v>45.02</c:v>
                </c:pt>
                <c:pt idx="98">
                  <c:v>47.87</c:v>
                </c:pt>
                <c:pt idx="99">
                  <c:v>45.5</c:v>
                </c:pt>
                <c:pt idx="100">
                  <c:v>41.83</c:v>
                </c:pt>
                <c:pt idx="101">
                  <c:v>40.87</c:v>
                </c:pt>
                <c:pt idx="102">
                  <c:v>7.18</c:v>
                </c:pt>
                <c:pt idx="103">
                  <c:v>4.27</c:v>
                </c:pt>
                <c:pt idx="104">
                  <c:v>5.69</c:v>
                </c:pt>
                <c:pt idx="105">
                  <c:v>2.37</c:v>
                </c:pt>
                <c:pt idx="106">
                  <c:v>5.29</c:v>
                </c:pt>
                <c:pt idx="107">
                  <c:v>5.29</c:v>
                </c:pt>
                <c:pt idx="108">
                  <c:v>76.56</c:v>
                </c:pt>
                <c:pt idx="109">
                  <c:v>76.78</c:v>
                </c:pt>
                <c:pt idx="110">
                  <c:v>78.2</c:v>
                </c:pt>
                <c:pt idx="111">
                  <c:v>74.88</c:v>
                </c:pt>
                <c:pt idx="112">
                  <c:v>81.25</c:v>
                </c:pt>
                <c:pt idx="113">
                  <c:v>80.77</c:v>
                </c:pt>
                <c:pt idx="114">
                  <c:v>23.44</c:v>
                </c:pt>
                <c:pt idx="115">
                  <c:v>25.59</c:v>
                </c:pt>
                <c:pt idx="116">
                  <c:v>31.28</c:v>
                </c:pt>
                <c:pt idx="117">
                  <c:v>34.12</c:v>
                </c:pt>
                <c:pt idx="118">
                  <c:v>33.17</c:v>
                </c:pt>
                <c:pt idx="119">
                  <c:v>39.9</c:v>
                </c:pt>
                <c:pt idx="120">
                  <c:v>33.97</c:v>
                </c:pt>
                <c:pt idx="121">
                  <c:v>33.18</c:v>
                </c:pt>
                <c:pt idx="122">
                  <c:v>33.65</c:v>
                </c:pt>
                <c:pt idx="123">
                  <c:v>33.65</c:v>
                </c:pt>
                <c:pt idx="124">
                  <c:v>29.33</c:v>
                </c:pt>
                <c:pt idx="125">
                  <c:v>32.69</c:v>
                </c:pt>
                <c:pt idx="126">
                  <c:v>20.57</c:v>
                </c:pt>
                <c:pt idx="127">
                  <c:v>33.18</c:v>
                </c:pt>
                <c:pt idx="128">
                  <c:v>33.65</c:v>
                </c:pt>
                <c:pt idx="129">
                  <c:v>33.65</c:v>
                </c:pt>
                <c:pt idx="130">
                  <c:v>29.33</c:v>
                </c:pt>
                <c:pt idx="131">
                  <c:v>32.69</c:v>
                </c:pt>
                <c:pt idx="132">
                  <c:v>26.79</c:v>
                </c:pt>
                <c:pt idx="133">
                  <c:v>26.07</c:v>
                </c:pt>
                <c:pt idx="134">
                  <c:v>26.54</c:v>
                </c:pt>
                <c:pt idx="135">
                  <c:v>29.38</c:v>
                </c:pt>
                <c:pt idx="136">
                  <c:v>28.37</c:v>
                </c:pt>
                <c:pt idx="137">
                  <c:v>29.81</c:v>
                </c:pt>
                <c:pt idx="138">
                  <c:v>53.11</c:v>
                </c:pt>
                <c:pt idx="139">
                  <c:v>54.5</c:v>
                </c:pt>
                <c:pt idx="140">
                  <c:v>55.45</c:v>
                </c:pt>
                <c:pt idx="141">
                  <c:v>56.4</c:v>
                </c:pt>
                <c:pt idx="142">
                  <c:v>70.67</c:v>
                </c:pt>
                <c:pt idx="143">
                  <c:v>70.67</c:v>
                </c:pt>
                <c:pt idx="144">
                  <c:v>40.48</c:v>
                </c:pt>
                <c:pt idx="145">
                  <c:v>45.5</c:v>
                </c:pt>
                <c:pt idx="146">
                  <c:v>45.02</c:v>
                </c:pt>
                <c:pt idx="147">
                  <c:v>45.02</c:v>
                </c:pt>
                <c:pt idx="148">
                  <c:v>52.88</c:v>
                </c:pt>
                <c:pt idx="149">
                  <c:v>52.4</c:v>
                </c:pt>
                <c:pt idx="150">
                  <c:v>61.72</c:v>
                </c:pt>
                <c:pt idx="151">
                  <c:v>62.56</c:v>
                </c:pt>
                <c:pt idx="152">
                  <c:v>64.45</c:v>
                </c:pt>
                <c:pt idx="153">
                  <c:v>64.93</c:v>
                </c:pt>
                <c:pt idx="154">
                  <c:v>66.83</c:v>
                </c:pt>
                <c:pt idx="155">
                  <c:v>68.75</c:v>
                </c:pt>
                <c:pt idx="156">
                  <c:v>100.0</c:v>
                </c:pt>
                <c:pt idx="157">
                  <c:v>99.53</c:v>
                </c:pt>
                <c:pt idx="158">
                  <c:v>99.53</c:v>
                </c:pt>
                <c:pt idx="159">
                  <c:v>99.53</c:v>
                </c:pt>
                <c:pt idx="160">
                  <c:v>100.0</c:v>
                </c:pt>
                <c:pt idx="161">
                  <c:v>100.0</c:v>
                </c:pt>
                <c:pt idx="162">
                  <c:v>17.22</c:v>
                </c:pt>
                <c:pt idx="163">
                  <c:v>19.43</c:v>
                </c:pt>
                <c:pt idx="164">
                  <c:v>24.17</c:v>
                </c:pt>
                <c:pt idx="165">
                  <c:v>23.22</c:v>
                </c:pt>
                <c:pt idx="166">
                  <c:v>15.38</c:v>
                </c:pt>
                <c:pt idx="167">
                  <c:v>14.42</c:v>
                </c:pt>
                <c:pt idx="168">
                  <c:v>73.21</c:v>
                </c:pt>
                <c:pt idx="169">
                  <c:v>74.88</c:v>
                </c:pt>
                <c:pt idx="170">
                  <c:v>76.3</c:v>
                </c:pt>
                <c:pt idx="171">
                  <c:v>77.73</c:v>
                </c:pt>
                <c:pt idx="172">
                  <c:v>50.0</c:v>
                </c:pt>
                <c:pt idx="173">
                  <c:v>57.21</c:v>
                </c:pt>
                <c:pt idx="174">
                  <c:v>75.6</c:v>
                </c:pt>
                <c:pt idx="175">
                  <c:v>76.3</c:v>
                </c:pt>
                <c:pt idx="176">
                  <c:v>72.04</c:v>
                </c:pt>
                <c:pt idx="177">
                  <c:v>72.51</c:v>
                </c:pt>
                <c:pt idx="178">
                  <c:v>53.85</c:v>
                </c:pt>
                <c:pt idx="179">
                  <c:v>50.0</c:v>
                </c:pt>
                <c:pt idx="180">
                  <c:v>73.21</c:v>
                </c:pt>
                <c:pt idx="181">
                  <c:v>74.88</c:v>
                </c:pt>
                <c:pt idx="182">
                  <c:v>76.3</c:v>
                </c:pt>
                <c:pt idx="183">
                  <c:v>77.73</c:v>
                </c:pt>
                <c:pt idx="184">
                  <c:v>59.13</c:v>
                </c:pt>
                <c:pt idx="185">
                  <c:v>54.33</c:v>
                </c:pt>
                <c:pt idx="186">
                  <c:v>51.2</c:v>
                </c:pt>
                <c:pt idx="187">
                  <c:v>50.24</c:v>
                </c:pt>
                <c:pt idx="188">
                  <c:v>55.92</c:v>
                </c:pt>
                <c:pt idx="189">
                  <c:v>54.98</c:v>
                </c:pt>
                <c:pt idx="190">
                  <c:v>46.63</c:v>
                </c:pt>
                <c:pt idx="191">
                  <c:v>41.35</c:v>
                </c:pt>
                <c:pt idx="192">
                  <c:v>9.57</c:v>
                </c:pt>
                <c:pt idx="193">
                  <c:v>11.85</c:v>
                </c:pt>
                <c:pt idx="194">
                  <c:v>11.85</c:v>
                </c:pt>
                <c:pt idx="195">
                  <c:v>10.43</c:v>
                </c:pt>
                <c:pt idx="196">
                  <c:v>12.5</c:v>
                </c:pt>
                <c:pt idx="197">
                  <c:v>12.98</c:v>
                </c:pt>
                <c:pt idx="198">
                  <c:v>43.54</c:v>
                </c:pt>
                <c:pt idx="199">
                  <c:v>43.13</c:v>
                </c:pt>
                <c:pt idx="200">
                  <c:v>42.18</c:v>
                </c:pt>
                <c:pt idx="201">
                  <c:v>42.18</c:v>
                </c:pt>
                <c:pt idx="202">
                  <c:v>50.48</c:v>
                </c:pt>
                <c:pt idx="203">
                  <c:v>42.79</c:v>
                </c:pt>
                <c:pt idx="204">
                  <c:v>63.64</c:v>
                </c:pt>
                <c:pt idx="205">
                  <c:v>63.98</c:v>
                </c:pt>
                <c:pt idx="206">
                  <c:v>64.93</c:v>
                </c:pt>
                <c:pt idx="207">
                  <c:v>63.51</c:v>
                </c:pt>
                <c:pt idx="208">
                  <c:v>64.42</c:v>
                </c:pt>
                <c:pt idx="209">
                  <c:v>62.98</c:v>
                </c:pt>
                <c:pt idx="210">
                  <c:v>38.28</c:v>
                </c:pt>
                <c:pt idx="211">
                  <c:v>22.75</c:v>
                </c:pt>
                <c:pt idx="212">
                  <c:v>29.38</c:v>
                </c:pt>
                <c:pt idx="213">
                  <c:v>30.33</c:v>
                </c:pt>
                <c:pt idx="214">
                  <c:v>16.83</c:v>
                </c:pt>
                <c:pt idx="215">
                  <c:v>15.87</c:v>
                </c:pt>
                <c:pt idx="216">
                  <c:v>44.5</c:v>
                </c:pt>
                <c:pt idx="217">
                  <c:v>46.45</c:v>
                </c:pt>
                <c:pt idx="218">
                  <c:v>47.39</c:v>
                </c:pt>
                <c:pt idx="219">
                  <c:v>46.92</c:v>
                </c:pt>
                <c:pt idx="220">
                  <c:v>31.25</c:v>
                </c:pt>
                <c:pt idx="221">
                  <c:v>21.15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3EB-459B-B2C4-F5E2E225DDC1}"/>
            </c:ext>
          </c:extLst>
        </c:ser>
        <c:ser>
          <c:idx val="1"/>
          <c:order val="1"/>
          <c:tx>
            <c:v>Control of Corruption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Data!$F$3:$F$224</c:f>
              <c:numCache>
                <c:formatCode>0.00</c:formatCode>
                <c:ptCount val="222"/>
                <c:pt idx="0">
                  <c:v>88.1</c:v>
                </c:pt>
                <c:pt idx="1">
                  <c:v>88.15000000000001</c:v>
                </c:pt>
                <c:pt idx="2">
                  <c:v>87.2</c:v>
                </c:pt>
                <c:pt idx="3">
                  <c:v>87.2</c:v>
                </c:pt>
                <c:pt idx="4">
                  <c:v>74.04</c:v>
                </c:pt>
                <c:pt idx="5">
                  <c:v>74.52</c:v>
                </c:pt>
                <c:pt idx="6">
                  <c:v>88.57</c:v>
                </c:pt>
                <c:pt idx="7">
                  <c:v>89.1</c:v>
                </c:pt>
                <c:pt idx="8">
                  <c:v>88.15000000000001</c:v>
                </c:pt>
                <c:pt idx="9">
                  <c:v>89.1</c:v>
                </c:pt>
                <c:pt idx="10">
                  <c:v>88.94</c:v>
                </c:pt>
                <c:pt idx="11">
                  <c:v>88.46</c:v>
                </c:pt>
                <c:pt idx="12">
                  <c:v>89.52</c:v>
                </c:pt>
                <c:pt idx="13">
                  <c:v>93.36</c:v>
                </c:pt>
                <c:pt idx="14">
                  <c:v>92.89</c:v>
                </c:pt>
                <c:pt idx="15">
                  <c:v>91.47</c:v>
                </c:pt>
                <c:pt idx="16">
                  <c:v>81.73</c:v>
                </c:pt>
                <c:pt idx="17">
                  <c:v>92.79</c:v>
                </c:pt>
                <c:pt idx="18">
                  <c:v>56.19</c:v>
                </c:pt>
                <c:pt idx="19">
                  <c:v>51.66</c:v>
                </c:pt>
                <c:pt idx="20">
                  <c:v>55.92</c:v>
                </c:pt>
                <c:pt idx="21">
                  <c:v>57.35</c:v>
                </c:pt>
                <c:pt idx="22">
                  <c:v>52.4</c:v>
                </c:pt>
                <c:pt idx="23">
                  <c:v>51.92</c:v>
                </c:pt>
                <c:pt idx="24">
                  <c:v>74.76</c:v>
                </c:pt>
                <c:pt idx="25">
                  <c:v>77.25</c:v>
                </c:pt>
                <c:pt idx="26">
                  <c:v>74.41</c:v>
                </c:pt>
                <c:pt idx="27">
                  <c:v>74.88</c:v>
                </c:pt>
                <c:pt idx="28">
                  <c:v>79.81</c:v>
                </c:pt>
                <c:pt idx="29">
                  <c:v>78.85</c:v>
                </c:pt>
                <c:pt idx="30">
                  <c:v>24.76</c:v>
                </c:pt>
                <c:pt idx="31">
                  <c:v>25.59</c:v>
                </c:pt>
                <c:pt idx="32">
                  <c:v>27.49</c:v>
                </c:pt>
                <c:pt idx="33">
                  <c:v>26.07</c:v>
                </c:pt>
                <c:pt idx="34">
                  <c:v>36.54</c:v>
                </c:pt>
                <c:pt idx="35">
                  <c:v>30.29</c:v>
                </c:pt>
                <c:pt idx="36">
                  <c:v>69.52</c:v>
                </c:pt>
                <c:pt idx="37">
                  <c:v>67.77</c:v>
                </c:pt>
                <c:pt idx="38">
                  <c:v>66.35</c:v>
                </c:pt>
                <c:pt idx="39">
                  <c:v>62.56</c:v>
                </c:pt>
                <c:pt idx="40">
                  <c:v>58.65</c:v>
                </c:pt>
                <c:pt idx="41">
                  <c:v>60.58</c:v>
                </c:pt>
                <c:pt idx="42">
                  <c:v>74.29</c:v>
                </c:pt>
                <c:pt idx="43">
                  <c:v>73.93</c:v>
                </c:pt>
                <c:pt idx="44">
                  <c:v>73.46</c:v>
                </c:pt>
                <c:pt idx="45">
                  <c:v>73.46</c:v>
                </c:pt>
                <c:pt idx="46">
                  <c:v>72.6</c:v>
                </c:pt>
                <c:pt idx="47">
                  <c:v>71.63</c:v>
                </c:pt>
                <c:pt idx="48">
                  <c:v>21.9</c:v>
                </c:pt>
                <c:pt idx="49">
                  <c:v>23.22</c:v>
                </c:pt>
                <c:pt idx="50">
                  <c:v>23.22</c:v>
                </c:pt>
                <c:pt idx="51">
                  <c:v>22.27</c:v>
                </c:pt>
                <c:pt idx="52">
                  <c:v>23.08</c:v>
                </c:pt>
                <c:pt idx="53">
                  <c:v>22.12</c:v>
                </c:pt>
                <c:pt idx="54">
                  <c:v>20.95</c:v>
                </c:pt>
                <c:pt idx="55">
                  <c:v>39.81</c:v>
                </c:pt>
                <c:pt idx="56">
                  <c:v>42.65</c:v>
                </c:pt>
                <c:pt idx="57">
                  <c:v>44.08</c:v>
                </c:pt>
                <c:pt idx="58">
                  <c:v>56.73</c:v>
                </c:pt>
                <c:pt idx="59">
                  <c:v>56.73</c:v>
                </c:pt>
                <c:pt idx="60">
                  <c:v>70.95</c:v>
                </c:pt>
                <c:pt idx="61">
                  <c:v>69.67</c:v>
                </c:pt>
                <c:pt idx="62">
                  <c:v>69.19</c:v>
                </c:pt>
                <c:pt idx="63">
                  <c:v>69.19</c:v>
                </c:pt>
                <c:pt idx="64">
                  <c:v>63.94</c:v>
                </c:pt>
                <c:pt idx="65">
                  <c:v>66.83</c:v>
                </c:pt>
                <c:pt idx="66">
                  <c:v>13.81</c:v>
                </c:pt>
                <c:pt idx="67">
                  <c:v>13.74</c:v>
                </c:pt>
                <c:pt idx="68">
                  <c:v>9.0</c:v>
                </c:pt>
                <c:pt idx="69">
                  <c:v>6.64</c:v>
                </c:pt>
                <c:pt idx="70">
                  <c:v>2.88</c:v>
                </c:pt>
                <c:pt idx="71">
                  <c:v>3.37</c:v>
                </c:pt>
                <c:pt idx="72">
                  <c:v>33.81</c:v>
                </c:pt>
                <c:pt idx="73">
                  <c:v>31.75</c:v>
                </c:pt>
                <c:pt idx="74">
                  <c:v>25.12</c:v>
                </c:pt>
                <c:pt idx="75">
                  <c:v>29.86</c:v>
                </c:pt>
                <c:pt idx="76">
                  <c:v>26.44</c:v>
                </c:pt>
                <c:pt idx="77">
                  <c:v>22.6</c:v>
                </c:pt>
                <c:pt idx="78">
                  <c:v>7.14</c:v>
                </c:pt>
                <c:pt idx="79">
                  <c:v>6.64</c:v>
                </c:pt>
                <c:pt idx="80">
                  <c:v>7.58</c:v>
                </c:pt>
                <c:pt idx="81">
                  <c:v>10.9</c:v>
                </c:pt>
                <c:pt idx="82">
                  <c:v>7.69</c:v>
                </c:pt>
                <c:pt idx="83">
                  <c:v>8.65</c:v>
                </c:pt>
                <c:pt idx="84">
                  <c:v>44.29</c:v>
                </c:pt>
                <c:pt idx="85">
                  <c:v>50.24</c:v>
                </c:pt>
                <c:pt idx="86">
                  <c:v>45.97</c:v>
                </c:pt>
                <c:pt idx="87">
                  <c:v>45.97</c:v>
                </c:pt>
                <c:pt idx="88">
                  <c:v>43.75</c:v>
                </c:pt>
                <c:pt idx="89">
                  <c:v>47.6</c:v>
                </c:pt>
                <c:pt idx="90">
                  <c:v>57.14</c:v>
                </c:pt>
                <c:pt idx="91">
                  <c:v>62.56</c:v>
                </c:pt>
                <c:pt idx="92">
                  <c:v>60.19</c:v>
                </c:pt>
                <c:pt idx="93">
                  <c:v>59.24</c:v>
                </c:pt>
                <c:pt idx="94">
                  <c:v>64.9</c:v>
                </c:pt>
                <c:pt idx="95">
                  <c:v>63.94</c:v>
                </c:pt>
                <c:pt idx="96">
                  <c:v>35.71</c:v>
                </c:pt>
                <c:pt idx="97">
                  <c:v>36.02</c:v>
                </c:pt>
                <c:pt idx="98">
                  <c:v>29.38</c:v>
                </c:pt>
                <c:pt idx="99">
                  <c:v>28.91</c:v>
                </c:pt>
                <c:pt idx="100">
                  <c:v>54.81</c:v>
                </c:pt>
                <c:pt idx="101">
                  <c:v>49.52</c:v>
                </c:pt>
                <c:pt idx="102">
                  <c:v>46.67</c:v>
                </c:pt>
                <c:pt idx="103">
                  <c:v>47.87</c:v>
                </c:pt>
                <c:pt idx="104">
                  <c:v>53.08</c:v>
                </c:pt>
                <c:pt idx="105">
                  <c:v>58.29</c:v>
                </c:pt>
                <c:pt idx="106">
                  <c:v>56.25</c:v>
                </c:pt>
                <c:pt idx="107">
                  <c:v>55.77</c:v>
                </c:pt>
                <c:pt idx="108">
                  <c:v>72.86</c:v>
                </c:pt>
                <c:pt idx="109">
                  <c:v>72.51</c:v>
                </c:pt>
                <c:pt idx="110">
                  <c:v>68.25</c:v>
                </c:pt>
                <c:pt idx="111">
                  <c:v>67.3</c:v>
                </c:pt>
                <c:pt idx="112">
                  <c:v>67.79</c:v>
                </c:pt>
                <c:pt idx="113">
                  <c:v>67.79</c:v>
                </c:pt>
                <c:pt idx="114">
                  <c:v>55.24</c:v>
                </c:pt>
                <c:pt idx="115">
                  <c:v>49.29</c:v>
                </c:pt>
                <c:pt idx="116">
                  <c:v>55.45</c:v>
                </c:pt>
                <c:pt idx="117">
                  <c:v>54.03</c:v>
                </c:pt>
                <c:pt idx="118">
                  <c:v>77.88</c:v>
                </c:pt>
                <c:pt idx="119">
                  <c:v>75.96</c:v>
                </c:pt>
                <c:pt idx="120">
                  <c:v>60.95</c:v>
                </c:pt>
                <c:pt idx="121">
                  <c:v>58.29</c:v>
                </c:pt>
                <c:pt idx="122">
                  <c:v>59.72</c:v>
                </c:pt>
                <c:pt idx="123">
                  <c:v>34.6</c:v>
                </c:pt>
                <c:pt idx="124">
                  <c:v>45.19</c:v>
                </c:pt>
                <c:pt idx="125">
                  <c:v>37.5</c:v>
                </c:pt>
                <c:pt idx="126">
                  <c:v>40.0</c:v>
                </c:pt>
                <c:pt idx="127">
                  <c:v>40.28</c:v>
                </c:pt>
                <c:pt idx="128">
                  <c:v>49.76</c:v>
                </c:pt>
                <c:pt idx="129">
                  <c:v>34.6</c:v>
                </c:pt>
                <c:pt idx="130">
                  <c:v>45.19</c:v>
                </c:pt>
                <c:pt idx="131">
                  <c:v>37.5</c:v>
                </c:pt>
                <c:pt idx="132">
                  <c:v>10.95</c:v>
                </c:pt>
                <c:pt idx="133">
                  <c:v>12.32</c:v>
                </c:pt>
                <c:pt idx="134">
                  <c:v>15.64</c:v>
                </c:pt>
                <c:pt idx="135">
                  <c:v>15.17</c:v>
                </c:pt>
                <c:pt idx="136">
                  <c:v>15.38</c:v>
                </c:pt>
                <c:pt idx="137">
                  <c:v>14.42</c:v>
                </c:pt>
                <c:pt idx="138">
                  <c:v>62.38</c:v>
                </c:pt>
                <c:pt idx="139">
                  <c:v>61.61</c:v>
                </c:pt>
                <c:pt idx="140">
                  <c:v>62.09</c:v>
                </c:pt>
                <c:pt idx="141">
                  <c:v>63.03</c:v>
                </c:pt>
                <c:pt idx="142">
                  <c:v>65.87</c:v>
                </c:pt>
                <c:pt idx="143">
                  <c:v>66.35</c:v>
                </c:pt>
                <c:pt idx="144">
                  <c:v>22.97</c:v>
                </c:pt>
                <c:pt idx="145">
                  <c:v>27.49</c:v>
                </c:pt>
                <c:pt idx="146">
                  <c:v>28.44</c:v>
                </c:pt>
                <c:pt idx="147">
                  <c:v>26.07</c:v>
                </c:pt>
                <c:pt idx="148">
                  <c:v>20.19</c:v>
                </c:pt>
                <c:pt idx="149">
                  <c:v>22.6</c:v>
                </c:pt>
                <c:pt idx="150">
                  <c:v>67.62</c:v>
                </c:pt>
                <c:pt idx="151">
                  <c:v>66.82</c:v>
                </c:pt>
                <c:pt idx="152">
                  <c:v>67.3</c:v>
                </c:pt>
                <c:pt idx="153">
                  <c:v>68.72</c:v>
                </c:pt>
                <c:pt idx="154">
                  <c:v>66.83</c:v>
                </c:pt>
                <c:pt idx="155">
                  <c:v>77.88</c:v>
                </c:pt>
                <c:pt idx="156">
                  <c:v>98.57</c:v>
                </c:pt>
                <c:pt idx="157">
                  <c:v>96.68000000000001</c:v>
                </c:pt>
                <c:pt idx="158">
                  <c:v>97.16</c:v>
                </c:pt>
                <c:pt idx="159">
                  <c:v>96.68000000000001</c:v>
                </c:pt>
                <c:pt idx="160">
                  <c:v>97.12</c:v>
                </c:pt>
                <c:pt idx="161">
                  <c:v>97.12</c:v>
                </c:pt>
                <c:pt idx="162">
                  <c:v>41.43</c:v>
                </c:pt>
                <c:pt idx="163">
                  <c:v>41.23</c:v>
                </c:pt>
                <c:pt idx="164">
                  <c:v>43.13</c:v>
                </c:pt>
                <c:pt idx="165">
                  <c:v>42.18</c:v>
                </c:pt>
                <c:pt idx="166">
                  <c:v>49.52</c:v>
                </c:pt>
                <c:pt idx="167">
                  <c:v>46.15</c:v>
                </c:pt>
                <c:pt idx="168">
                  <c:v>82.86</c:v>
                </c:pt>
                <c:pt idx="169">
                  <c:v>81.04</c:v>
                </c:pt>
                <c:pt idx="170">
                  <c:v>81.04</c:v>
                </c:pt>
                <c:pt idx="171">
                  <c:v>80.57</c:v>
                </c:pt>
                <c:pt idx="172">
                  <c:v>63.94</c:v>
                </c:pt>
                <c:pt idx="173">
                  <c:v>64.9</c:v>
                </c:pt>
                <c:pt idx="174">
                  <c:v>85.24</c:v>
                </c:pt>
                <c:pt idx="175">
                  <c:v>85.31</c:v>
                </c:pt>
                <c:pt idx="176">
                  <c:v>81.52</c:v>
                </c:pt>
                <c:pt idx="177">
                  <c:v>81.52</c:v>
                </c:pt>
                <c:pt idx="178">
                  <c:v>67.31</c:v>
                </c:pt>
                <c:pt idx="179">
                  <c:v>68.75</c:v>
                </c:pt>
                <c:pt idx="180">
                  <c:v>82.86</c:v>
                </c:pt>
                <c:pt idx="181">
                  <c:v>81.04</c:v>
                </c:pt>
                <c:pt idx="182">
                  <c:v>81.04</c:v>
                </c:pt>
                <c:pt idx="183">
                  <c:v>80.57</c:v>
                </c:pt>
                <c:pt idx="184">
                  <c:v>72.6</c:v>
                </c:pt>
                <c:pt idx="185">
                  <c:v>71.63</c:v>
                </c:pt>
                <c:pt idx="186">
                  <c:v>40.95</c:v>
                </c:pt>
                <c:pt idx="187">
                  <c:v>45.02</c:v>
                </c:pt>
                <c:pt idx="188">
                  <c:v>41.23</c:v>
                </c:pt>
                <c:pt idx="189">
                  <c:v>42.65</c:v>
                </c:pt>
                <c:pt idx="190">
                  <c:v>31.25</c:v>
                </c:pt>
                <c:pt idx="191">
                  <c:v>34.13</c:v>
                </c:pt>
                <c:pt idx="192">
                  <c:v>17.62</c:v>
                </c:pt>
                <c:pt idx="193">
                  <c:v>15.17</c:v>
                </c:pt>
                <c:pt idx="194">
                  <c:v>17.54</c:v>
                </c:pt>
                <c:pt idx="195">
                  <c:v>21.8</c:v>
                </c:pt>
                <c:pt idx="196">
                  <c:v>29.33</c:v>
                </c:pt>
                <c:pt idx="197">
                  <c:v>27.4</c:v>
                </c:pt>
                <c:pt idx="198">
                  <c:v>47.62</c:v>
                </c:pt>
                <c:pt idx="199">
                  <c:v>48.82</c:v>
                </c:pt>
                <c:pt idx="200">
                  <c:v>49.29</c:v>
                </c:pt>
                <c:pt idx="201">
                  <c:v>51.18</c:v>
                </c:pt>
                <c:pt idx="202">
                  <c:v>48.08</c:v>
                </c:pt>
                <c:pt idx="203">
                  <c:v>39.9</c:v>
                </c:pt>
                <c:pt idx="204">
                  <c:v>45.24</c:v>
                </c:pt>
                <c:pt idx="205">
                  <c:v>51.18</c:v>
                </c:pt>
                <c:pt idx="206">
                  <c:v>50.71</c:v>
                </c:pt>
                <c:pt idx="207">
                  <c:v>48.34</c:v>
                </c:pt>
                <c:pt idx="208">
                  <c:v>33.65</c:v>
                </c:pt>
                <c:pt idx="209">
                  <c:v>36.06</c:v>
                </c:pt>
                <c:pt idx="210">
                  <c:v>52.86</c:v>
                </c:pt>
                <c:pt idx="211">
                  <c:v>38.39</c:v>
                </c:pt>
                <c:pt idx="212">
                  <c:v>48.34</c:v>
                </c:pt>
                <c:pt idx="213">
                  <c:v>47.87</c:v>
                </c:pt>
                <c:pt idx="214">
                  <c:v>58.17</c:v>
                </c:pt>
                <c:pt idx="215">
                  <c:v>58.65</c:v>
                </c:pt>
                <c:pt idx="216">
                  <c:v>67.14</c:v>
                </c:pt>
                <c:pt idx="217">
                  <c:v>68.72</c:v>
                </c:pt>
                <c:pt idx="218">
                  <c:v>69.67</c:v>
                </c:pt>
                <c:pt idx="219">
                  <c:v>67.77</c:v>
                </c:pt>
                <c:pt idx="220">
                  <c:v>71.15000000000001</c:v>
                </c:pt>
                <c:pt idx="221">
                  <c:v>52.88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3EB-459B-B2C4-F5E2E225D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70837584"/>
        <c:axId val="-1570834608"/>
      </c:lineChart>
      <c:catAx>
        <c:axId val="-1570837584"/>
        <c:scaling>
          <c:orientation val="minMax"/>
        </c:scaling>
        <c:delete val="0"/>
        <c:axPos val="b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0834608"/>
        <c:crosses val="autoZero"/>
        <c:auto val="1"/>
        <c:lblAlgn val="ctr"/>
        <c:lblOffset val="100"/>
        <c:noMultiLvlLbl val="0"/>
      </c:catAx>
      <c:valAx>
        <c:axId val="-157083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7083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between Government Effectiveness and Control of Corruption of UN-SIDS from 2010 to 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GOVEF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Data!$E$3:$E$224</c:f>
              <c:numCache>
                <c:formatCode>0.00</c:formatCode>
                <c:ptCount val="222"/>
                <c:pt idx="0">
                  <c:v>68.9</c:v>
                </c:pt>
                <c:pt idx="1">
                  <c:v>67.3</c:v>
                </c:pt>
                <c:pt idx="2">
                  <c:v>67.77</c:v>
                </c:pt>
                <c:pt idx="3">
                  <c:v>69.19</c:v>
                </c:pt>
                <c:pt idx="4">
                  <c:v>49.52</c:v>
                </c:pt>
                <c:pt idx="5">
                  <c:v>61.06</c:v>
                </c:pt>
                <c:pt idx="6">
                  <c:v>81.82</c:v>
                </c:pt>
                <c:pt idx="7">
                  <c:v>78.67</c:v>
                </c:pt>
                <c:pt idx="8">
                  <c:v>79.62</c:v>
                </c:pt>
                <c:pt idx="9">
                  <c:v>75.83</c:v>
                </c:pt>
                <c:pt idx="10">
                  <c:v>74.04</c:v>
                </c:pt>
                <c:pt idx="11">
                  <c:v>73.56</c:v>
                </c:pt>
                <c:pt idx="12">
                  <c:v>88.52</c:v>
                </c:pt>
                <c:pt idx="13">
                  <c:v>89.1</c:v>
                </c:pt>
                <c:pt idx="14">
                  <c:v>89.57</c:v>
                </c:pt>
                <c:pt idx="15">
                  <c:v>88.15000000000001</c:v>
                </c:pt>
                <c:pt idx="16">
                  <c:v>87.02</c:v>
                </c:pt>
                <c:pt idx="17">
                  <c:v>79.81</c:v>
                </c:pt>
                <c:pt idx="18">
                  <c:v>40.19</c:v>
                </c:pt>
                <c:pt idx="19">
                  <c:v>43.6</c:v>
                </c:pt>
                <c:pt idx="20">
                  <c:v>44.55</c:v>
                </c:pt>
                <c:pt idx="21">
                  <c:v>45.02</c:v>
                </c:pt>
                <c:pt idx="22">
                  <c:v>25.48</c:v>
                </c:pt>
                <c:pt idx="23">
                  <c:v>25.0</c:v>
                </c:pt>
                <c:pt idx="24">
                  <c:v>55.02</c:v>
                </c:pt>
                <c:pt idx="25">
                  <c:v>60.66</c:v>
                </c:pt>
                <c:pt idx="26">
                  <c:v>59.24</c:v>
                </c:pt>
                <c:pt idx="27">
                  <c:v>58.77</c:v>
                </c:pt>
                <c:pt idx="28">
                  <c:v>56.73</c:v>
                </c:pt>
                <c:pt idx="29">
                  <c:v>59.62</c:v>
                </c:pt>
                <c:pt idx="30">
                  <c:v>0.96</c:v>
                </c:pt>
                <c:pt idx="31">
                  <c:v>1.42</c:v>
                </c:pt>
                <c:pt idx="32">
                  <c:v>2.84</c:v>
                </c:pt>
                <c:pt idx="33">
                  <c:v>1.9</c:v>
                </c:pt>
                <c:pt idx="34">
                  <c:v>2.4</c:v>
                </c:pt>
                <c:pt idx="35">
                  <c:v>5.769999999999999</c:v>
                </c:pt>
                <c:pt idx="36">
                  <c:v>42.58</c:v>
                </c:pt>
                <c:pt idx="37">
                  <c:v>42.65</c:v>
                </c:pt>
                <c:pt idx="38">
                  <c:v>40.76</c:v>
                </c:pt>
                <c:pt idx="39">
                  <c:v>37.91</c:v>
                </c:pt>
                <c:pt idx="40">
                  <c:v>52.88</c:v>
                </c:pt>
                <c:pt idx="41">
                  <c:v>53.85</c:v>
                </c:pt>
                <c:pt idx="42">
                  <c:v>71.77</c:v>
                </c:pt>
                <c:pt idx="43">
                  <c:v>70.62</c:v>
                </c:pt>
                <c:pt idx="44">
                  <c:v>71.09</c:v>
                </c:pt>
                <c:pt idx="45">
                  <c:v>72.04</c:v>
                </c:pt>
                <c:pt idx="46">
                  <c:v>56.25</c:v>
                </c:pt>
                <c:pt idx="47">
                  <c:v>52.21</c:v>
                </c:pt>
                <c:pt idx="48">
                  <c:v>30.62</c:v>
                </c:pt>
                <c:pt idx="49">
                  <c:v>34.12</c:v>
                </c:pt>
                <c:pt idx="50">
                  <c:v>37.44</c:v>
                </c:pt>
                <c:pt idx="51">
                  <c:v>38.86</c:v>
                </c:pt>
                <c:pt idx="52">
                  <c:v>37.02</c:v>
                </c:pt>
                <c:pt idx="53">
                  <c:v>41.83</c:v>
                </c:pt>
                <c:pt idx="54">
                  <c:v>27.27</c:v>
                </c:pt>
                <c:pt idx="55">
                  <c:v>27.01</c:v>
                </c:pt>
                <c:pt idx="56">
                  <c:v>22.27</c:v>
                </c:pt>
                <c:pt idx="57">
                  <c:v>21.8</c:v>
                </c:pt>
                <c:pt idx="58">
                  <c:v>41.35</c:v>
                </c:pt>
                <c:pt idx="59">
                  <c:v>43.27</c:v>
                </c:pt>
                <c:pt idx="60">
                  <c:v>60.77</c:v>
                </c:pt>
                <c:pt idx="61">
                  <c:v>62.09</c:v>
                </c:pt>
                <c:pt idx="62">
                  <c:v>62.09</c:v>
                </c:pt>
                <c:pt idx="63">
                  <c:v>61.61</c:v>
                </c:pt>
                <c:pt idx="64">
                  <c:v>48.56</c:v>
                </c:pt>
                <c:pt idx="65">
                  <c:v>46.63</c:v>
                </c:pt>
                <c:pt idx="66">
                  <c:v>13.88</c:v>
                </c:pt>
                <c:pt idx="67">
                  <c:v>14.69</c:v>
                </c:pt>
                <c:pt idx="68">
                  <c:v>9.95</c:v>
                </c:pt>
                <c:pt idx="69">
                  <c:v>6.16</c:v>
                </c:pt>
                <c:pt idx="70">
                  <c:v>3.85</c:v>
                </c:pt>
                <c:pt idx="71">
                  <c:v>4.33</c:v>
                </c:pt>
                <c:pt idx="72">
                  <c:v>49.76</c:v>
                </c:pt>
                <c:pt idx="73">
                  <c:v>53.08</c:v>
                </c:pt>
                <c:pt idx="74">
                  <c:v>50.71</c:v>
                </c:pt>
                <c:pt idx="75">
                  <c:v>49.29</c:v>
                </c:pt>
                <c:pt idx="76">
                  <c:v>44.71</c:v>
                </c:pt>
                <c:pt idx="77">
                  <c:v>42.31</c:v>
                </c:pt>
                <c:pt idx="78">
                  <c:v>2.87</c:v>
                </c:pt>
                <c:pt idx="79">
                  <c:v>2.37</c:v>
                </c:pt>
                <c:pt idx="80">
                  <c:v>1.42</c:v>
                </c:pt>
                <c:pt idx="81">
                  <c:v>2.84</c:v>
                </c:pt>
                <c:pt idx="82">
                  <c:v>0.96</c:v>
                </c:pt>
                <c:pt idx="83">
                  <c:v>0.96</c:v>
                </c:pt>
                <c:pt idx="84">
                  <c:v>62.68</c:v>
                </c:pt>
                <c:pt idx="85">
                  <c:v>61.61</c:v>
                </c:pt>
                <c:pt idx="86">
                  <c:v>56.87</c:v>
                </c:pt>
                <c:pt idx="87">
                  <c:v>56.87</c:v>
                </c:pt>
                <c:pt idx="88">
                  <c:v>60.1</c:v>
                </c:pt>
                <c:pt idx="89">
                  <c:v>63.46</c:v>
                </c:pt>
                <c:pt idx="90">
                  <c:v>21.53</c:v>
                </c:pt>
                <c:pt idx="91">
                  <c:v>23.7</c:v>
                </c:pt>
                <c:pt idx="92">
                  <c:v>24.64</c:v>
                </c:pt>
                <c:pt idx="93">
                  <c:v>25.12</c:v>
                </c:pt>
                <c:pt idx="94">
                  <c:v>30.77</c:v>
                </c:pt>
                <c:pt idx="95">
                  <c:v>36.06</c:v>
                </c:pt>
                <c:pt idx="96">
                  <c:v>46.89</c:v>
                </c:pt>
                <c:pt idx="97">
                  <c:v>45.02</c:v>
                </c:pt>
                <c:pt idx="98">
                  <c:v>47.87</c:v>
                </c:pt>
                <c:pt idx="99">
                  <c:v>45.5</c:v>
                </c:pt>
                <c:pt idx="100">
                  <c:v>41.83</c:v>
                </c:pt>
                <c:pt idx="101">
                  <c:v>40.87</c:v>
                </c:pt>
                <c:pt idx="102">
                  <c:v>7.18</c:v>
                </c:pt>
                <c:pt idx="103">
                  <c:v>4.27</c:v>
                </c:pt>
                <c:pt idx="104">
                  <c:v>5.69</c:v>
                </c:pt>
                <c:pt idx="105">
                  <c:v>2.37</c:v>
                </c:pt>
                <c:pt idx="106">
                  <c:v>5.29</c:v>
                </c:pt>
                <c:pt idx="107">
                  <c:v>5.29</c:v>
                </c:pt>
                <c:pt idx="108">
                  <c:v>76.56</c:v>
                </c:pt>
                <c:pt idx="109">
                  <c:v>76.78</c:v>
                </c:pt>
                <c:pt idx="110">
                  <c:v>78.2</c:v>
                </c:pt>
                <c:pt idx="111">
                  <c:v>74.88</c:v>
                </c:pt>
                <c:pt idx="112">
                  <c:v>81.25</c:v>
                </c:pt>
                <c:pt idx="113">
                  <c:v>80.77</c:v>
                </c:pt>
                <c:pt idx="114">
                  <c:v>23.44</c:v>
                </c:pt>
                <c:pt idx="115">
                  <c:v>25.59</c:v>
                </c:pt>
                <c:pt idx="116">
                  <c:v>31.28</c:v>
                </c:pt>
                <c:pt idx="117">
                  <c:v>34.12</c:v>
                </c:pt>
                <c:pt idx="118">
                  <c:v>33.17</c:v>
                </c:pt>
                <c:pt idx="119">
                  <c:v>39.9</c:v>
                </c:pt>
                <c:pt idx="120">
                  <c:v>33.97</c:v>
                </c:pt>
                <c:pt idx="121">
                  <c:v>33.18</c:v>
                </c:pt>
                <c:pt idx="122">
                  <c:v>33.65</c:v>
                </c:pt>
                <c:pt idx="123">
                  <c:v>33.65</c:v>
                </c:pt>
                <c:pt idx="124">
                  <c:v>29.33</c:v>
                </c:pt>
                <c:pt idx="125">
                  <c:v>32.69</c:v>
                </c:pt>
                <c:pt idx="126">
                  <c:v>20.57</c:v>
                </c:pt>
                <c:pt idx="127">
                  <c:v>33.18</c:v>
                </c:pt>
                <c:pt idx="128">
                  <c:v>33.65</c:v>
                </c:pt>
                <c:pt idx="129">
                  <c:v>33.65</c:v>
                </c:pt>
                <c:pt idx="130">
                  <c:v>29.33</c:v>
                </c:pt>
                <c:pt idx="131">
                  <c:v>32.69</c:v>
                </c:pt>
                <c:pt idx="132">
                  <c:v>26.79</c:v>
                </c:pt>
                <c:pt idx="133">
                  <c:v>26.07</c:v>
                </c:pt>
                <c:pt idx="134">
                  <c:v>26.54</c:v>
                </c:pt>
                <c:pt idx="135">
                  <c:v>29.38</c:v>
                </c:pt>
                <c:pt idx="136">
                  <c:v>28.37</c:v>
                </c:pt>
                <c:pt idx="137">
                  <c:v>29.81</c:v>
                </c:pt>
                <c:pt idx="138">
                  <c:v>53.11</c:v>
                </c:pt>
                <c:pt idx="139">
                  <c:v>54.5</c:v>
                </c:pt>
                <c:pt idx="140">
                  <c:v>55.45</c:v>
                </c:pt>
                <c:pt idx="141">
                  <c:v>56.4</c:v>
                </c:pt>
                <c:pt idx="142">
                  <c:v>70.67</c:v>
                </c:pt>
                <c:pt idx="143">
                  <c:v>70.67</c:v>
                </c:pt>
                <c:pt idx="144">
                  <c:v>40.48</c:v>
                </c:pt>
                <c:pt idx="145">
                  <c:v>45.5</c:v>
                </c:pt>
                <c:pt idx="146">
                  <c:v>45.02</c:v>
                </c:pt>
                <c:pt idx="147">
                  <c:v>45.02</c:v>
                </c:pt>
                <c:pt idx="148">
                  <c:v>52.88</c:v>
                </c:pt>
                <c:pt idx="149">
                  <c:v>52.4</c:v>
                </c:pt>
                <c:pt idx="150">
                  <c:v>61.72</c:v>
                </c:pt>
                <c:pt idx="151">
                  <c:v>62.56</c:v>
                </c:pt>
                <c:pt idx="152">
                  <c:v>64.45</c:v>
                </c:pt>
                <c:pt idx="153">
                  <c:v>64.93</c:v>
                </c:pt>
                <c:pt idx="154">
                  <c:v>66.83</c:v>
                </c:pt>
                <c:pt idx="155">
                  <c:v>68.75</c:v>
                </c:pt>
                <c:pt idx="156">
                  <c:v>100.0</c:v>
                </c:pt>
                <c:pt idx="157">
                  <c:v>99.53</c:v>
                </c:pt>
                <c:pt idx="158">
                  <c:v>99.53</c:v>
                </c:pt>
                <c:pt idx="159">
                  <c:v>99.53</c:v>
                </c:pt>
                <c:pt idx="160">
                  <c:v>100.0</c:v>
                </c:pt>
                <c:pt idx="161">
                  <c:v>100.0</c:v>
                </c:pt>
                <c:pt idx="162">
                  <c:v>17.22</c:v>
                </c:pt>
                <c:pt idx="163">
                  <c:v>19.43</c:v>
                </c:pt>
                <c:pt idx="164">
                  <c:v>24.17</c:v>
                </c:pt>
                <c:pt idx="165">
                  <c:v>23.22</c:v>
                </c:pt>
                <c:pt idx="166">
                  <c:v>15.38</c:v>
                </c:pt>
                <c:pt idx="167">
                  <c:v>14.42</c:v>
                </c:pt>
                <c:pt idx="168">
                  <c:v>73.21</c:v>
                </c:pt>
                <c:pt idx="169">
                  <c:v>74.88</c:v>
                </c:pt>
                <c:pt idx="170">
                  <c:v>76.3</c:v>
                </c:pt>
                <c:pt idx="171">
                  <c:v>77.73</c:v>
                </c:pt>
                <c:pt idx="172">
                  <c:v>50.0</c:v>
                </c:pt>
                <c:pt idx="173">
                  <c:v>57.21</c:v>
                </c:pt>
                <c:pt idx="174">
                  <c:v>75.6</c:v>
                </c:pt>
                <c:pt idx="175">
                  <c:v>76.3</c:v>
                </c:pt>
                <c:pt idx="176">
                  <c:v>72.04</c:v>
                </c:pt>
                <c:pt idx="177">
                  <c:v>72.51</c:v>
                </c:pt>
                <c:pt idx="178">
                  <c:v>53.85</c:v>
                </c:pt>
                <c:pt idx="179">
                  <c:v>50.0</c:v>
                </c:pt>
                <c:pt idx="180">
                  <c:v>73.21</c:v>
                </c:pt>
                <c:pt idx="181">
                  <c:v>74.88</c:v>
                </c:pt>
                <c:pt idx="182">
                  <c:v>76.3</c:v>
                </c:pt>
                <c:pt idx="183">
                  <c:v>77.73</c:v>
                </c:pt>
                <c:pt idx="184">
                  <c:v>59.13</c:v>
                </c:pt>
                <c:pt idx="185">
                  <c:v>54.33</c:v>
                </c:pt>
                <c:pt idx="186">
                  <c:v>51.2</c:v>
                </c:pt>
                <c:pt idx="187">
                  <c:v>50.24</c:v>
                </c:pt>
                <c:pt idx="188">
                  <c:v>55.92</c:v>
                </c:pt>
                <c:pt idx="189">
                  <c:v>54.98</c:v>
                </c:pt>
                <c:pt idx="190">
                  <c:v>46.63</c:v>
                </c:pt>
                <c:pt idx="191">
                  <c:v>41.35</c:v>
                </c:pt>
                <c:pt idx="192">
                  <c:v>9.57</c:v>
                </c:pt>
                <c:pt idx="193">
                  <c:v>11.85</c:v>
                </c:pt>
                <c:pt idx="194">
                  <c:v>11.85</c:v>
                </c:pt>
                <c:pt idx="195">
                  <c:v>10.43</c:v>
                </c:pt>
                <c:pt idx="196">
                  <c:v>12.5</c:v>
                </c:pt>
                <c:pt idx="197">
                  <c:v>12.98</c:v>
                </c:pt>
                <c:pt idx="198">
                  <c:v>43.54</c:v>
                </c:pt>
                <c:pt idx="199">
                  <c:v>43.13</c:v>
                </c:pt>
                <c:pt idx="200">
                  <c:v>42.18</c:v>
                </c:pt>
                <c:pt idx="201">
                  <c:v>42.18</c:v>
                </c:pt>
                <c:pt idx="202">
                  <c:v>50.48</c:v>
                </c:pt>
                <c:pt idx="203">
                  <c:v>42.79</c:v>
                </c:pt>
                <c:pt idx="204">
                  <c:v>63.64</c:v>
                </c:pt>
                <c:pt idx="205">
                  <c:v>63.98</c:v>
                </c:pt>
                <c:pt idx="206">
                  <c:v>64.93</c:v>
                </c:pt>
                <c:pt idx="207">
                  <c:v>63.51</c:v>
                </c:pt>
                <c:pt idx="208">
                  <c:v>64.42</c:v>
                </c:pt>
                <c:pt idx="209">
                  <c:v>62.98</c:v>
                </c:pt>
                <c:pt idx="210">
                  <c:v>38.28</c:v>
                </c:pt>
                <c:pt idx="211">
                  <c:v>22.75</c:v>
                </c:pt>
                <c:pt idx="212">
                  <c:v>29.38</c:v>
                </c:pt>
                <c:pt idx="213">
                  <c:v>30.33</c:v>
                </c:pt>
                <c:pt idx="214">
                  <c:v>16.83</c:v>
                </c:pt>
                <c:pt idx="215">
                  <c:v>15.87</c:v>
                </c:pt>
                <c:pt idx="216">
                  <c:v>44.5</c:v>
                </c:pt>
                <c:pt idx="217">
                  <c:v>46.45</c:v>
                </c:pt>
                <c:pt idx="218">
                  <c:v>47.39</c:v>
                </c:pt>
                <c:pt idx="219">
                  <c:v>46.92</c:v>
                </c:pt>
                <c:pt idx="220">
                  <c:v>31.25</c:v>
                </c:pt>
                <c:pt idx="221">
                  <c:v>21.15</c:v>
                </c:pt>
              </c:numCache>
            </c:numRef>
          </c:xVal>
          <c:yVal>
            <c:numRef>
              <c:f>Data!$F$3:$F$224</c:f>
              <c:numCache>
                <c:formatCode>0.00</c:formatCode>
                <c:ptCount val="222"/>
                <c:pt idx="0">
                  <c:v>88.1</c:v>
                </c:pt>
                <c:pt idx="1">
                  <c:v>88.15000000000001</c:v>
                </c:pt>
                <c:pt idx="2">
                  <c:v>87.2</c:v>
                </c:pt>
                <c:pt idx="3">
                  <c:v>87.2</c:v>
                </c:pt>
                <c:pt idx="4">
                  <c:v>74.04</c:v>
                </c:pt>
                <c:pt idx="5">
                  <c:v>74.52</c:v>
                </c:pt>
                <c:pt idx="6">
                  <c:v>88.57</c:v>
                </c:pt>
                <c:pt idx="7">
                  <c:v>89.1</c:v>
                </c:pt>
                <c:pt idx="8">
                  <c:v>88.15000000000001</c:v>
                </c:pt>
                <c:pt idx="9">
                  <c:v>89.1</c:v>
                </c:pt>
                <c:pt idx="10">
                  <c:v>88.94</c:v>
                </c:pt>
                <c:pt idx="11">
                  <c:v>88.46</c:v>
                </c:pt>
                <c:pt idx="12">
                  <c:v>89.52</c:v>
                </c:pt>
                <c:pt idx="13">
                  <c:v>93.36</c:v>
                </c:pt>
                <c:pt idx="14">
                  <c:v>92.89</c:v>
                </c:pt>
                <c:pt idx="15">
                  <c:v>91.47</c:v>
                </c:pt>
                <c:pt idx="16">
                  <c:v>81.73</c:v>
                </c:pt>
                <c:pt idx="17">
                  <c:v>92.79</c:v>
                </c:pt>
                <c:pt idx="18">
                  <c:v>56.19</c:v>
                </c:pt>
                <c:pt idx="19">
                  <c:v>51.66</c:v>
                </c:pt>
                <c:pt idx="20">
                  <c:v>55.92</c:v>
                </c:pt>
                <c:pt idx="21">
                  <c:v>57.35</c:v>
                </c:pt>
                <c:pt idx="22">
                  <c:v>52.4</c:v>
                </c:pt>
                <c:pt idx="23">
                  <c:v>51.92</c:v>
                </c:pt>
                <c:pt idx="24">
                  <c:v>74.76</c:v>
                </c:pt>
                <c:pt idx="25">
                  <c:v>77.25</c:v>
                </c:pt>
                <c:pt idx="26">
                  <c:v>74.41</c:v>
                </c:pt>
                <c:pt idx="27">
                  <c:v>74.88</c:v>
                </c:pt>
                <c:pt idx="28">
                  <c:v>79.81</c:v>
                </c:pt>
                <c:pt idx="29">
                  <c:v>78.85</c:v>
                </c:pt>
                <c:pt idx="30">
                  <c:v>24.76</c:v>
                </c:pt>
                <c:pt idx="31">
                  <c:v>25.59</c:v>
                </c:pt>
                <c:pt idx="32">
                  <c:v>27.49</c:v>
                </c:pt>
                <c:pt idx="33">
                  <c:v>26.07</c:v>
                </c:pt>
                <c:pt idx="34">
                  <c:v>36.54</c:v>
                </c:pt>
                <c:pt idx="35">
                  <c:v>30.29</c:v>
                </c:pt>
                <c:pt idx="36">
                  <c:v>69.52</c:v>
                </c:pt>
                <c:pt idx="37">
                  <c:v>67.77</c:v>
                </c:pt>
                <c:pt idx="38">
                  <c:v>66.35</c:v>
                </c:pt>
                <c:pt idx="39">
                  <c:v>62.56</c:v>
                </c:pt>
                <c:pt idx="40">
                  <c:v>58.65</c:v>
                </c:pt>
                <c:pt idx="41">
                  <c:v>60.58</c:v>
                </c:pt>
                <c:pt idx="42">
                  <c:v>74.29</c:v>
                </c:pt>
                <c:pt idx="43">
                  <c:v>73.93</c:v>
                </c:pt>
                <c:pt idx="44">
                  <c:v>73.46</c:v>
                </c:pt>
                <c:pt idx="45">
                  <c:v>73.46</c:v>
                </c:pt>
                <c:pt idx="46">
                  <c:v>72.6</c:v>
                </c:pt>
                <c:pt idx="47">
                  <c:v>71.63</c:v>
                </c:pt>
                <c:pt idx="48">
                  <c:v>21.9</c:v>
                </c:pt>
                <c:pt idx="49">
                  <c:v>23.22</c:v>
                </c:pt>
                <c:pt idx="50">
                  <c:v>23.22</c:v>
                </c:pt>
                <c:pt idx="51">
                  <c:v>22.27</c:v>
                </c:pt>
                <c:pt idx="52">
                  <c:v>23.08</c:v>
                </c:pt>
                <c:pt idx="53">
                  <c:v>22.12</c:v>
                </c:pt>
                <c:pt idx="54">
                  <c:v>20.95</c:v>
                </c:pt>
                <c:pt idx="55">
                  <c:v>39.81</c:v>
                </c:pt>
                <c:pt idx="56">
                  <c:v>42.65</c:v>
                </c:pt>
                <c:pt idx="57">
                  <c:v>44.08</c:v>
                </c:pt>
                <c:pt idx="58">
                  <c:v>56.73</c:v>
                </c:pt>
                <c:pt idx="59">
                  <c:v>56.73</c:v>
                </c:pt>
                <c:pt idx="60">
                  <c:v>70.95</c:v>
                </c:pt>
                <c:pt idx="61">
                  <c:v>69.67</c:v>
                </c:pt>
                <c:pt idx="62">
                  <c:v>69.19</c:v>
                </c:pt>
                <c:pt idx="63">
                  <c:v>69.19</c:v>
                </c:pt>
                <c:pt idx="64">
                  <c:v>63.94</c:v>
                </c:pt>
                <c:pt idx="65">
                  <c:v>66.83</c:v>
                </c:pt>
                <c:pt idx="66">
                  <c:v>13.81</c:v>
                </c:pt>
                <c:pt idx="67">
                  <c:v>13.74</c:v>
                </c:pt>
                <c:pt idx="68">
                  <c:v>9.0</c:v>
                </c:pt>
                <c:pt idx="69">
                  <c:v>6.64</c:v>
                </c:pt>
                <c:pt idx="70">
                  <c:v>2.88</c:v>
                </c:pt>
                <c:pt idx="71">
                  <c:v>3.37</c:v>
                </c:pt>
                <c:pt idx="72">
                  <c:v>33.81</c:v>
                </c:pt>
                <c:pt idx="73">
                  <c:v>31.75</c:v>
                </c:pt>
                <c:pt idx="74">
                  <c:v>25.12</c:v>
                </c:pt>
                <c:pt idx="75">
                  <c:v>29.86</c:v>
                </c:pt>
                <c:pt idx="76">
                  <c:v>26.44</c:v>
                </c:pt>
                <c:pt idx="77">
                  <c:v>22.6</c:v>
                </c:pt>
                <c:pt idx="78">
                  <c:v>7.14</c:v>
                </c:pt>
                <c:pt idx="79">
                  <c:v>6.64</c:v>
                </c:pt>
                <c:pt idx="80">
                  <c:v>7.58</c:v>
                </c:pt>
                <c:pt idx="81">
                  <c:v>10.9</c:v>
                </c:pt>
                <c:pt idx="82">
                  <c:v>7.69</c:v>
                </c:pt>
                <c:pt idx="83">
                  <c:v>8.65</c:v>
                </c:pt>
                <c:pt idx="84">
                  <c:v>44.29</c:v>
                </c:pt>
                <c:pt idx="85">
                  <c:v>50.24</c:v>
                </c:pt>
                <c:pt idx="86">
                  <c:v>45.97</c:v>
                </c:pt>
                <c:pt idx="87">
                  <c:v>45.97</c:v>
                </c:pt>
                <c:pt idx="88">
                  <c:v>43.75</c:v>
                </c:pt>
                <c:pt idx="89">
                  <c:v>47.6</c:v>
                </c:pt>
                <c:pt idx="90">
                  <c:v>57.14</c:v>
                </c:pt>
                <c:pt idx="91">
                  <c:v>62.56</c:v>
                </c:pt>
                <c:pt idx="92">
                  <c:v>60.19</c:v>
                </c:pt>
                <c:pt idx="93">
                  <c:v>59.24</c:v>
                </c:pt>
                <c:pt idx="94">
                  <c:v>64.9</c:v>
                </c:pt>
                <c:pt idx="95">
                  <c:v>63.94</c:v>
                </c:pt>
                <c:pt idx="96">
                  <c:v>35.71</c:v>
                </c:pt>
                <c:pt idx="97">
                  <c:v>36.02</c:v>
                </c:pt>
                <c:pt idx="98">
                  <c:v>29.38</c:v>
                </c:pt>
                <c:pt idx="99">
                  <c:v>28.91</c:v>
                </c:pt>
                <c:pt idx="100">
                  <c:v>54.81</c:v>
                </c:pt>
                <c:pt idx="101">
                  <c:v>49.52</c:v>
                </c:pt>
                <c:pt idx="102">
                  <c:v>46.67</c:v>
                </c:pt>
                <c:pt idx="103">
                  <c:v>47.87</c:v>
                </c:pt>
                <c:pt idx="104">
                  <c:v>53.08</c:v>
                </c:pt>
                <c:pt idx="105">
                  <c:v>58.29</c:v>
                </c:pt>
                <c:pt idx="106">
                  <c:v>56.25</c:v>
                </c:pt>
                <c:pt idx="107">
                  <c:v>55.77</c:v>
                </c:pt>
                <c:pt idx="108">
                  <c:v>72.86</c:v>
                </c:pt>
                <c:pt idx="109">
                  <c:v>72.51</c:v>
                </c:pt>
                <c:pt idx="110">
                  <c:v>68.25</c:v>
                </c:pt>
                <c:pt idx="111">
                  <c:v>67.3</c:v>
                </c:pt>
                <c:pt idx="112">
                  <c:v>67.79</c:v>
                </c:pt>
                <c:pt idx="113">
                  <c:v>67.79</c:v>
                </c:pt>
                <c:pt idx="114">
                  <c:v>55.24</c:v>
                </c:pt>
                <c:pt idx="115">
                  <c:v>49.29</c:v>
                </c:pt>
                <c:pt idx="116">
                  <c:v>55.45</c:v>
                </c:pt>
                <c:pt idx="117">
                  <c:v>54.03</c:v>
                </c:pt>
                <c:pt idx="118">
                  <c:v>77.88</c:v>
                </c:pt>
                <c:pt idx="119">
                  <c:v>75.96</c:v>
                </c:pt>
                <c:pt idx="120">
                  <c:v>60.95</c:v>
                </c:pt>
                <c:pt idx="121">
                  <c:v>58.29</c:v>
                </c:pt>
                <c:pt idx="122">
                  <c:v>59.72</c:v>
                </c:pt>
                <c:pt idx="123">
                  <c:v>34.6</c:v>
                </c:pt>
                <c:pt idx="124">
                  <c:v>45.19</c:v>
                </c:pt>
                <c:pt idx="125">
                  <c:v>37.5</c:v>
                </c:pt>
                <c:pt idx="126">
                  <c:v>40.0</c:v>
                </c:pt>
                <c:pt idx="127">
                  <c:v>40.28</c:v>
                </c:pt>
                <c:pt idx="128">
                  <c:v>49.76</c:v>
                </c:pt>
                <c:pt idx="129">
                  <c:v>34.6</c:v>
                </c:pt>
                <c:pt idx="130">
                  <c:v>45.19</c:v>
                </c:pt>
                <c:pt idx="131">
                  <c:v>37.5</c:v>
                </c:pt>
                <c:pt idx="132">
                  <c:v>10.95</c:v>
                </c:pt>
                <c:pt idx="133">
                  <c:v>12.32</c:v>
                </c:pt>
                <c:pt idx="134">
                  <c:v>15.64</c:v>
                </c:pt>
                <c:pt idx="135">
                  <c:v>15.17</c:v>
                </c:pt>
                <c:pt idx="136">
                  <c:v>15.38</c:v>
                </c:pt>
                <c:pt idx="137">
                  <c:v>14.42</c:v>
                </c:pt>
                <c:pt idx="138">
                  <c:v>62.38</c:v>
                </c:pt>
                <c:pt idx="139">
                  <c:v>61.61</c:v>
                </c:pt>
                <c:pt idx="140">
                  <c:v>62.09</c:v>
                </c:pt>
                <c:pt idx="141">
                  <c:v>63.03</c:v>
                </c:pt>
                <c:pt idx="142">
                  <c:v>65.87</c:v>
                </c:pt>
                <c:pt idx="143">
                  <c:v>66.35</c:v>
                </c:pt>
                <c:pt idx="144">
                  <c:v>22.97</c:v>
                </c:pt>
                <c:pt idx="145">
                  <c:v>27.49</c:v>
                </c:pt>
                <c:pt idx="146">
                  <c:v>28.44</c:v>
                </c:pt>
                <c:pt idx="147">
                  <c:v>26.07</c:v>
                </c:pt>
                <c:pt idx="148">
                  <c:v>20.19</c:v>
                </c:pt>
                <c:pt idx="149">
                  <c:v>22.6</c:v>
                </c:pt>
                <c:pt idx="150">
                  <c:v>67.62</c:v>
                </c:pt>
                <c:pt idx="151">
                  <c:v>66.82</c:v>
                </c:pt>
                <c:pt idx="152">
                  <c:v>67.3</c:v>
                </c:pt>
                <c:pt idx="153">
                  <c:v>68.72</c:v>
                </c:pt>
                <c:pt idx="154">
                  <c:v>66.83</c:v>
                </c:pt>
                <c:pt idx="155">
                  <c:v>77.88</c:v>
                </c:pt>
                <c:pt idx="156">
                  <c:v>98.57</c:v>
                </c:pt>
                <c:pt idx="157">
                  <c:v>96.68000000000001</c:v>
                </c:pt>
                <c:pt idx="158">
                  <c:v>97.16</c:v>
                </c:pt>
                <c:pt idx="159">
                  <c:v>96.68000000000001</c:v>
                </c:pt>
                <c:pt idx="160">
                  <c:v>97.12</c:v>
                </c:pt>
                <c:pt idx="161">
                  <c:v>97.12</c:v>
                </c:pt>
                <c:pt idx="162">
                  <c:v>41.43</c:v>
                </c:pt>
                <c:pt idx="163">
                  <c:v>41.23</c:v>
                </c:pt>
                <c:pt idx="164">
                  <c:v>43.13</c:v>
                </c:pt>
                <c:pt idx="165">
                  <c:v>42.18</c:v>
                </c:pt>
                <c:pt idx="166">
                  <c:v>49.52</c:v>
                </c:pt>
                <c:pt idx="167">
                  <c:v>46.15</c:v>
                </c:pt>
                <c:pt idx="168">
                  <c:v>82.86</c:v>
                </c:pt>
                <c:pt idx="169">
                  <c:v>81.04</c:v>
                </c:pt>
                <c:pt idx="170">
                  <c:v>81.04</c:v>
                </c:pt>
                <c:pt idx="171">
                  <c:v>80.57</c:v>
                </c:pt>
                <c:pt idx="172">
                  <c:v>63.94</c:v>
                </c:pt>
                <c:pt idx="173">
                  <c:v>64.9</c:v>
                </c:pt>
                <c:pt idx="174">
                  <c:v>85.24</c:v>
                </c:pt>
                <c:pt idx="175">
                  <c:v>85.31</c:v>
                </c:pt>
                <c:pt idx="176">
                  <c:v>81.52</c:v>
                </c:pt>
                <c:pt idx="177">
                  <c:v>81.52</c:v>
                </c:pt>
                <c:pt idx="178">
                  <c:v>67.31</c:v>
                </c:pt>
                <c:pt idx="179">
                  <c:v>68.75</c:v>
                </c:pt>
                <c:pt idx="180">
                  <c:v>82.86</c:v>
                </c:pt>
                <c:pt idx="181">
                  <c:v>81.04</c:v>
                </c:pt>
                <c:pt idx="182">
                  <c:v>81.04</c:v>
                </c:pt>
                <c:pt idx="183">
                  <c:v>80.57</c:v>
                </c:pt>
                <c:pt idx="184">
                  <c:v>72.6</c:v>
                </c:pt>
                <c:pt idx="185">
                  <c:v>71.63</c:v>
                </c:pt>
                <c:pt idx="186">
                  <c:v>40.95</c:v>
                </c:pt>
                <c:pt idx="187">
                  <c:v>45.02</c:v>
                </c:pt>
                <c:pt idx="188">
                  <c:v>41.23</c:v>
                </c:pt>
                <c:pt idx="189">
                  <c:v>42.65</c:v>
                </c:pt>
                <c:pt idx="190">
                  <c:v>31.25</c:v>
                </c:pt>
                <c:pt idx="191">
                  <c:v>34.13</c:v>
                </c:pt>
                <c:pt idx="192">
                  <c:v>17.62</c:v>
                </c:pt>
                <c:pt idx="193">
                  <c:v>15.17</c:v>
                </c:pt>
                <c:pt idx="194">
                  <c:v>17.54</c:v>
                </c:pt>
                <c:pt idx="195">
                  <c:v>21.8</c:v>
                </c:pt>
                <c:pt idx="196">
                  <c:v>29.33</c:v>
                </c:pt>
                <c:pt idx="197">
                  <c:v>27.4</c:v>
                </c:pt>
                <c:pt idx="198">
                  <c:v>47.62</c:v>
                </c:pt>
                <c:pt idx="199">
                  <c:v>48.82</c:v>
                </c:pt>
                <c:pt idx="200">
                  <c:v>49.29</c:v>
                </c:pt>
                <c:pt idx="201">
                  <c:v>51.18</c:v>
                </c:pt>
                <c:pt idx="202">
                  <c:v>48.08</c:v>
                </c:pt>
                <c:pt idx="203">
                  <c:v>39.9</c:v>
                </c:pt>
                <c:pt idx="204">
                  <c:v>45.24</c:v>
                </c:pt>
                <c:pt idx="205">
                  <c:v>51.18</c:v>
                </c:pt>
                <c:pt idx="206">
                  <c:v>50.71</c:v>
                </c:pt>
                <c:pt idx="207">
                  <c:v>48.34</c:v>
                </c:pt>
                <c:pt idx="208">
                  <c:v>33.65</c:v>
                </c:pt>
                <c:pt idx="209">
                  <c:v>36.06</c:v>
                </c:pt>
                <c:pt idx="210">
                  <c:v>52.86</c:v>
                </c:pt>
                <c:pt idx="211">
                  <c:v>38.39</c:v>
                </c:pt>
                <c:pt idx="212">
                  <c:v>48.34</c:v>
                </c:pt>
                <c:pt idx="213">
                  <c:v>47.87</c:v>
                </c:pt>
                <c:pt idx="214">
                  <c:v>58.17</c:v>
                </c:pt>
                <c:pt idx="215">
                  <c:v>58.65</c:v>
                </c:pt>
                <c:pt idx="216">
                  <c:v>67.14</c:v>
                </c:pt>
                <c:pt idx="217">
                  <c:v>68.72</c:v>
                </c:pt>
                <c:pt idx="218">
                  <c:v>69.67</c:v>
                </c:pt>
                <c:pt idx="219">
                  <c:v>67.77</c:v>
                </c:pt>
                <c:pt idx="220">
                  <c:v>71.15000000000001</c:v>
                </c:pt>
                <c:pt idx="221">
                  <c:v>52.88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A45-4DE1-AA3E-2BBB8B1D6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9018352"/>
        <c:axId val="-1429015232"/>
      </c:scatterChart>
      <c:valAx>
        <c:axId val="-142901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Government Effectiveness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9015232"/>
        <c:crosses val="autoZero"/>
        <c:crossBetween val="midCat"/>
      </c:valAx>
      <c:valAx>
        <c:axId val="-142901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COntrol of Corruption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901835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Data!$I$51:$I$76</c:f>
              <c:numCache>
                <c:formatCode>General</c:formatCode>
                <c:ptCount val="26"/>
                <c:pt idx="0">
                  <c:v>1990.0</c:v>
                </c:pt>
                <c:pt idx="1">
                  <c:v>1991.0</c:v>
                </c:pt>
                <c:pt idx="2">
                  <c:v>1992.0</c:v>
                </c:pt>
                <c:pt idx="3">
                  <c:v>1993.0</c:v>
                </c:pt>
                <c:pt idx="4">
                  <c:v>1994.0</c:v>
                </c:pt>
                <c:pt idx="5">
                  <c:v>1995.0</c:v>
                </c:pt>
                <c:pt idx="6">
                  <c:v>1996.0</c:v>
                </c:pt>
                <c:pt idx="7">
                  <c:v>1997.0</c:v>
                </c:pt>
                <c:pt idx="8">
                  <c:v>1998.0</c:v>
                </c:pt>
                <c:pt idx="9">
                  <c:v>1999.0</c:v>
                </c:pt>
                <c:pt idx="10">
                  <c:v>2000.0</c:v>
                </c:pt>
                <c:pt idx="11">
                  <c:v>2001.0</c:v>
                </c:pt>
                <c:pt idx="12">
                  <c:v>2002.0</c:v>
                </c:pt>
                <c:pt idx="13">
                  <c:v>2003.0</c:v>
                </c:pt>
                <c:pt idx="14">
                  <c:v>2004.0</c:v>
                </c:pt>
                <c:pt idx="15">
                  <c:v>2005.0</c:v>
                </c:pt>
                <c:pt idx="16">
                  <c:v>2006.0</c:v>
                </c:pt>
                <c:pt idx="17">
                  <c:v>2007.0</c:v>
                </c:pt>
                <c:pt idx="18">
                  <c:v>2008.0</c:v>
                </c:pt>
                <c:pt idx="19">
                  <c:v>2009.0</c:v>
                </c:pt>
                <c:pt idx="20">
                  <c:v>2010.0</c:v>
                </c:pt>
                <c:pt idx="21">
                  <c:v>2011.0</c:v>
                </c:pt>
                <c:pt idx="22">
                  <c:v>2012.0</c:v>
                </c:pt>
                <c:pt idx="23">
                  <c:v>2013.0</c:v>
                </c:pt>
                <c:pt idx="24">
                  <c:v>2014.0</c:v>
                </c:pt>
                <c:pt idx="25">
                  <c:v>2015.0</c:v>
                </c:pt>
              </c:numCache>
            </c:numRef>
          </c:xVal>
          <c:yVal>
            <c:numRef>
              <c:f>Data!$J$51:$J$76</c:f>
              <c:numCache>
                <c:formatCode>General</c:formatCode>
                <c:ptCount val="26"/>
                <c:pt idx="0">
                  <c:v>1.0</c:v>
                </c:pt>
                <c:pt idx="1">
                  <c:v>0.0</c:v>
                </c:pt>
                <c:pt idx="2">
                  <c:v>3.0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1.0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1.0</c:v>
                </c:pt>
                <c:pt idx="18">
                  <c:v>0.0</c:v>
                </c:pt>
                <c:pt idx="19">
                  <c:v>1.0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1.0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324-45B8-8B6D-59EC53B15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94574144"/>
        <c:axId val="-1394571824"/>
      </c:scatterChart>
      <c:valAx>
        <c:axId val="-139457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4571824"/>
        <c:crosses val="autoZero"/>
        <c:crossBetween val="midCat"/>
      </c:valAx>
      <c:valAx>
        <c:axId val="-139457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457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Data!$I$51:$I$76</c:f>
              <c:numCache>
                <c:formatCode>General</c:formatCode>
                <c:ptCount val="26"/>
                <c:pt idx="0">
                  <c:v>1990.0</c:v>
                </c:pt>
                <c:pt idx="1">
                  <c:v>1991.0</c:v>
                </c:pt>
                <c:pt idx="2">
                  <c:v>1992.0</c:v>
                </c:pt>
                <c:pt idx="3">
                  <c:v>1993.0</c:v>
                </c:pt>
                <c:pt idx="4">
                  <c:v>1994.0</c:v>
                </c:pt>
                <c:pt idx="5">
                  <c:v>1995.0</c:v>
                </c:pt>
                <c:pt idx="6">
                  <c:v>1996.0</c:v>
                </c:pt>
                <c:pt idx="7">
                  <c:v>1997.0</c:v>
                </c:pt>
                <c:pt idx="8">
                  <c:v>1998.0</c:v>
                </c:pt>
                <c:pt idx="9">
                  <c:v>1999.0</c:v>
                </c:pt>
                <c:pt idx="10">
                  <c:v>2000.0</c:v>
                </c:pt>
                <c:pt idx="11">
                  <c:v>2001.0</c:v>
                </c:pt>
                <c:pt idx="12">
                  <c:v>2002.0</c:v>
                </c:pt>
                <c:pt idx="13">
                  <c:v>2003.0</c:v>
                </c:pt>
                <c:pt idx="14">
                  <c:v>2004.0</c:v>
                </c:pt>
                <c:pt idx="15">
                  <c:v>2005.0</c:v>
                </c:pt>
                <c:pt idx="16">
                  <c:v>2006.0</c:v>
                </c:pt>
                <c:pt idx="17">
                  <c:v>2007.0</c:v>
                </c:pt>
                <c:pt idx="18">
                  <c:v>2008.0</c:v>
                </c:pt>
                <c:pt idx="19">
                  <c:v>2009.0</c:v>
                </c:pt>
                <c:pt idx="20">
                  <c:v>2010.0</c:v>
                </c:pt>
                <c:pt idx="21">
                  <c:v>2011.0</c:v>
                </c:pt>
                <c:pt idx="22">
                  <c:v>2012.0</c:v>
                </c:pt>
                <c:pt idx="23">
                  <c:v>2013.0</c:v>
                </c:pt>
                <c:pt idx="24">
                  <c:v>2014.0</c:v>
                </c:pt>
                <c:pt idx="25">
                  <c:v>2015.0</c:v>
                </c:pt>
              </c:numCache>
            </c:numRef>
          </c:xVal>
          <c:yVal>
            <c:numRef>
              <c:f>Data!$L$51:$L$76</c:f>
              <c:numCache>
                <c:formatCode>General</c:formatCode>
                <c:ptCount val="26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2.0</c:v>
                </c:pt>
                <c:pt idx="4">
                  <c:v>0.0</c:v>
                </c:pt>
                <c:pt idx="5">
                  <c:v>2.0</c:v>
                </c:pt>
                <c:pt idx="6">
                  <c:v>2.0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1.0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960-427F-B906-A9AF4C69C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94548128"/>
        <c:axId val="-1394545648"/>
      </c:scatterChart>
      <c:valAx>
        <c:axId val="-139454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4545648"/>
        <c:crosses val="autoZero"/>
        <c:crossBetween val="midCat"/>
      </c:valAx>
      <c:valAx>
        <c:axId val="-139454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454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Data!$D$3:$D$224</c:f>
              <c:numCache>
                <c:formatCode>General</c:formatCode>
                <c:ptCount val="222"/>
                <c:pt idx="0">
                  <c:v>2010.0</c:v>
                </c:pt>
                <c:pt idx="1">
                  <c:v>2011.0</c:v>
                </c:pt>
                <c:pt idx="2">
                  <c:v>2012.0</c:v>
                </c:pt>
                <c:pt idx="3">
                  <c:v>2013.0</c:v>
                </c:pt>
                <c:pt idx="4">
                  <c:v>2014.0</c:v>
                </c:pt>
                <c:pt idx="5">
                  <c:v>2015.0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  <c:pt idx="10">
                  <c:v>2014.0</c:v>
                </c:pt>
                <c:pt idx="11">
                  <c:v>2015.0</c:v>
                </c:pt>
                <c:pt idx="12">
                  <c:v>2010.0</c:v>
                </c:pt>
                <c:pt idx="13">
                  <c:v>2011.0</c:v>
                </c:pt>
                <c:pt idx="14">
                  <c:v>2012.0</c:v>
                </c:pt>
                <c:pt idx="15">
                  <c:v>2013.0</c:v>
                </c:pt>
                <c:pt idx="16">
                  <c:v>2014.0</c:v>
                </c:pt>
                <c:pt idx="17">
                  <c:v>2015.0</c:v>
                </c:pt>
                <c:pt idx="18">
                  <c:v>2010.0</c:v>
                </c:pt>
                <c:pt idx="19">
                  <c:v>2011.0</c:v>
                </c:pt>
                <c:pt idx="20">
                  <c:v>2012.0</c:v>
                </c:pt>
                <c:pt idx="21">
                  <c:v>2013.0</c:v>
                </c:pt>
                <c:pt idx="22">
                  <c:v>2014.0</c:v>
                </c:pt>
                <c:pt idx="23">
                  <c:v>2015.0</c:v>
                </c:pt>
                <c:pt idx="24">
                  <c:v>2010.0</c:v>
                </c:pt>
                <c:pt idx="25">
                  <c:v>2011.0</c:v>
                </c:pt>
                <c:pt idx="26">
                  <c:v>2012.0</c:v>
                </c:pt>
                <c:pt idx="27">
                  <c:v>2013.0</c:v>
                </c:pt>
                <c:pt idx="28">
                  <c:v>2014.0</c:v>
                </c:pt>
                <c:pt idx="29">
                  <c:v>2015.0</c:v>
                </c:pt>
                <c:pt idx="30">
                  <c:v>2010.0</c:v>
                </c:pt>
                <c:pt idx="31">
                  <c:v>2011.0</c:v>
                </c:pt>
                <c:pt idx="32">
                  <c:v>2012.0</c:v>
                </c:pt>
                <c:pt idx="33">
                  <c:v>2013.0</c:v>
                </c:pt>
                <c:pt idx="34">
                  <c:v>2014.0</c:v>
                </c:pt>
                <c:pt idx="35">
                  <c:v>2015.0</c:v>
                </c:pt>
                <c:pt idx="36">
                  <c:v>2010.0</c:v>
                </c:pt>
                <c:pt idx="37">
                  <c:v>2011.0</c:v>
                </c:pt>
                <c:pt idx="38">
                  <c:v>2012.0</c:v>
                </c:pt>
                <c:pt idx="39">
                  <c:v>2013.0</c:v>
                </c:pt>
                <c:pt idx="40">
                  <c:v>2014.0</c:v>
                </c:pt>
                <c:pt idx="41">
                  <c:v>2015.0</c:v>
                </c:pt>
                <c:pt idx="42">
                  <c:v>2010.0</c:v>
                </c:pt>
                <c:pt idx="43">
                  <c:v>2011.0</c:v>
                </c:pt>
                <c:pt idx="44">
                  <c:v>2012.0</c:v>
                </c:pt>
                <c:pt idx="45">
                  <c:v>2013.0</c:v>
                </c:pt>
                <c:pt idx="46">
                  <c:v>2014.0</c:v>
                </c:pt>
                <c:pt idx="47">
                  <c:v>2015.0</c:v>
                </c:pt>
                <c:pt idx="48">
                  <c:v>2010.0</c:v>
                </c:pt>
                <c:pt idx="49">
                  <c:v>2011.0</c:v>
                </c:pt>
                <c:pt idx="50">
                  <c:v>2012.0</c:v>
                </c:pt>
                <c:pt idx="51">
                  <c:v>2013.0</c:v>
                </c:pt>
                <c:pt idx="52">
                  <c:v>2014.0</c:v>
                </c:pt>
                <c:pt idx="53">
                  <c:v>2015.0</c:v>
                </c:pt>
                <c:pt idx="54">
                  <c:v>2010.0</c:v>
                </c:pt>
                <c:pt idx="55">
                  <c:v>2011.0</c:v>
                </c:pt>
                <c:pt idx="56">
                  <c:v>2012.0</c:v>
                </c:pt>
                <c:pt idx="57">
                  <c:v>2013.0</c:v>
                </c:pt>
                <c:pt idx="58">
                  <c:v>2014.0</c:v>
                </c:pt>
                <c:pt idx="59">
                  <c:v>2015.0</c:v>
                </c:pt>
                <c:pt idx="60">
                  <c:v>2010.0</c:v>
                </c:pt>
                <c:pt idx="61">
                  <c:v>2011.0</c:v>
                </c:pt>
                <c:pt idx="62">
                  <c:v>2012.0</c:v>
                </c:pt>
                <c:pt idx="63">
                  <c:v>2013.0</c:v>
                </c:pt>
                <c:pt idx="64">
                  <c:v>2014.0</c:v>
                </c:pt>
                <c:pt idx="65">
                  <c:v>2015.0</c:v>
                </c:pt>
                <c:pt idx="66">
                  <c:v>2010.0</c:v>
                </c:pt>
                <c:pt idx="67">
                  <c:v>2011.0</c:v>
                </c:pt>
                <c:pt idx="68">
                  <c:v>2012.0</c:v>
                </c:pt>
                <c:pt idx="69">
                  <c:v>2013.0</c:v>
                </c:pt>
                <c:pt idx="70">
                  <c:v>2014.0</c:v>
                </c:pt>
                <c:pt idx="71">
                  <c:v>2015.0</c:v>
                </c:pt>
                <c:pt idx="72">
                  <c:v>2010.0</c:v>
                </c:pt>
                <c:pt idx="73">
                  <c:v>2011.0</c:v>
                </c:pt>
                <c:pt idx="74">
                  <c:v>2012.0</c:v>
                </c:pt>
                <c:pt idx="75">
                  <c:v>2013.0</c:v>
                </c:pt>
                <c:pt idx="76">
                  <c:v>2014.0</c:v>
                </c:pt>
                <c:pt idx="77">
                  <c:v>2015.0</c:v>
                </c:pt>
                <c:pt idx="78">
                  <c:v>2010.0</c:v>
                </c:pt>
                <c:pt idx="79">
                  <c:v>2011.0</c:v>
                </c:pt>
                <c:pt idx="80">
                  <c:v>2012.0</c:v>
                </c:pt>
                <c:pt idx="81">
                  <c:v>2013.0</c:v>
                </c:pt>
                <c:pt idx="82">
                  <c:v>2014.0</c:v>
                </c:pt>
                <c:pt idx="83">
                  <c:v>2015.0</c:v>
                </c:pt>
                <c:pt idx="84">
                  <c:v>2010.0</c:v>
                </c:pt>
                <c:pt idx="85">
                  <c:v>2011.0</c:v>
                </c:pt>
                <c:pt idx="86">
                  <c:v>2012.0</c:v>
                </c:pt>
                <c:pt idx="87">
                  <c:v>2013.0</c:v>
                </c:pt>
                <c:pt idx="88">
                  <c:v>2014.0</c:v>
                </c:pt>
                <c:pt idx="89">
                  <c:v>2015.0</c:v>
                </c:pt>
                <c:pt idx="90">
                  <c:v>2010.0</c:v>
                </c:pt>
                <c:pt idx="91">
                  <c:v>2011.0</c:v>
                </c:pt>
                <c:pt idx="92">
                  <c:v>2012.0</c:v>
                </c:pt>
                <c:pt idx="93">
                  <c:v>2013.0</c:v>
                </c:pt>
                <c:pt idx="94">
                  <c:v>2014.0</c:v>
                </c:pt>
                <c:pt idx="95">
                  <c:v>2015.0</c:v>
                </c:pt>
                <c:pt idx="96">
                  <c:v>2010.0</c:v>
                </c:pt>
                <c:pt idx="97">
                  <c:v>2011.0</c:v>
                </c:pt>
                <c:pt idx="98">
                  <c:v>2012.0</c:v>
                </c:pt>
                <c:pt idx="99">
                  <c:v>2013.0</c:v>
                </c:pt>
                <c:pt idx="100">
                  <c:v>2014.0</c:v>
                </c:pt>
                <c:pt idx="101">
                  <c:v>2015.0</c:v>
                </c:pt>
                <c:pt idx="102">
                  <c:v>2010.0</c:v>
                </c:pt>
                <c:pt idx="103">
                  <c:v>2011.0</c:v>
                </c:pt>
                <c:pt idx="104">
                  <c:v>2012.0</c:v>
                </c:pt>
                <c:pt idx="105">
                  <c:v>2013.0</c:v>
                </c:pt>
                <c:pt idx="106">
                  <c:v>2014.0</c:v>
                </c:pt>
                <c:pt idx="107">
                  <c:v>2015.0</c:v>
                </c:pt>
                <c:pt idx="108">
                  <c:v>2010.0</c:v>
                </c:pt>
                <c:pt idx="109">
                  <c:v>2011.0</c:v>
                </c:pt>
                <c:pt idx="110">
                  <c:v>2012.0</c:v>
                </c:pt>
                <c:pt idx="111">
                  <c:v>2013.0</c:v>
                </c:pt>
                <c:pt idx="112">
                  <c:v>2014.0</c:v>
                </c:pt>
                <c:pt idx="113">
                  <c:v>2015.0</c:v>
                </c:pt>
                <c:pt idx="114">
                  <c:v>2010.0</c:v>
                </c:pt>
                <c:pt idx="115">
                  <c:v>2011.0</c:v>
                </c:pt>
                <c:pt idx="116">
                  <c:v>2012.0</c:v>
                </c:pt>
                <c:pt idx="117">
                  <c:v>2013.0</c:v>
                </c:pt>
                <c:pt idx="118">
                  <c:v>2014.0</c:v>
                </c:pt>
                <c:pt idx="119">
                  <c:v>2015.0</c:v>
                </c:pt>
                <c:pt idx="120">
                  <c:v>2010.0</c:v>
                </c:pt>
                <c:pt idx="121">
                  <c:v>2011.0</c:v>
                </c:pt>
                <c:pt idx="122">
                  <c:v>2012.0</c:v>
                </c:pt>
                <c:pt idx="123">
                  <c:v>2013.0</c:v>
                </c:pt>
                <c:pt idx="124">
                  <c:v>2014.0</c:v>
                </c:pt>
                <c:pt idx="125">
                  <c:v>2015.0</c:v>
                </c:pt>
                <c:pt idx="126">
                  <c:v>2010.0</c:v>
                </c:pt>
                <c:pt idx="127">
                  <c:v>2011.0</c:v>
                </c:pt>
                <c:pt idx="128">
                  <c:v>2012.0</c:v>
                </c:pt>
                <c:pt idx="129">
                  <c:v>2013.0</c:v>
                </c:pt>
                <c:pt idx="130">
                  <c:v>2014.0</c:v>
                </c:pt>
                <c:pt idx="131">
                  <c:v>2015.0</c:v>
                </c:pt>
                <c:pt idx="132">
                  <c:v>2010.0</c:v>
                </c:pt>
                <c:pt idx="133">
                  <c:v>2011.0</c:v>
                </c:pt>
                <c:pt idx="134">
                  <c:v>2012.0</c:v>
                </c:pt>
                <c:pt idx="135">
                  <c:v>2013.0</c:v>
                </c:pt>
                <c:pt idx="136">
                  <c:v>2014.0</c:v>
                </c:pt>
                <c:pt idx="137">
                  <c:v>2015.0</c:v>
                </c:pt>
                <c:pt idx="138">
                  <c:v>2010.0</c:v>
                </c:pt>
                <c:pt idx="139">
                  <c:v>2011.0</c:v>
                </c:pt>
                <c:pt idx="140">
                  <c:v>2012.0</c:v>
                </c:pt>
                <c:pt idx="141">
                  <c:v>2013.0</c:v>
                </c:pt>
                <c:pt idx="142">
                  <c:v>2014.0</c:v>
                </c:pt>
                <c:pt idx="143">
                  <c:v>2015.0</c:v>
                </c:pt>
                <c:pt idx="144">
                  <c:v>2010.0</c:v>
                </c:pt>
                <c:pt idx="145">
                  <c:v>2011.0</c:v>
                </c:pt>
                <c:pt idx="146">
                  <c:v>2012.0</c:v>
                </c:pt>
                <c:pt idx="147">
                  <c:v>2013.0</c:v>
                </c:pt>
                <c:pt idx="148">
                  <c:v>2014.0</c:v>
                </c:pt>
                <c:pt idx="149">
                  <c:v>2015.0</c:v>
                </c:pt>
                <c:pt idx="150">
                  <c:v>2010.0</c:v>
                </c:pt>
                <c:pt idx="151">
                  <c:v>2011.0</c:v>
                </c:pt>
                <c:pt idx="152">
                  <c:v>2012.0</c:v>
                </c:pt>
                <c:pt idx="153">
                  <c:v>2013.0</c:v>
                </c:pt>
                <c:pt idx="154">
                  <c:v>2014.0</c:v>
                </c:pt>
                <c:pt idx="155">
                  <c:v>2015.0</c:v>
                </c:pt>
                <c:pt idx="156">
                  <c:v>2010.0</c:v>
                </c:pt>
                <c:pt idx="157">
                  <c:v>2011.0</c:v>
                </c:pt>
                <c:pt idx="158">
                  <c:v>2012.0</c:v>
                </c:pt>
                <c:pt idx="159">
                  <c:v>2013.0</c:v>
                </c:pt>
                <c:pt idx="160">
                  <c:v>2014.0</c:v>
                </c:pt>
                <c:pt idx="161">
                  <c:v>2015.0</c:v>
                </c:pt>
                <c:pt idx="162">
                  <c:v>2010.0</c:v>
                </c:pt>
                <c:pt idx="163">
                  <c:v>2011.0</c:v>
                </c:pt>
                <c:pt idx="164">
                  <c:v>2012.0</c:v>
                </c:pt>
                <c:pt idx="165">
                  <c:v>2013.0</c:v>
                </c:pt>
                <c:pt idx="166">
                  <c:v>2014.0</c:v>
                </c:pt>
                <c:pt idx="167">
                  <c:v>2015.0</c:v>
                </c:pt>
                <c:pt idx="168">
                  <c:v>2010.0</c:v>
                </c:pt>
                <c:pt idx="169">
                  <c:v>2011.0</c:v>
                </c:pt>
                <c:pt idx="170">
                  <c:v>2012.0</c:v>
                </c:pt>
                <c:pt idx="171">
                  <c:v>2013.0</c:v>
                </c:pt>
                <c:pt idx="172">
                  <c:v>2014.0</c:v>
                </c:pt>
                <c:pt idx="173">
                  <c:v>2015.0</c:v>
                </c:pt>
                <c:pt idx="174">
                  <c:v>2010.0</c:v>
                </c:pt>
                <c:pt idx="175">
                  <c:v>2011.0</c:v>
                </c:pt>
                <c:pt idx="176">
                  <c:v>2012.0</c:v>
                </c:pt>
                <c:pt idx="177">
                  <c:v>2013.0</c:v>
                </c:pt>
                <c:pt idx="178">
                  <c:v>2014.0</c:v>
                </c:pt>
                <c:pt idx="179">
                  <c:v>2015.0</c:v>
                </c:pt>
                <c:pt idx="180">
                  <c:v>2010.0</c:v>
                </c:pt>
                <c:pt idx="181">
                  <c:v>2011.0</c:v>
                </c:pt>
                <c:pt idx="182">
                  <c:v>2012.0</c:v>
                </c:pt>
                <c:pt idx="183">
                  <c:v>2013.0</c:v>
                </c:pt>
                <c:pt idx="184">
                  <c:v>2014.0</c:v>
                </c:pt>
                <c:pt idx="185">
                  <c:v>2015.0</c:v>
                </c:pt>
                <c:pt idx="186">
                  <c:v>2010.0</c:v>
                </c:pt>
                <c:pt idx="187">
                  <c:v>2011.0</c:v>
                </c:pt>
                <c:pt idx="188">
                  <c:v>2012.0</c:v>
                </c:pt>
                <c:pt idx="189">
                  <c:v>2013.0</c:v>
                </c:pt>
                <c:pt idx="190">
                  <c:v>2014.0</c:v>
                </c:pt>
                <c:pt idx="191">
                  <c:v>2015.0</c:v>
                </c:pt>
                <c:pt idx="192">
                  <c:v>2010.0</c:v>
                </c:pt>
                <c:pt idx="193">
                  <c:v>2011.0</c:v>
                </c:pt>
                <c:pt idx="194">
                  <c:v>2012.0</c:v>
                </c:pt>
                <c:pt idx="195">
                  <c:v>2013.0</c:v>
                </c:pt>
                <c:pt idx="196">
                  <c:v>2014.0</c:v>
                </c:pt>
                <c:pt idx="197">
                  <c:v>2015.0</c:v>
                </c:pt>
                <c:pt idx="198">
                  <c:v>2010.0</c:v>
                </c:pt>
                <c:pt idx="199">
                  <c:v>2011.0</c:v>
                </c:pt>
                <c:pt idx="200">
                  <c:v>2012.0</c:v>
                </c:pt>
                <c:pt idx="201">
                  <c:v>2013.0</c:v>
                </c:pt>
                <c:pt idx="202">
                  <c:v>2014.0</c:v>
                </c:pt>
                <c:pt idx="203">
                  <c:v>2015.0</c:v>
                </c:pt>
                <c:pt idx="204">
                  <c:v>2010.0</c:v>
                </c:pt>
                <c:pt idx="205">
                  <c:v>2011.0</c:v>
                </c:pt>
                <c:pt idx="206">
                  <c:v>2012.0</c:v>
                </c:pt>
                <c:pt idx="207">
                  <c:v>2013.0</c:v>
                </c:pt>
                <c:pt idx="208">
                  <c:v>2014.0</c:v>
                </c:pt>
                <c:pt idx="209">
                  <c:v>2015.0</c:v>
                </c:pt>
                <c:pt idx="210">
                  <c:v>2010.0</c:v>
                </c:pt>
                <c:pt idx="211">
                  <c:v>2011.0</c:v>
                </c:pt>
                <c:pt idx="212">
                  <c:v>2012.0</c:v>
                </c:pt>
                <c:pt idx="213">
                  <c:v>2013.0</c:v>
                </c:pt>
                <c:pt idx="214">
                  <c:v>2014.0</c:v>
                </c:pt>
                <c:pt idx="215">
                  <c:v>2015.0</c:v>
                </c:pt>
                <c:pt idx="216">
                  <c:v>2010.0</c:v>
                </c:pt>
                <c:pt idx="217">
                  <c:v>2011.0</c:v>
                </c:pt>
                <c:pt idx="218">
                  <c:v>2012.0</c:v>
                </c:pt>
                <c:pt idx="219">
                  <c:v>2013.0</c:v>
                </c:pt>
                <c:pt idx="220">
                  <c:v>2014.0</c:v>
                </c:pt>
                <c:pt idx="221">
                  <c:v>2015.0</c:v>
                </c:pt>
              </c:numCache>
            </c:numRef>
          </c:xVal>
          <c:yVal>
            <c:numRef>
              <c:f>Data!$E$3:$E$224</c:f>
              <c:numCache>
                <c:formatCode>0.00</c:formatCode>
                <c:ptCount val="222"/>
                <c:pt idx="0">
                  <c:v>68.9</c:v>
                </c:pt>
                <c:pt idx="1">
                  <c:v>67.3</c:v>
                </c:pt>
                <c:pt idx="2">
                  <c:v>67.77</c:v>
                </c:pt>
                <c:pt idx="3">
                  <c:v>69.19</c:v>
                </c:pt>
                <c:pt idx="4">
                  <c:v>49.52</c:v>
                </c:pt>
                <c:pt idx="5">
                  <c:v>61.06</c:v>
                </c:pt>
                <c:pt idx="6">
                  <c:v>81.82</c:v>
                </c:pt>
                <c:pt idx="7">
                  <c:v>78.67</c:v>
                </c:pt>
                <c:pt idx="8">
                  <c:v>79.62</c:v>
                </c:pt>
                <c:pt idx="9">
                  <c:v>75.83</c:v>
                </c:pt>
                <c:pt idx="10">
                  <c:v>74.04</c:v>
                </c:pt>
                <c:pt idx="11">
                  <c:v>73.56</c:v>
                </c:pt>
                <c:pt idx="12">
                  <c:v>88.52</c:v>
                </c:pt>
                <c:pt idx="13">
                  <c:v>89.1</c:v>
                </c:pt>
                <c:pt idx="14">
                  <c:v>89.57</c:v>
                </c:pt>
                <c:pt idx="15">
                  <c:v>88.15000000000001</c:v>
                </c:pt>
                <c:pt idx="16">
                  <c:v>87.02</c:v>
                </c:pt>
                <c:pt idx="17">
                  <c:v>79.81</c:v>
                </c:pt>
                <c:pt idx="18">
                  <c:v>40.19</c:v>
                </c:pt>
                <c:pt idx="19">
                  <c:v>43.6</c:v>
                </c:pt>
                <c:pt idx="20">
                  <c:v>44.55</c:v>
                </c:pt>
                <c:pt idx="21">
                  <c:v>45.02</c:v>
                </c:pt>
                <c:pt idx="22">
                  <c:v>25.48</c:v>
                </c:pt>
                <c:pt idx="23">
                  <c:v>25.0</c:v>
                </c:pt>
                <c:pt idx="24">
                  <c:v>55.02</c:v>
                </c:pt>
                <c:pt idx="25">
                  <c:v>60.66</c:v>
                </c:pt>
                <c:pt idx="26">
                  <c:v>59.24</c:v>
                </c:pt>
                <c:pt idx="27">
                  <c:v>58.77</c:v>
                </c:pt>
                <c:pt idx="28">
                  <c:v>56.73</c:v>
                </c:pt>
                <c:pt idx="29">
                  <c:v>59.62</c:v>
                </c:pt>
                <c:pt idx="30">
                  <c:v>0.96</c:v>
                </c:pt>
                <c:pt idx="31">
                  <c:v>1.42</c:v>
                </c:pt>
                <c:pt idx="32">
                  <c:v>2.84</c:v>
                </c:pt>
                <c:pt idx="33">
                  <c:v>1.9</c:v>
                </c:pt>
                <c:pt idx="34">
                  <c:v>2.4</c:v>
                </c:pt>
                <c:pt idx="35">
                  <c:v>5.769999999999999</c:v>
                </c:pt>
                <c:pt idx="36">
                  <c:v>42.58</c:v>
                </c:pt>
                <c:pt idx="37">
                  <c:v>42.65</c:v>
                </c:pt>
                <c:pt idx="38">
                  <c:v>40.76</c:v>
                </c:pt>
                <c:pt idx="39">
                  <c:v>37.91</c:v>
                </c:pt>
                <c:pt idx="40">
                  <c:v>52.88</c:v>
                </c:pt>
                <c:pt idx="41">
                  <c:v>53.85</c:v>
                </c:pt>
                <c:pt idx="42">
                  <c:v>71.77</c:v>
                </c:pt>
                <c:pt idx="43">
                  <c:v>70.62</c:v>
                </c:pt>
                <c:pt idx="44">
                  <c:v>71.09</c:v>
                </c:pt>
                <c:pt idx="45">
                  <c:v>72.04</c:v>
                </c:pt>
                <c:pt idx="46">
                  <c:v>56.25</c:v>
                </c:pt>
                <c:pt idx="47">
                  <c:v>52.21</c:v>
                </c:pt>
                <c:pt idx="48">
                  <c:v>30.62</c:v>
                </c:pt>
                <c:pt idx="49">
                  <c:v>34.12</c:v>
                </c:pt>
                <c:pt idx="50">
                  <c:v>37.44</c:v>
                </c:pt>
                <c:pt idx="51">
                  <c:v>38.86</c:v>
                </c:pt>
                <c:pt idx="52">
                  <c:v>37.02</c:v>
                </c:pt>
                <c:pt idx="53">
                  <c:v>41.83</c:v>
                </c:pt>
                <c:pt idx="54">
                  <c:v>27.27</c:v>
                </c:pt>
                <c:pt idx="55">
                  <c:v>27.01</c:v>
                </c:pt>
                <c:pt idx="56">
                  <c:v>22.27</c:v>
                </c:pt>
                <c:pt idx="57">
                  <c:v>21.8</c:v>
                </c:pt>
                <c:pt idx="58">
                  <c:v>41.35</c:v>
                </c:pt>
                <c:pt idx="59">
                  <c:v>43.27</c:v>
                </c:pt>
                <c:pt idx="60">
                  <c:v>60.77</c:v>
                </c:pt>
                <c:pt idx="61">
                  <c:v>62.09</c:v>
                </c:pt>
                <c:pt idx="62">
                  <c:v>62.09</c:v>
                </c:pt>
                <c:pt idx="63">
                  <c:v>61.61</c:v>
                </c:pt>
                <c:pt idx="64">
                  <c:v>48.56</c:v>
                </c:pt>
                <c:pt idx="65">
                  <c:v>46.63</c:v>
                </c:pt>
                <c:pt idx="66">
                  <c:v>13.88</c:v>
                </c:pt>
                <c:pt idx="67">
                  <c:v>14.69</c:v>
                </c:pt>
                <c:pt idx="68">
                  <c:v>9.95</c:v>
                </c:pt>
                <c:pt idx="69">
                  <c:v>6.16</c:v>
                </c:pt>
                <c:pt idx="70">
                  <c:v>3.85</c:v>
                </c:pt>
                <c:pt idx="71">
                  <c:v>4.33</c:v>
                </c:pt>
                <c:pt idx="72">
                  <c:v>49.76</c:v>
                </c:pt>
                <c:pt idx="73">
                  <c:v>53.08</c:v>
                </c:pt>
                <c:pt idx="74">
                  <c:v>50.71</c:v>
                </c:pt>
                <c:pt idx="75">
                  <c:v>49.29</c:v>
                </c:pt>
                <c:pt idx="76">
                  <c:v>44.71</c:v>
                </c:pt>
                <c:pt idx="77">
                  <c:v>42.31</c:v>
                </c:pt>
                <c:pt idx="78">
                  <c:v>2.87</c:v>
                </c:pt>
                <c:pt idx="79">
                  <c:v>2.37</c:v>
                </c:pt>
                <c:pt idx="80">
                  <c:v>1.42</c:v>
                </c:pt>
                <c:pt idx="81">
                  <c:v>2.84</c:v>
                </c:pt>
                <c:pt idx="82">
                  <c:v>0.96</c:v>
                </c:pt>
                <c:pt idx="83">
                  <c:v>0.96</c:v>
                </c:pt>
                <c:pt idx="84">
                  <c:v>62.68</c:v>
                </c:pt>
                <c:pt idx="85">
                  <c:v>61.61</c:v>
                </c:pt>
                <c:pt idx="86">
                  <c:v>56.87</c:v>
                </c:pt>
                <c:pt idx="87">
                  <c:v>56.87</c:v>
                </c:pt>
                <c:pt idx="88">
                  <c:v>60.1</c:v>
                </c:pt>
                <c:pt idx="89">
                  <c:v>63.46</c:v>
                </c:pt>
                <c:pt idx="90">
                  <c:v>21.53</c:v>
                </c:pt>
                <c:pt idx="91">
                  <c:v>23.7</c:v>
                </c:pt>
                <c:pt idx="92">
                  <c:v>24.64</c:v>
                </c:pt>
                <c:pt idx="93">
                  <c:v>25.12</c:v>
                </c:pt>
                <c:pt idx="94">
                  <c:v>30.77</c:v>
                </c:pt>
                <c:pt idx="95">
                  <c:v>36.06</c:v>
                </c:pt>
                <c:pt idx="96">
                  <c:v>46.89</c:v>
                </c:pt>
                <c:pt idx="97">
                  <c:v>45.02</c:v>
                </c:pt>
                <c:pt idx="98">
                  <c:v>47.87</c:v>
                </c:pt>
                <c:pt idx="99">
                  <c:v>45.5</c:v>
                </c:pt>
                <c:pt idx="100">
                  <c:v>41.83</c:v>
                </c:pt>
                <c:pt idx="101">
                  <c:v>40.87</c:v>
                </c:pt>
                <c:pt idx="102">
                  <c:v>7.18</c:v>
                </c:pt>
                <c:pt idx="103">
                  <c:v>4.27</c:v>
                </c:pt>
                <c:pt idx="104">
                  <c:v>5.69</c:v>
                </c:pt>
                <c:pt idx="105">
                  <c:v>2.37</c:v>
                </c:pt>
                <c:pt idx="106">
                  <c:v>5.29</c:v>
                </c:pt>
                <c:pt idx="107">
                  <c:v>5.29</c:v>
                </c:pt>
                <c:pt idx="108">
                  <c:v>76.56</c:v>
                </c:pt>
                <c:pt idx="109">
                  <c:v>76.78</c:v>
                </c:pt>
                <c:pt idx="110">
                  <c:v>78.2</c:v>
                </c:pt>
                <c:pt idx="111">
                  <c:v>74.88</c:v>
                </c:pt>
                <c:pt idx="112">
                  <c:v>81.25</c:v>
                </c:pt>
                <c:pt idx="113">
                  <c:v>80.77</c:v>
                </c:pt>
                <c:pt idx="114">
                  <c:v>23.44</c:v>
                </c:pt>
                <c:pt idx="115">
                  <c:v>25.59</c:v>
                </c:pt>
                <c:pt idx="116">
                  <c:v>31.28</c:v>
                </c:pt>
                <c:pt idx="117">
                  <c:v>34.12</c:v>
                </c:pt>
                <c:pt idx="118">
                  <c:v>33.17</c:v>
                </c:pt>
                <c:pt idx="119">
                  <c:v>39.9</c:v>
                </c:pt>
                <c:pt idx="120">
                  <c:v>33.97</c:v>
                </c:pt>
                <c:pt idx="121">
                  <c:v>33.18</c:v>
                </c:pt>
                <c:pt idx="122">
                  <c:v>33.65</c:v>
                </c:pt>
                <c:pt idx="123">
                  <c:v>33.65</c:v>
                </c:pt>
                <c:pt idx="124">
                  <c:v>29.33</c:v>
                </c:pt>
                <c:pt idx="125">
                  <c:v>32.69</c:v>
                </c:pt>
                <c:pt idx="126">
                  <c:v>20.57</c:v>
                </c:pt>
                <c:pt idx="127">
                  <c:v>33.18</c:v>
                </c:pt>
                <c:pt idx="128">
                  <c:v>33.65</c:v>
                </c:pt>
                <c:pt idx="129">
                  <c:v>33.65</c:v>
                </c:pt>
                <c:pt idx="130">
                  <c:v>29.33</c:v>
                </c:pt>
                <c:pt idx="131">
                  <c:v>32.69</c:v>
                </c:pt>
                <c:pt idx="132">
                  <c:v>26.79</c:v>
                </c:pt>
                <c:pt idx="133">
                  <c:v>26.07</c:v>
                </c:pt>
                <c:pt idx="134">
                  <c:v>26.54</c:v>
                </c:pt>
                <c:pt idx="135">
                  <c:v>29.38</c:v>
                </c:pt>
                <c:pt idx="136">
                  <c:v>28.37</c:v>
                </c:pt>
                <c:pt idx="137">
                  <c:v>29.81</c:v>
                </c:pt>
                <c:pt idx="138">
                  <c:v>53.11</c:v>
                </c:pt>
                <c:pt idx="139">
                  <c:v>54.5</c:v>
                </c:pt>
                <c:pt idx="140">
                  <c:v>55.45</c:v>
                </c:pt>
                <c:pt idx="141">
                  <c:v>56.4</c:v>
                </c:pt>
                <c:pt idx="142">
                  <c:v>70.67</c:v>
                </c:pt>
                <c:pt idx="143">
                  <c:v>70.67</c:v>
                </c:pt>
                <c:pt idx="144">
                  <c:v>40.48</c:v>
                </c:pt>
                <c:pt idx="145">
                  <c:v>45.5</c:v>
                </c:pt>
                <c:pt idx="146">
                  <c:v>45.02</c:v>
                </c:pt>
                <c:pt idx="147">
                  <c:v>45.02</c:v>
                </c:pt>
                <c:pt idx="148">
                  <c:v>52.88</c:v>
                </c:pt>
                <c:pt idx="149">
                  <c:v>52.4</c:v>
                </c:pt>
                <c:pt idx="150">
                  <c:v>61.72</c:v>
                </c:pt>
                <c:pt idx="151">
                  <c:v>62.56</c:v>
                </c:pt>
                <c:pt idx="152">
                  <c:v>64.45</c:v>
                </c:pt>
                <c:pt idx="153">
                  <c:v>64.93</c:v>
                </c:pt>
                <c:pt idx="154">
                  <c:v>66.83</c:v>
                </c:pt>
                <c:pt idx="155">
                  <c:v>68.75</c:v>
                </c:pt>
                <c:pt idx="156">
                  <c:v>100.0</c:v>
                </c:pt>
                <c:pt idx="157">
                  <c:v>99.53</c:v>
                </c:pt>
                <c:pt idx="158">
                  <c:v>99.53</c:v>
                </c:pt>
                <c:pt idx="159">
                  <c:v>99.53</c:v>
                </c:pt>
                <c:pt idx="160">
                  <c:v>100.0</c:v>
                </c:pt>
                <c:pt idx="161">
                  <c:v>100.0</c:v>
                </c:pt>
                <c:pt idx="162">
                  <c:v>17.22</c:v>
                </c:pt>
                <c:pt idx="163">
                  <c:v>19.43</c:v>
                </c:pt>
                <c:pt idx="164">
                  <c:v>24.17</c:v>
                </c:pt>
                <c:pt idx="165">
                  <c:v>23.22</c:v>
                </c:pt>
                <c:pt idx="166">
                  <c:v>15.38</c:v>
                </c:pt>
                <c:pt idx="167">
                  <c:v>14.42</c:v>
                </c:pt>
                <c:pt idx="168">
                  <c:v>73.21</c:v>
                </c:pt>
                <c:pt idx="169">
                  <c:v>74.88</c:v>
                </c:pt>
                <c:pt idx="170">
                  <c:v>76.3</c:v>
                </c:pt>
                <c:pt idx="171">
                  <c:v>77.73</c:v>
                </c:pt>
                <c:pt idx="172">
                  <c:v>50.0</c:v>
                </c:pt>
                <c:pt idx="173">
                  <c:v>57.21</c:v>
                </c:pt>
                <c:pt idx="174">
                  <c:v>75.6</c:v>
                </c:pt>
                <c:pt idx="175">
                  <c:v>76.3</c:v>
                </c:pt>
                <c:pt idx="176">
                  <c:v>72.04</c:v>
                </c:pt>
                <c:pt idx="177">
                  <c:v>72.51</c:v>
                </c:pt>
                <c:pt idx="178">
                  <c:v>53.85</c:v>
                </c:pt>
                <c:pt idx="179">
                  <c:v>50.0</c:v>
                </c:pt>
                <c:pt idx="180">
                  <c:v>73.21</c:v>
                </c:pt>
                <c:pt idx="181">
                  <c:v>74.88</c:v>
                </c:pt>
                <c:pt idx="182">
                  <c:v>76.3</c:v>
                </c:pt>
                <c:pt idx="183">
                  <c:v>77.73</c:v>
                </c:pt>
                <c:pt idx="184">
                  <c:v>59.13</c:v>
                </c:pt>
                <c:pt idx="185">
                  <c:v>54.33</c:v>
                </c:pt>
                <c:pt idx="186">
                  <c:v>51.2</c:v>
                </c:pt>
                <c:pt idx="187">
                  <c:v>50.24</c:v>
                </c:pt>
                <c:pt idx="188">
                  <c:v>55.92</c:v>
                </c:pt>
                <c:pt idx="189">
                  <c:v>54.98</c:v>
                </c:pt>
                <c:pt idx="190">
                  <c:v>46.63</c:v>
                </c:pt>
                <c:pt idx="191">
                  <c:v>41.35</c:v>
                </c:pt>
                <c:pt idx="192">
                  <c:v>9.57</c:v>
                </c:pt>
                <c:pt idx="193">
                  <c:v>11.85</c:v>
                </c:pt>
                <c:pt idx="194">
                  <c:v>11.85</c:v>
                </c:pt>
                <c:pt idx="195">
                  <c:v>10.43</c:v>
                </c:pt>
                <c:pt idx="196">
                  <c:v>12.5</c:v>
                </c:pt>
                <c:pt idx="197">
                  <c:v>12.98</c:v>
                </c:pt>
                <c:pt idx="198">
                  <c:v>43.54</c:v>
                </c:pt>
                <c:pt idx="199">
                  <c:v>43.13</c:v>
                </c:pt>
                <c:pt idx="200">
                  <c:v>42.18</c:v>
                </c:pt>
                <c:pt idx="201">
                  <c:v>42.18</c:v>
                </c:pt>
                <c:pt idx="202">
                  <c:v>50.48</c:v>
                </c:pt>
                <c:pt idx="203">
                  <c:v>42.79</c:v>
                </c:pt>
                <c:pt idx="204">
                  <c:v>63.64</c:v>
                </c:pt>
                <c:pt idx="205">
                  <c:v>63.98</c:v>
                </c:pt>
                <c:pt idx="206">
                  <c:v>64.93</c:v>
                </c:pt>
                <c:pt idx="207">
                  <c:v>63.51</c:v>
                </c:pt>
                <c:pt idx="208">
                  <c:v>64.42</c:v>
                </c:pt>
                <c:pt idx="209">
                  <c:v>62.98</c:v>
                </c:pt>
                <c:pt idx="210">
                  <c:v>38.28</c:v>
                </c:pt>
                <c:pt idx="211">
                  <c:v>22.75</c:v>
                </c:pt>
                <c:pt idx="212">
                  <c:v>29.38</c:v>
                </c:pt>
                <c:pt idx="213">
                  <c:v>30.33</c:v>
                </c:pt>
                <c:pt idx="214">
                  <c:v>16.83</c:v>
                </c:pt>
                <c:pt idx="215">
                  <c:v>15.87</c:v>
                </c:pt>
                <c:pt idx="216">
                  <c:v>44.5</c:v>
                </c:pt>
                <c:pt idx="217">
                  <c:v>46.45</c:v>
                </c:pt>
                <c:pt idx="218">
                  <c:v>47.39</c:v>
                </c:pt>
                <c:pt idx="219">
                  <c:v>46.92</c:v>
                </c:pt>
                <c:pt idx="220">
                  <c:v>31.25</c:v>
                </c:pt>
                <c:pt idx="221">
                  <c:v>21.15</c:v>
                </c:pt>
              </c:numCache>
            </c:numRef>
          </c:yVal>
          <c:smooth val="0"/>
        </c:ser>
        <c:ser>
          <c:idx val="1"/>
          <c:order val="1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Data!$D$3:$D$224</c:f>
              <c:numCache>
                <c:formatCode>General</c:formatCode>
                <c:ptCount val="222"/>
                <c:pt idx="0">
                  <c:v>2010.0</c:v>
                </c:pt>
                <c:pt idx="1">
                  <c:v>2011.0</c:v>
                </c:pt>
                <c:pt idx="2">
                  <c:v>2012.0</c:v>
                </c:pt>
                <c:pt idx="3">
                  <c:v>2013.0</c:v>
                </c:pt>
                <c:pt idx="4">
                  <c:v>2014.0</c:v>
                </c:pt>
                <c:pt idx="5">
                  <c:v>2015.0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  <c:pt idx="10">
                  <c:v>2014.0</c:v>
                </c:pt>
                <c:pt idx="11">
                  <c:v>2015.0</c:v>
                </c:pt>
                <c:pt idx="12">
                  <c:v>2010.0</c:v>
                </c:pt>
                <c:pt idx="13">
                  <c:v>2011.0</c:v>
                </c:pt>
                <c:pt idx="14">
                  <c:v>2012.0</c:v>
                </c:pt>
                <c:pt idx="15">
                  <c:v>2013.0</c:v>
                </c:pt>
                <c:pt idx="16">
                  <c:v>2014.0</c:v>
                </c:pt>
                <c:pt idx="17">
                  <c:v>2015.0</c:v>
                </c:pt>
                <c:pt idx="18">
                  <c:v>2010.0</c:v>
                </c:pt>
                <c:pt idx="19">
                  <c:v>2011.0</c:v>
                </c:pt>
                <c:pt idx="20">
                  <c:v>2012.0</c:v>
                </c:pt>
                <c:pt idx="21">
                  <c:v>2013.0</c:v>
                </c:pt>
                <c:pt idx="22">
                  <c:v>2014.0</c:v>
                </c:pt>
                <c:pt idx="23">
                  <c:v>2015.0</c:v>
                </c:pt>
                <c:pt idx="24">
                  <c:v>2010.0</c:v>
                </c:pt>
                <c:pt idx="25">
                  <c:v>2011.0</c:v>
                </c:pt>
                <c:pt idx="26">
                  <c:v>2012.0</c:v>
                </c:pt>
                <c:pt idx="27">
                  <c:v>2013.0</c:v>
                </c:pt>
                <c:pt idx="28">
                  <c:v>2014.0</c:v>
                </c:pt>
                <c:pt idx="29">
                  <c:v>2015.0</c:v>
                </c:pt>
                <c:pt idx="30">
                  <c:v>2010.0</c:v>
                </c:pt>
                <c:pt idx="31">
                  <c:v>2011.0</c:v>
                </c:pt>
                <c:pt idx="32">
                  <c:v>2012.0</c:v>
                </c:pt>
                <c:pt idx="33">
                  <c:v>2013.0</c:v>
                </c:pt>
                <c:pt idx="34">
                  <c:v>2014.0</c:v>
                </c:pt>
                <c:pt idx="35">
                  <c:v>2015.0</c:v>
                </c:pt>
                <c:pt idx="36">
                  <c:v>2010.0</c:v>
                </c:pt>
                <c:pt idx="37">
                  <c:v>2011.0</c:v>
                </c:pt>
                <c:pt idx="38">
                  <c:v>2012.0</c:v>
                </c:pt>
                <c:pt idx="39">
                  <c:v>2013.0</c:v>
                </c:pt>
                <c:pt idx="40">
                  <c:v>2014.0</c:v>
                </c:pt>
                <c:pt idx="41">
                  <c:v>2015.0</c:v>
                </c:pt>
                <c:pt idx="42">
                  <c:v>2010.0</c:v>
                </c:pt>
                <c:pt idx="43">
                  <c:v>2011.0</c:v>
                </c:pt>
                <c:pt idx="44">
                  <c:v>2012.0</c:v>
                </c:pt>
                <c:pt idx="45">
                  <c:v>2013.0</c:v>
                </c:pt>
                <c:pt idx="46">
                  <c:v>2014.0</c:v>
                </c:pt>
                <c:pt idx="47">
                  <c:v>2015.0</c:v>
                </c:pt>
                <c:pt idx="48">
                  <c:v>2010.0</c:v>
                </c:pt>
                <c:pt idx="49">
                  <c:v>2011.0</c:v>
                </c:pt>
                <c:pt idx="50">
                  <c:v>2012.0</c:v>
                </c:pt>
                <c:pt idx="51">
                  <c:v>2013.0</c:v>
                </c:pt>
                <c:pt idx="52">
                  <c:v>2014.0</c:v>
                </c:pt>
                <c:pt idx="53">
                  <c:v>2015.0</c:v>
                </c:pt>
                <c:pt idx="54">
                  <c:v>2010.0</c:v>
                </c:pt>
                <c:pt idx="55">
                  <c:v>2011.0</c:v>
                </c:pt>
                <c:pt idx="56">
                  <c:v>2012.0</c:v>
                </c:pt>
                <c:pt idx="57">
                  <c:v>2013.0</c:v>
                </c:pt>
                <c:pt idx="58">
                  <c:v>2014.0</c:v>
                </c:pt>
                <c:pt idx="59">
                  <c:v>2015.0</c:v>
                </c:pt>
                <c:pt idx="60">
                  <c:v>2010.0</c:v>
                </c:pt>
                <c:pt idx="61">
                  <c:v>2011.0</c:v>
                </c:pt>
                <c:pt idx="62">
                  <c:v>2012.0</c:v>
                </c:pt>
                <c:pt idx="63">
                  <c:v>2013.0</c:v>
                </c:pt>
                <c:pt idx="64">
                  <c:v>2014.0</c:v>
                </c:pt>
                <c:pt idx="65">
                  <c:v>2015.0</c:v>
                </c:pt>
                <c:pt idx="66">
                  <c:v>2010.0</c:v>
                </c:pt>
                <c:pt idx="67">
                  <c:v>2011.0</c:v>
                </c:pt>
                <c:pt idx="68">
                  <c:v>2012.0</c:v>
                </c:pt>
                <c:pt idx="69">
                  <c:v>2013.0</c:v>
                </c:pt>
                <c:pt idx="70">
                  <c:v>2014.0</c:v>
                </c:pt>
                <c:pt idx="71">
                  <c:v>2015.0</c:v>
                </c:pt>
                <c:pt idx="72">
                  <c:v>2010.0</c:v>
                </c:pt>
                <c:pt idx="73">
                  <c:v>2011.0</c:v>
                </c:pt>
                <c:pt idx="74">
                  <c:v>2012.0</c:v>
                </c:pt>
                <c:pt idx="75">
                  <c:v>2013.0</c:v>
                </c:pt>
                <c:pt idx="76">
                  <c:v>2014.0</c:v>
                </c:pt>
                <c:pt idx="77">
                  <c:v>2015.0</c:v>
                </c:pt>
                <c:pt idx="78">
                  <c:v>2010.0</c:v>
                </c:pt>
                <c:pt idx="79">
                  <c:v>2011.0</c:v>
                </c:pt>
                <c:pt idx="80">
                  <c:v>2012.0</c:v>
                </c:pt>
                <c:pt idx="81">
                  <c:v>2013.0</c:v>
                </c:pt>
                <c:pt idx="82">
                  <c:v>2014.0</c:v>
                </c:pt>
                <c:pt idx="83">
                  <c:v>2015.0</c:v>
                </c:pt>
                <c:pt idx="84">
                  <c:v>2010.0</c:v>
                </c:pt>
                <c:pt idx="85">
                  <c:v>2011.0</c:v>
                </c:pt>
                <c:pt idx="86">
                  <c:v>2012.0</c:v>
                </c:pt>
                <c:pt idx="87">
                  <c:v>2013.0</c:v>
                </c:pt>
                <c:pt idx="88">
                  <c:v>2014.0</c:v>
                </c:pt>
                <c:pt idx="89">
                  <c:v>2015.0</c:v>
                </c:pt>
                <c:pt idx="90">
                  <c:v>2010.0</c:v>
                </c:pt>
                <c:pt idx="91">
                  <c:v>2011.0</c:v>
                </c:pt>
                <c:pt idx="92">
                  <c:v>2012.0</c:v>
                </c:pt>
                <c:pt idx="93">
                  <c:v>2013.0</c:v>
                </c:pt>
                <c:pt idx="94">
                  <c:v>2014.0</c:v>
                </c:pt>
                <c:pt idx="95">
                  <c:v>2015.0</c:v>
                </c:pt>
                <c:pt idx="96">
                  <c:v>2010.0</c:v>
                </c:pt>
                <c:pt idx="97">
                  <c:v>2011.0</c:v>
                </c:pt>
                <c:pt idx="98">
                  <c:v>2012.0</c:v>
                </c:pt>
                <c:pt idx="99">
                  <c:v>2013.0</c:v>
                </c:pt>
                <c:pt idx="100">
                  <c:v>2014.0</c:v>
                </c:pt>
                <c:pt idx="101">
                  <c:v>2015.0</c:v>
                </c:pt>
                <c:pt idx="102">
                  <c:v>2010.0</c:v>
                </c:pt>
                <c:pt idx="103">
                  <c:v>2011.0</c:v>
                </c:pt>
                <c:pt idx="104">
                  <c:v>2012.0</c:v>
                </c:pt>
                <c:pt idx="105">
                  <c:v>2013.0</c:v>
                </c:pt>
                <c:pt idx="106">
                  <c:v>2014.0</c:v>
                </c:pt>
                <c:pt idx="107">
                  <c:v>2015.0</c:v>
                </c:pt>
                <c:pt idx="108">
                  <c:v>2010.0</c:v>
                </c:pt>
                <c:pt idx="109">
                  <c:v>2011.0</c:v>
                </c:pt>
                <c:pt idx="110">
                  <c:v>2012.0</c:v>
                </c:pt>
                <c:pt idx="111">
                  <c:v>2013.0</c:v>
                </c:pt>
                <c:pt idx="112">
                  <c:v>2014.0</c:v>
                </c:pt>
                <c:pt idx="113">
                  <c:v>2015.0</c:v>
                </c:pt>
                <c:pt idx="114">
                  <c:v>2010.0</c:v>
                </c:pt>
                <c:pt idx="115">
                  <c:v>2011.0</c:v>
                </c:pt>
                <c:pt idx="116">
                  <c:v>2012.0</c:v>
                </c:pt>
                <c:pt idx="117">
                  <c:v>2013.0</c:v>
                </c:pt>
                <c:pt idx="118">
                  <c:v>2014.0</c:v>
                </c:pt>
                <c:pt idx="119">
                  <c:v>2015.0</c:v>
                </c:pt>
                <c:pt idx="120">
                  <c:v>2010.0</c:v>
                </c:pt>
                <c:pt idx="121">
                  <c:v>2011.0</c:v>
                </c:pt>
                <c:pt idx="122">
                  <c:v>2012.0</c:v>
                </c:pt>
                <c:pt idx="123">
                  <c:v>2013.0</c:v>
                </c:pt>
                <c:pt idx="124">
                  <c:v>2014.0</c:v>
                </c:pt>
                <c:pt idx="125">
                  <c:v>2015.0</c:v>
                </c:pt>
                <c:pt idx="126">
                  <c:v>2010.0</c:v>
                </c:pt>
                <c:pt idx="127">
                  <c:v>2011.0</c:v>
                </c:pt>
                <c:pt idx="128">
                  <c:v>2012.0</c:v>
                </c:pt>
                <c:pt idx="129">
                  <c:v>2013.0</c:v>
                </c:pt>
                <c:pt idx="130">
                  <c:v>2014.0</c:v>
                </c:pt>
                <c:pt idx="131">
                  <c:v>2015.0</c:v>
                </c:pt>
                <c:pt idx="132">
                  <c:v>2010.0</c:v>
                </c:pt>
                <c:pt idx="133">
                  <c:v>2011.0</c:v>
                </c:pt>
                <c:pt idx="134">
                  <c:v>2012.0</c:v>
                </c:pt>
                <c:pt idx="135">
                  <c:v>2013.0</c:v>
                </c:pt>
                <c:pt idx="136">
                  <c:v>2014.0</c:v>
                </c:pt>
                <c:pt idx="137">
                  <c:v>2015.0</c:v>
                </c:pt>
                <c:pt idx="138">
                  <c:v>2010.0</c:v>
                </c:pt>
                <c:pt idx="139">
                  <c:v>2011.0</c:v>
                </c:pt>
                <c:pt idx="140">
                  <c:v>2012.0</c:v>
                </c:pt>
                <c:pt idx="141">
                  <c:v>2013.0</c:v>
                </c:pt>
                <c:pt idx="142">
                  <c:v>2014.0</c:v>
                </c:pt>
                <c:pt idx="143">
                  <c:v>2015.0</c:v>
                </c:pt>
                <c:pt idx="144">
                  <c:v>2010.0</c:v>
                </c:pt>
                <c:pt idx="145">
                  <c:v>2011.0</c:v>
                </c:pt>
                <c:pt idx="146">
                  <c:v>2012.0</c:v>
                </c:pt>
                <c:pt idx="147">
                  <c:v>2013.0</c:v>
                </c:pt>
                <c:pt idx="148">
                  <c:v>2014.0</c:v>
                </c:pt>
                <c:pt idx="149">
                  <c:v>2015.0</c:v>
                </c:pt>
                <c:pt idx="150">
                  <c:v>2010.0</c:v>
                </c:pt>
                <c:pt idx="151">
                  <c:v>2011.0</c:v>
                </c:pt>
                <c:pt idx="152">
                  <c:v>2012.0</c:v>
                </c:pt>
                <c:pt idx="153">
                  <c:v>2013.0</c:v>
                </c:pt>
                <c:pt idx="154">
                  <c:v>2014.0</c:v>
                </c:pt>
                <c:pt idx="155">
                  <c:v>2015.0</c:v>
                </c:pt>
                <c:pt idx="156">
                  <c:v>2010.0</c:v>
                </c:pt>
                <c:pt idx="157">
                  <c:v>2011.0</c:v>
                </c:pt>
                <c:pt idx="158">
                  <c:v>2012.0</c:v>
                </c:pt>
                <c:pt idx="159">
                  <c:v>2013.0</c:v>
                </c:pt>
                <c:pt idx="160">
                  <c:v>2014.0</c:v>
                </c:pt>
                <c:pt idx="161">
                  <c:v>2015.0</c:v>
                </c:pt>
                <c:pt idx="162">
                  <c:v>2010.0</c:v>
                </c:pt>
                <c:pt idx="163">
                  <c:v>2011.0</c:v>
                </c:pt>
                <c:pt idx="164">
                  <c:v>2012.0</c:v>
                </c:pt>
                <c:pt idx="165">
                  <c:v>2013.0</c:v>
                </c:pt>
                <c:pt idx="166">
                  <c:v>2014.0</c:v>
                </c:pt>
                <c:pt idx="167">
                  <c:v>2015.0</c:v>
                </c:pt>
                <c:pt idx="168">
                  <c:v>2010.0</c:v>
                </c:pt>
                <c:pt idx="169">
                  <c:v>2011.0</c:v>
                </c:pt>
                <c:pt idx="170">
                  <c:v>2012.0</c:v>
                </c:pt>
                <c:pt idx="171">
                  <c:v>2013.0</c:v>
                </c:pt>
                <c:pt idx="172">
                  <c:v>2014.0</c:v>
                </c:pt>
                <c:pt idx="173">
                  <c:v>2015.0</c:v>
                </c:pt>
                <c:pt idx="174">
                  <c:v>2010.0</c:v>
                </c:pt>
                <c:pt idx="175">
                  <c:v>2011.0</c:v>
                </c:pt>
                <c:pt idx="176">
                  <c:v>2012.0</c:v>
                </c:pt>
                <c:pt idx="177">
                  <c:v>2013.0</c:v>
                </c:pt>
                <c:pt idx="178">
                  <c:v>2014.0</c:v>
                </c:pt>
                <c:pt idx="179">
                  <c:v>2015.0</c:v>
                </c:pt>
                <c:pt idx="180">
                  <c:v>2010.0</c:v>
                </c:pt>
                <c:pt idx="181">
                  <c:v>2011.0</c:v>
                </c:pt>
                <c:pt idx="182">
                  <c:v>2012.0</c:v>
                </c:pt>
                <c:pt idx="183">
                  <c:v>2013.0</c:v>
                </c:pt>
                <c:pt idx="184">
                  <c:v>2014.0</c:v>
                </c:pt>
                <c:pt idx="185">
                  <c:v>2015.0</c:v>
                </c:pt>
                <c:pt idx="186">
                  <c:v>2010.0</c:v>
                </c:pt>
                <c:pt idx="187">
                  <c:v>2011.0</c:v>
                </c:pt>
                <c:pt idx="188">
                  <c:v>2012.0</c:v>
                </c:pt>
                <c:pt idx="189">
                  <c:v>2013.0</c:v>
                </c:pt>
                <c:pt idx="190">
                  <c:v>2014.0</c:v>
                </c:pt>
                <c:pt idx="191">
                  <c:v>2015.0</c:v>
                </c:pt>
                <c:pt idx="192">
                  <c:v>2010.0</c:v>
                </c:pt>
                <c:pt idx="193">
                  <c:v>2011.0</c:v>
                </c:pt>
                <c:pt idx="194">
                  <c:v>2012.0</c:v>
                </c:pt>
                <c:pt idx="195">
                  <c:v>2013.0</c:v>
                </c:pt>
                <c:pt idx="196">
                  <c:v>2014.0</c:v>
                </c:pt>
                <c:pt idx="197">
                  <c:v>2015.0</c:v>
                </c:pt>
                <c:pt idx="198">
                  <c:v>2010.0</c:v>
                </c:pt>
                <c:pt idx="199">
                  <c:v>2011.0</c:v>
                </c:pt>
                <c:pt idx="200">
                  <c:v>2012.0</c:v>
                </c:pt>
                <c:pt idx="201">
                  <c:v>2013.0</c:v>
                </c:pt>
                <c:pt idx="202">
                  <c:v>2014.0</c:v>
                </c:pt>
                <c:pt idx="203">
                  <c:v>2015.0</c:v>
                </c:pt>
                <c:pt idx="204">
                  <c:v>2010.0</c:v>
                </c:pt>
                <c:pt idx="205">
                  <c:v>2011.0</c:v>
                </c:pt>
                <c:pt idx="206">
                  <c:v>2012.0</c:v>
                </c:pt>
                <c:pt idx="207">
                  <c:v>2013.0</c:v>
                </c:pt>
                <c:pt idx="208">
                  <c:v>2014.0</c:v>
                </c:pt>
                <c:pt idx="209">
                  <c:v>2015.0</c:v>
                </c:pt>
                <c:pt idx="210">
                  <c:v>2010.0</c:v>
                </c:pt>
                <c:pt idx="211">
                  <c:v>2011.0</c:v>
                </c:pt>
                <c:pt idx="212">
                  <c:v>2012.0</c:v>
                </c:pt>
                <c:pt idx="213">
                  <c:v>2013.0</c:v>
                </c:pt>
                <c:pt idx="214">
                  <c:v>2014.0</c:v>
                </c:pt>
                <c:pt idx="215">
                  <c:v>2015.0</c:v>
                </c:pt>
                <c:pt idx="216">
                  <c:v>2010.0</c:v>
                </c:pt>
                <c:pt idx="217">
                  <c:v>2011.0</c:v>
                </c:pt>
                <c:pt idx="218">
                  <c:v>2012.0</c:v>
                </c:pt>
                <c:pt idx="219">
                  <c:v>2013.0</c:v>
                </c:pt>
                <c:pt idx="220">
                  <c:v>2014.0</c:v>
                </c:pt>
                <c:pt idx="221">
                  <c:v>2015.0</c:v>
                </c:pt>
              </c:numCache>
            </c:numRef>
          </c:xVal>
          <c:yVal>
            <c:numRef>
              <c:f>Data!$F$3:$F$224</c:f>
              <c:numCache>
                <c:formatCode>0.00</c:formatCode>
                <c:ptCount val="222"/>
                <c:pt idx="0">
                  <c:v>88.1</c:v>
                </c:pt>
                <c:pt idx="1">
                  <c:v>88.15000000000001</c:v>
                </c:pt>
                <c:pt idx="2">
                  <c:v>87.2</c:v>
                </c:pt>
                <c:pt idx="3">
                  <c:v>87.2</c:v>
                </c:pt>
                <c:pt idx="4">
                  <c:v>74.04</c:v>
                </c:pt>
                <c:pt idx="5">
                  <c:v>74.52</c:v>
                </c:pt>
                <c:pt idx="6">
                  <c:v>88.57</c:v>
                </c:pt>
                <c:pt idx="7">
                  <c:v>89.1</c:v>
                </c:pt>
                <c:pt idx="8">
                  <c:v>88.15000000000001</c:v>
                </c:pt>
                <c:pt idx="9">
                  <c:v>89.1</c:v>
                </c:pt>
                <c:pt idx="10">
                  <c:v>88.94</c:v>
                </c:pt>
                <c:pt idx="11">
                  <c:v>88.46</c:v>
                </c:pt>
                <c:pt idx="12">
                  <c:v>89.52</c:v>
                </c:pt>
                <c:pt idx="13">
                  <c:v>93.36</c:v>
                </c:pt>
                <c:pt idx="14">
                  <c:v>92.89</c:v>
                </c:pt>
                <c:pt idx="15">
                  <c:v>91.47</c:v>
                </c:pt>
                <c:pt idx="16">
                  <c:v>81.73</c:v>
                </c:pt>
                <c:pt idx="17">
                  <c:v>92.79</c:v>
                </c:pt>
                <c:pt idx="18">
                  <c:v>56.19</c:v>
                </c:pt>
                <c:pt idx="19">
                  <c:v>51.66</c:v>
                </c:pt>
                <c:pt idx="20">
                  <c:v>55.92</c:v>
                </c:pt>
                <c:pt idx="21">
                  <c:v>57.35</c:v>
                </c:pt>
                <c:pt idx="22">
                  <c:v>52.4</c:v>
                </c:pt>
                <c:pt idx="23">
                  <c:v>51.92</c:v>
                </c:pt>
                <c:pt idx="24">
                  <c:v>74.76</c:v>
                </c:pt>
                <c:pt idx="25">
                  <c:v>77.25</c:v>
                </c:pt>
                <c:pt idx="26">
                  <c:v>74.41</c:v>
                </c:pt>
                <c:pt idx="27">
                  <c:v>74.88</c:v>
                </c:pt>
                <c:pt idx="28">
                  <c:v>79.81</c:v>
                </c:pt>
                <c:pt idx="29">
                  <c:v>78.85</c:v>
                </c:pt>
                <c:pt idx="30">
                  <c:v>24.76</c:v>
                </c:pt>
                <c:pt idx="31">
                  <c:v>25.59</c:v>
                </c:pt>
                <c:pt idx="32">
                  <c:v>27.49</c:v>
                </c:pt>
                <c:pt idx="33">
                  <c:v>26.07</c:v>
                </c:pt>
                <c:pt idx="34">
                  <c:v>36.54</c:v>
                </c:pt>
                <c:pt idx="35">
                  <c:v>30.29</c:v>
                </c:pt>
                <c:pt idx="36">
                  <c:v>69.52</c:v>
                </c:pt>
                <c:pt idx="37">
                  <c:v>67.77</c:v>
                </c:pt>
                <c:pt idx="38">
                  <c:v>66.35</c:v>
                </c:pt>
                <c:pt idx="39">
                  <c:v>62.56</c:v>
                </c:pt>
                <c:pt idx="40">
                  <c:v>58.65</c:v>
                </c:pt>
                <c:pt idx="41">
                  <c:v>60.58</c:v>
                </c:pt>
                <c:pt idx="42">
                  <c:v>74.29</c:v>
                </c:pt>
                <c:pt idx="43">
                  <c:v>73.93</c:v>
                </c:pt>
                <c:pt idx="44">
                  <c:v>73.46</c:v>
                </c:pt>
                <c:pt idx="45">
                  <c:v>73.46</c:v>
                </c:pt>
                <c:pt idx="46">
                  <c:v>72.6</c:v>
                </c:pt>
                <c:pt idx="47">
                  <c:v>71.63</c:v>
                </c:pt>
                <c:pt idx="48">
                  <c:v>21.9</c:v>
                </c:pt>
                <c:pt idx="49">
                  <c:v>23.22</c:v>
                </c:pt>
                <c:pt idx="50">
                  <c:v>23.22</c:v>
                </c:pt>
                <c:pt idx="51">
                  <c:v>22.27</c:v>
                </c:pt>
                <c:pt idx="52">
                  <c:v>23.08</c:v>
                </c:pt>
                <c:pt idx="53">
                  <c:v>22.12</c:v>
                </c:pt>
                <c:pt idx="54">
                  <c:v>20.95</c:v>
                </c:pt>
                <c:pt idx="55">
                  <c:v>39.81</c:v>
                </c:pt>
                <c:pt idx="56">
                  <c:v>42.65</c:v>
                </c:pt>
                <c:pt idx="57">
                  <c:v>44.08</c:v>
                </c:pt>
                <c:pt idx="58">
                  <c:v>56.73</c:v>
                </c:pt>
                <c:pt idx="59">
                  <c:v>56.73</c:v>
                </c:pt>
                <c:pt idx="60">
                  <c:v>70.95</c:v>
                </c:pt>
                <c:pt idx="61">
                  <c:v>69.67</c:v>
                </c:pt>
                <c:pt idx="62">
                  <c:v>69.19</c:v>
                </c:pt>
                <c:pt idx="63">
                  <c:v>69.19</c:v>
                </c:pt>
                <c:pt idx="64">
                  <c:v>63.94</c:v>
                </c:pt>
                <c:pt idx="65">
                  <c:v>66.83</c:v>
                </c:pt>
                <c:pt idx="66">
                  <c:v>13.81</c:v>
                </c:pt>
                <c:pt idx="67">
                  <c:v>13.74</c:v>
                </c:pt>
                <c:pt idx="68">
                  <c:v>9.0</c:v>
                </c:pt>
                <c:pt idx="69">
                  <c:v>6.64</c:v>
                </c:pt>
                <c:pt idx="70">
                  <c:v>2.88</c:v>
                </c:pt>
                <c:pt idx="71">
                  <c:v>3.37</c:v>
                </c:pt>
                <c:pt idx="72">
                  <c:v>33.81</c:v>
                </c:pt>
                <c:pt idx="73">
                  <c:v>31.75</c:v>
                </c:pt>
                <c:pt idx="74">
                  <c:v>25.12</c:v>
                </c:pt>
                <c:pt idx="75">
                  <c:v>29.86</c:v>
                </c:pt>
                <c:pt idx="76">
                  <c:v>26.44</c:v>
                </c:pt>
                <c:pt idx="77">
                  <c:v>22.6</c:v>
                </c:pt>
                <c:pt idx="78">
                  <c:v>7.14</c:v>
                </c:pt>
                <c:pt idx="79">
                  <c:v>6.64</c:v>
                </c:pt>
                <c:pt idx="80">
                  <c:v>7.58</c:v>
                </c:pt>
                <c:pt idx="81">
                  <c:v>10.9</c:v>
                </c:pt>
                <c:pt idx="82">
                  <c:v>7.69</c:v>
                </c:pt>
                <c:pt idx="83">
                  <c:v>8.65</c:v>
                </c:pt>
                <c:pt idx="84">
                  <c:v>44.29</c:v>
                </c:pt>
                <c:pt idx="85">
                  <c:v>50.24</c:v>
                </c:pt>
                <c:pt idx="86">
                  <c:v>45.97</c:v>
                </c:pt>
                <c:pt idx="87">
                  <c:v>45.97</c:v>
                </c:pt>
                <c:pt idx="88">
                  <c:v>43.75</c:v>
                </c:pt>
                <c:pt idx="89">
                  <c:v>47.6</c:v>
                </c:pt>
                <c:pt idx="90">
                  <c:v>57.14</c:v>
                </c:pt>
                <c:pt idx="91">
                  <c:v>62.56</c:v>
                </c:pt>
                <c:pt idx="92">
                  <c:v>60.19</c:v>
                </c:pt>
                <c:pt idx="93">
                  <c:v>59.24</c:v>
                </c:pt>
                <c:pt idx="94">
                  <c:v>64.9</c:v>
                </c:pt>
                <c:pt idx="95">
                  <c:v>63.94</c:v>
                </c:pt>
                <c:pt idx="96">
                  <c:v>35.71</c:v>
                </c:pt>
                <c:pt idx="97">
                  <c:v>36.02</c:v>
                </c:pt>
                <c:pt idx="98">
                  <c:v>29.38</c:v>
                </c:pt>
                <c:pt idx="99">
                  <c:v>28.91</c:v>
                </c:pt>
                <c:pt idx="100">
                  <c:v>54.81</c:v>
                </c:pt>
                <c:pt idx="101">
                  <c:v>49.52</c:v>
                </c:pt>
                <c:pt idx="102">
                  <c:v>46.67</c:v>
                </c:pt>
                <c:pt idx="103">
                  <c:v>47.87</c:v>
                </c:pt>
                <c:pt idx="104">
                  <c:v>53.08</c:v>
                </c:pt>
                <c:pt idx="105">
                  <c:v>58.29</c:v>
                </c:pt>
                <c:pt idx="106">
                  <c:v>56.25</c:v>
                </c:pt>
                <c:pt idx="107">
                  <c:v>55.77</c:v>
                </c:pt>
                <c:pt idx="108">
                  <c:v>72.86</c:v>
                </c:pt>
                <c:pt idx="109">
                  <c:v>72.51</c:v>
                </c:pt>
                <c:pt idx="110">
                  <c:v>68.25</c:v>
                </c:pt>
                <c:pt idx="111">
                  <c:v>67.3</c:v>
                </c:pt>
                <c:pt idx="112">
                  <c:v>67.79</c:v>
                </c:pt>
                <c:pt idx="113">
                  <c:v>67.79</c:v>
                </c:pt>
                <c:pt idx="114">
                  <c:v>55.24</c:v>
                </c:pt>
                <c:pt idx="115">
                  <c:v>49.29</c:v>
                </c:pt>
                <c:pt idx="116">
                  <c:v>55.45</c:v>
                </c:pt>
                <c:pt idx="117">
                  <c:v>54.03</c:v>
                </c:pt>
                <c:pt idx="118">
                  <c:v>77.88</c:v>
                </c:pt>
                <c:pt idx="119">
                  <c:v>75.96</c:v>
                </c:pt>
                <c:pt idx="120">
                  <c:v>60.95</c:v>
                </c:pt>
                <c:pt idx="121">
                  <c:v>58.29</c:v>
                </c:pt>
                <c:pt idx="122">
                  <c:v>59.72</c:v>
                </c:pt>
                <c:pt idx="123">
                  <c:v>34.6</c:v>
                </c:pt>
                <c:pt idx="124">
                  <c:v>45.19</c:v>
                </c:pt>
                <c:pt idx="125">
                  <c:v>37.5</c:v>
                </c:pt>
                <c:pt idx="126">
                  <c:v>40.0</c:v>
                </c:pt>
                <c:pt idx="127">
                  <c:v>40.28</c:v>
                </c:pt>
                <c:pt idx="128">
                  <c:v>49.76</c:v>
                </c:pt>
                <c:pt idx="129">
                  <c:v>34.6</c:v>
                </c:pt>
                <c:pt idx="130">
                  <c:v>45.19</c:v>
                </c:pt>
                <c:pt idx="131">
                  <c:v>37.5</c:v>
                </c:pt>
                <c:pt idx="132">
                  <c:v>10.95</c:v>
                </c:pt>
                <c:pt idx="133">
                  <c:v>12.32</c:v>
                </c:pt>
                <c:pt idx="134">
                  <c:v>15.64</c:v>
                </c:pt>
                <c:pt idx="135">
                  <c:v>15.17</c:v>
                </c:pt>
                <c:pt idx="136">
                  <c:v>15.38</c:v>
                </c:pt>
                <c:pt idx="137">
                  <c:v>14.42</c:v>
                </c:pt>
                <c:pt idx="138">
                  <c:v>62.38</c:v>
                </c:pt>
                <c:pt idx="139">
                  <c:v>61.61</c:v>
                </c:pt>
                <c:pt idx="140">
                  <c:v>62.09</c:v>
                </c:pt>
                <c:pt idx="141">
                  <c:v>63.03</c:v>
                </c:pt>
                <c:pt idx="142">
                  <c:v>65.87</c:v>
                </c:pt>
                <c:pt idx="143">
                  <c:v>66.35</c:v>
                </c:pt>
                <c:pt idx="144">
                  <c:v>22.97</c:v>
                </c:pt>
                <c:pt idx="145">
                  <c:v>27.49</c:v>
                </c:pt>
                <c:pt idx="146">
                  <c:v>28.44</c:v>
                </c:pt>
                <c:pt idx="147">
                  <c:v>26.07</c:v>
                </c:pt>
                <c:pt idx="148">
                  <c:v>20.19</c:v>
                </c:pt>
                <c:pt idx="149">
                  <c:v>22.6</c:v>
                </c:pt>
                <c:pt idx="150">
                  <c:v>67.62</c:v>
                </c:pt>
                <c:pt idx="151">
                  <c:v>66.82</c:v>
                </c:pt>
                <c:pt idx="152">
                  <c:v>67.3</c:v>
                </c:pt>
                <c:pt idx="153">
                  <c:v>68.72</c:v>
                </c:pt>
                <c:pt idx="154">
                  <c:v>66.83</c:v>
                </c:pt>
                <c:pt idx="155">
                  <c:v>77.88</c:v>
                </c:pt>
                <c:pt idx="156">
                  <c:v>98.57</c:v>
                </c:pt>
                <c:pt idx="157">
                  <c:v>96.68000000000001</c:v>
                </c:pt>
                <c:pt idx="158">
                  <c:v>97.16</c:v>
                </c:pt>
                <c:pt idx="159">
                  <c:v>96.68000000000001</c:v>
                </c:pt>
                <c:pt idx="160">
                  <c:v>97.12</c:v>
                </c:pt>
                <c:pt idx="161">
                  <c:v>97.12</c:v>
                </c:pt>
                <c:pt idx="162">
                  <c:v>41.43</c:v>
                </c:pt>
                <c:pt idx="163">
                  <c:v>41.23</c:v>
                </c:pt>
                <c:pt idx="164">
                  <c:v>43.13</c:v>
                </c:pt>
                <c:pt idx="165">
                  <c:v>42.18</c:v>
                </c:pt>
                <c:pt idx="166">
                  <c:v>49.52</c:v>
                </c:pt>
                <c:pt idx="167">
                  <c:v>46.15</c:v>
                </c:pt>
                <c:pt idx="168">
                  <c:v>82.86</c:v>
                </c:pt>
                <c:pt idx="169">
                  <c:v>81.04</c:v>
                </c:pt>
                <c:pt idx="170">
                  <c:v>81.04</c:v>
                </c:pt>
                <c:pt idx="171">
                  <c:v>80.57</c:v>
                </c:pt>
                <c:pt idx="172">
                  <c:v>63.94</c:v>
                </c:pt>
                <c:pt idx="173">
                  <c:v>64.9</c:v>
                </c:pt>
                <c:pt idx="174">
                  <c:v>85.24</c:v>
                </c:pt>
                <c:pt idx="175">
                  <c:v>85.31</c:v>
                </c:pt>
                <c:pt idx="176">
                  <c:v>81.52</c:v>
                </c:pt>
                <c:pt idx="177">
                  <c:v>81.52</c:v>
                </c:pt>
                <c:pt idx="178">
                  <c:v>67.31</c:v>
                </c:pt>
                <c:pt idx="179">
                  <c:v>68.75</c:v>
                </c:pt>
                <c:pt idx="180">
                  <c:v>82.86</c:v>
                </c:pt>
                <c:pt idx="181">
                  <c:v>81.04</c:v>
                </c:pt>
                <c:pt idx="182">
                  <c:v>81.04</c:v>
                </c:pt>
                <c:pt idx="183">
                  <c:v>80.57</c:v>
                </c:pt>
                <c:pt idx="184">
                  <c:v>72.6</c:v>
                </c:pt>
                <c:pt idx="185">
                  <c:v>71.63</c:v>
                </c:pt>
                <c:pt idx="186">
                  <c:v>40.95</c:v>
                </c:pt>
                <c:pt idx="187">
                  <c:v>45.02</c:v>
                </c:pt>
                <c:pt idx="188">
                  <c:v>41.23</c:v>
                </c:pt>
                <c:pt idx="189">
                  <c:v>42.65</c:v>
                </c:pt>
                <c:pt idx="190">
                  <c:v>31.25</c:v>
                </c:pt>
                <c:pt idx="191">
                  <c:v>34.13</c:v>
                </c:pt>
                <c:pt idx="192">
                  <c:v>17.62</c:v>
                </c:pt>
                <c:pt idx="193">
                  <c:v>15.17</c:v>
                </c:pt>
                <c:pt idx="194">
                  <c:v>17.54</c:v>
                </c:pt>
                <c:pt idx="195">
                  <c:v>21.8</c:v>
                </c:pt>
                <c:pt idx="196">
                  <c:v>29.33</c:v>
                </c:pt>
                <c:pt idx="197">
                  <c:v>27.4</c:v>
                </c:pt>
                <c:pt idx="198">
                  <c:v>47.62</c:v>
                </c:pt>
                <c:pt idx="199">
                  <c:v>48.82</c:v>
                </c:pt>
                <c:pt idx="200">
                  <c:v>49.29</c:v>
                </c:pt>
                <c:pt idx="201">
                  <c:v>51.18</c:v>
                </c:pt>
                <c:pt idx="202">
                  <c:v>48.08</c:v>
                </c:pt>
                <c:pt idx="203">
                  <c:v>39.9</c:v>
                </c:pt>
                <c:pt idx="204">
                  <c:v>45.24</c:v>
                </c:pt>
                <c:pt idx="205">
                  <c:v>51.18</c:v>
                </c:pt>
                <c:pt idx="206">
                  <c:v>50.71</c:v>
                </c:pt>
                <c:pt idx="207">
                  <c:v>48.34</c:v>
                </c:pt>
                <c:pt idx="208">
                  <c:v>33.65</c:v>
                </c:pt>
                <c:pt idx="209">
                  <c:v>36.06</c:v>
                </c:pt>
                <c:pt idx="210">
                  <c:v>52.86</c:v>
                </c:pt>
                <c:pt idx="211">
                  <c:v>38.39</c:v>
                </c:pt>
                <c:pt idx="212">
                  <c:v>48.34</c:v>
                </c:pt>
                <c:pt idx="213">
                  <c:v>47.87</c:v>
                </c:pt>
                <c:pt idx="214">
                  <c:v>58.17</c:v>
                </c:pt>
                <c:pt idx="215">
                  <c:v>58.65</c:v>
                </c:pt>
                <c:pt idx="216">
                  <c:v>67.14</c:v>
                </c:pt>
                <c:pt idx="217">
                  <c:v>68.72</c:v>
                </c:pt>
                <c:pt idx="218">
                  <c:v>69.67</c:v>
                </c:pt>
                <c:pt idx="219">
                  <c:v>67.77</c:v>
                </c:pt>
                <c:pt idx="220">
                  <c:v>71.15000000000001</c:v>
                </c:pt>
                <c:pt idx="221">
                  <c:v>52.88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94516912"/>
        <c:axId val="-1394514432"/>
      </c:scatterChart>
      <c:valAx>
        <c:axId val="-139451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4514432"/>
        <c:crosses val="autoZero"/>
        <c:crossBetween val="midCat"/>
      </c:valAx>
      <c:valAx>
        <c:axId val="-139451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4516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Government Effectiveness</a:t>
            </a:r>
            <a:r>
              <a:rPr lang="en-US" baseline="0"/>
              <a:t> and</a:t>
            </a:r>
          </a:p>
          <a:p>
            <a:pPr>
              <a:defRPr/>
            </a:pPr>
            <a:r>
              <a:rPr lang="en-US" baseline="0"/>
              <a:t>Control of Corruption over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GOVEF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Data!$D$159:$D$164</c:f>
              <c:numCache>
                <c:formatCode>General</c:formatCode>
                <c:ptCount val="6"/>
                <c:pt idx="0">
                  <c:v>2010.0</c:v>
                </c:pt>
                <c:pt idx="1">
                  <c:v>2011.0</c:v>
                </c:pt>
                <c:pt idx="2">
                  <c:v>2012.0</c:v>
                </c:pt>
                <c:pt idx="3">
                  <c:v>2013.0</c:v>
                </c:pt>
                <c:pt idx="4">
                  <c:v>2014.0</c:v>
                </c:pt>
                <c:pt idx="5">
                  <c:v>2015.0</c:v>
                </c:pt>
              </c:numCache>
            </c:numRef>
          </c:xVal>
          <c:yVal>
            <c:numRef>
              <c:f>Data!$E$159:$E$164</c:f>
              <c:numCache>
                <c:formatCode>0.00</c:formatCode>
                <c:ptCount val="6"/>
                <c:pt idx="0">
                  <c:v>100.0</c:v>
                </c:pt>
                <c:pt idx="1">
                  <c:v>99.53</c:v>
                </c:pt>
                <c:pt idx="2">
                  <c:v>99.53</c:v>
                </c:pt>
                <c:pt idx="3">
                  <c:v>99.53</c:v>
                </c:pt>
                <c:pt idx="4">
                  <c:v>100.0</c:v>
                </c:pt>
                <c:pt idx="5">
                  <c:v>100.0</c:v>
                </c:pt>
              </c:numCache>
            </c:numRef>
          </c:yVal>
          <c:smooth val="1"/>
        </c:ser>
        <c:ser>
          <c:idx val="1"/>
          <c:order val="1"/>
          <c:tx>
            <c:v>CONOC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Data!$D$159:$D$164</c:f>
              <c:numCache>
                <c:formatCode>General</c:formatCode>
                <c:ptCount val="6"/>
                <c:pt idx="0">
                  <c:v>2010.0</c:v>
                </c:pt>
                <c:pt idx="1">
                  <c:v>2011.0</c:v>
                </c:pt>
                <c:pt idx="2">
                  <c:v>2012.0</c:v>
                </c:pt>
                <c:pt idx="3">
                  <c:v>2013.0</c:v>
                </c:pt>
                <c:pt idx="4">
                  <c:v>2014.0</c:v>
                </c:pt>
                <c:pt idx="5">
                  <c:v>2015.0</c:v>
                </c:pt>
              </c:numCache>
            </c:numRef>
          </c:xVal>
          <c:yVal>
            <c:numRef>
              <c:f>Data!$F$159:$F$164</c:f>
              <c:numCache>
                <c:formatCode>0.00</c:formatCode>
                <c:ptCount val="6"/>
                <c:pt idx="0">
                  <c:v>98.57</c:v>
                </c:pt>
                <c:pt idx="1">
                  <c:v>96.68000000000001</c:v>
                </c:pt>
                <c:pt idx="2">
                  <c:v>97.16</c:v>
                </c:pt>
                <c:pt idx="3">
                  <c:v>96.68000000000001</c:v>
                </c:pt>
                <c:pt idx="4">
                  <c:v>97.12</c:v>
                </c:pt>
                <c:pt idx="5">
                  <c:v>97.12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94484320"/>
        <c:axId val="-1394481840"/>
      </c:scatterChart>
      <c:valAx>
        <c:axId val="-139448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4481840"/>
        <c:crosses val="autoZero"/>
        <c:crossBetween val="midCat"/>
      </c:valAx>
      <c:valAx>
        <c:axId val="-139448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448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between Government Effectiveness and Control of Corruption of UN-SIDS from 2010 to 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Data!$E$3:$E$224</c:f>
              <c:numCache>
                <c:formatCode>0.00</c:formatCode>
                <c:ptCount val="222"/>
                <c:pt idx="0">
                  <c:v>68.9</c:v>
                </c:pt>
                <c:pt idx="1">
                  <c:v>67.3</c:v>
                </c:pt>
                <c:pt idx="2">
                  <c:v>67.77</c:v>
                </c:pt>
                <c:pt idx="3">
                  <c:v>69.19</c:v>
                </c:pt>
                <c:pt idx="4">
                  <c:v>49.52</c:v>
                </c:pt>
                <c:pt idx="5">
                  <c:v>61.06</c:v>
                </c:pt>
                <c:pt idx="6">
                  <c:v>81.82</c:v>
                </c:pt>
                <c:pt idx="7">
                  <c:v>78.67</c:v>
                </c:pt>
                <c:pt idx="8">
                  <c:v>79.62</c:v>
                </c:pt>
                <c:pt idx="9">
                  <c:v>75.83</c:v>
                </c:pt>
                <c:pt idx="10">
                  <c:v>74.04</c:v>
                </c:pt>
                <c:pt idx="11">
                  <c:v>73.56</c:v>
                </c:pt>
                <c:pt idx="12">
                  <c:v>88.52</c:v>
                </c:pt>
                <c:pt idx="13">
                  <c:v>89.1</c:v>
                </c:pt>
                <c:pt idx="14">
                  <c:v>89.57</c:v>
                </c:pt>
                <c:pt idx="15">
                  <c:v>88.15000000000001</c:v>
                </c:pt>
                <c:pt idx="16">
                  <c:v>87.02</c:v>
                </c:pt>
                <c:pt idx="17">
                  <c:v>79.81</c:v>
                </c:pt>
                <c:pt idx="18">
                  <c:v>40.19</c:v>
                </c:pt>
                <c:pt idx="19">
                  <c:v>43.6</c:v>
                </c:pt>
                <c:pt idx="20">
                  <c:v>44.55</c:v>
                </c:pt>
                <c:pt idx="21">
                  <c:v>45.02</c:v>
                </c:pt>
                <c:pt idx="22">
                  <c:v>25.48</c:v>
                </c:pt>
                <c:pt idx="23">
                  <c:v>25.0</c:v>
                </c:pt>
                <c:pt idx="24">
                  <c:v>55.02</c:v>
                </c:pt>
                <c:pt idx="25">
                  <c:v>60.66</c:v>
                </c:pt>
                <c:pt idx="26">
                  <c:v>59.24</c:v>
                </c:pt>
                <c:pt idx="27">
                  <c:v>58.77</c:v>
                </c:pt>
                <c:pt idx="28">
                  <c:v>56.73</c:v>
                </c:pt>
                <c:pt idx="29">
                  <c:v>59.62</c:v>
                </c:pt>
                <c:pt idx="30">
                  <c:v>0.96</c:v>
                </c:pt>
                <c:pt idx="31">
                  <c:v>1.42</c:v>
                </c:pt>
                <c:pt idx="32">
                  <c:v>2.84</c:v>
                </c:pt>
                <c:pt idx="33">
                  <c:v>1.9</c:v>
                </c:pt>
                <c:pt idx="34">
                  <c:v>2.4</c:v>
                </c:pt>
                <c:pt idx="35">
                  <c:v>5.769999999999999</c:v>
                </c:pt>
                <c:pt idx="36">
                  <c:v>42.58</c:v>
                </c:pt>
                <c:pt idx="37">
                  <c:v>42.65</c:v>
                </c:pt>
                <c:pt idx="38">
                  <c:v>40.76</c:v>
                </c:pt>
                <c:pt idx="39">
                  <c:v>37.91</c:v>
                </c:pt>
                <c:pt idx="40">
                  <c:v>52.88</c:v>
                </c:pt>
                <c:pt idx="41">
                  <c:v>53.85</c:v>
                </c:pt>
                <c:pt idx="42">
                  <c:v>71.77</c:v>
                </c:pt>
                <c:pt idx="43">
                  <c:v>70.62</c:v>
                </c:pt>
                <c:pt idx="44">
                  <c:v>71.09</c:v>
                </c:pt>
                <c:pt idx="45">
                  <c:v>72.04</c:v>
                </c:pt>
                <c:pt idx="46">
                  <c:v>56.25</c:v>
                </c:pt>
                <c:pt idx="47">
                  <c:v>52.21</c:v>
                </c:pt>
                <c:pt idx="48">
                  <c:v>30.62</c:v>
                </c:pt>
                <c:pt idx="49">
                  <c:v>34.12</c:v>
                </c:pt>
                <c:pt idx="50">
                  <c:v>37.44</c:v>
                </c:pt>
                <c:pt idx="51">
                  <c:v>38.86</c:v>
                </c:pt>
                <c:pt idx="52">
                  <c:v>37.02</c:v>
                </c:pt>
                <c:pt idx="53">
                  <c:v>41.83</c:v>
                </c:pt>
                <c:pt idx="54">
                  <c:v>27.27</c:v>
                </c:pt>
                <c:pt idx="55">
                  <c:v>27.01</c:v>
                </c:pt>
                <c:pt idx="56">
                  <c:v>22.27</c:v>
                </c:pt>
                <c:pt idx="57">
                  <c:v>21.8</c:v>
                </c:pt>
                <c:pt idx="58">
                  <c:v>41.35</c:v>
                </c:pt>
                <c:pt idx="59">
                  <c:v>43.27</c:v>
                </c:pt>
                <c:pt idx="60">
                  <c:v>60.77</c:v>
                </c:pt>
                <c:pt idx="61">
                  <c:v>62.09</c:v>
                </c:pt>
                <c:pt idx="62">
                  <c:v>62.09</c:v>
                </c:pt>
                <c:pt idx="63">
                  <c:v>61.61</c:v>
                </c:pt>
                <c:pt idx="64">
                  <c:v>48.56</c:v>
                </c:pt>
                <c:pt idx="65">
                  <c:v>46.63</c:v>
                </c:pt>
                <c:pt idx="66">
                  <c:v>13.88</c:v>
                </c:pt>
                <c:pt idx="67">
                  <c:v>14.69</c:v>
                </c:pt>
                <c:pt idx="68">
                  <c:v>9.95</c:v>
                </c:pt>
                <c:pt idx="69">
                  <c:v>6.16</c:v>
                </c:pt>
                <c:pt idx="70">
                  <c:v>3.85</c:v>
                </c:pt>
                <c:pt idx="71">
                  <c:v>4.33</c:v>
                </c:pt>
                <c:pt idx="72">
                  <c:v>49.76</c:v>
                </c:pt>
                <c:pt idx="73">
                  <c:v>53.08</c:v>
                </c:pt>
                <c:pt idx="74">
                  <c:v>50.71</c:v>
                </c:pt>
                <c:pt idx="75">
                  <c:v>49.29</c:v>
                </c:pt>
                <c:pt idx="76">
                  <c:v>44.71</c:v>
                </c:pt>
                <c:pt idx="77">
                  <c:v>42.31</c:v>
                </c:pt>
                <c:pt idx="78">
                  <c:v>2.87</c:v>
                </c:pt>
                <c:pt idx="79">
                  <c:v>2.37</c:v>
                </c:pt>
                <c:pt idx="80">
                  <c:v>1.42</c:v>
                </c:pt>
                <c:pt idx="81">
                  <c:v>2.84</c:v>
                </c:pt>
                <c:pt idx="82">
                  <c:v>0.96</c:v>
                </c:pt>
                <c:pt idx="83">
                  <c:v>0.96</c:v>
                </c:pt>
                <c:pt idx="84">
                  <c:v>62.68</c:v>
                </c:pt>
                <c:pt idx="85">
                  <c:v>61.61</c:v>
                </c:pt>
                <c:pt idx="86">
                  <c:v>56.87</c:v>
                </c:pt>
                <c:pt idx="87">
                  <c:v>56.87</c:v>
                </c:pt>
                <c:pt idx="88">
                  <c:v>60.1</c:v>
                </c:pt>
                <c:pt idx="89">
                  <c:v>63.46</c:v>
                </c:pt>
                <c:pt idx="90">
                  <c:v>21.53</c:v>
                </c:pt>
                <c:pt idx="91">
                  <c:v>23.7</c:v>
                </c:pt>
                <c:pt idx="92">
                  <c:v>24.64</c:v>
                </c:pt>
                <c:pt idx="93">
                  <c:v>25.12</c:v>
                </c:pt>
                <c:pt idx="94">
                  <c:v>30.77</c:v>
                </c:pt>
                <c:pt idx="95">
                  <c:v>36.06</c:v>
                </c:pt>
                <c:pt idx="96">
                  <c:v>46.89</c:v>
                </c:pt>
                <c:pt idx="97">
                  <c:v>45.02</c:v>
                </c:pt>
                <c:pt idx="98">
                  <c:v>47.87</c:v>
                </c:pt>
                <c:pt idx="99">
                  <c:v>45.5</c:v>
                </c:pt>
                <c:pt idx="100">
                  <c:v>41.83</c:v>
                </c:pt>
                <c:pt idx="101">
                  <c:v>40.87</c:v>
                </c:pt>
                <c:pt idx="102">
                  <c:v>7.18</c:v>
                </c:pt>
                <c:pt idx="103">
                  <c:v>4.27</c:v>
                </c:pt>
                <c:pt idx="104">
                  <c:v>5.69</c:v>
                </c:pt>
                <c:pt idx="105">
                  <c:v>2.37</c:v>
                </c:pt>
                <c:pt idx="106">
                  <c:v>5.29</c:v>
                </c:pt>
                <c:pt idx="107">
                  <c:v>5.29</c:v>
                </c:pt>
                <c:pt idx="108">
                  <c:v>76.56</c:v>
                </c:pt>
                <c:pt idx="109">
                  <c:v>76.78</c:v>
                </c:pt>
                <c:pt idx="110">
                  <c:v>78.2</c:v>
                </c:pt>
                <c:pt idx="111">
                  <c:v>74.88</c:v>
                </c:pt>
                <c:pt idx="112">
                  <c:v>81.25</c:v>
                </c:pt>
                <c:pt idx="113">
                  <c:v>80.77</c:v>
                </c:pt>
                <c:pt idx="114">
                  <c:v>23.44</c:v>
                </c:pt>
                <c:pt idx="115">
                  <c:v>25.59</c:v>
                </c:pt>
                <c:pt idx="116">
                  <c:v>31.28</c:v>
                </c:pt>
                <c:pt idx="117">
                  <c:v>34.12</c:v>
                </c:pt>
                <c:pt idx="118">
                  <c:v>33.17</c:v>
                </c:pt>
                <c:pt idx="119">
                  <c:v>39.9</c:v>
                </c:pt>
                <c:pt idx="120">
                  <c:v>33.97</c:v>
                </c:pt>
                <c:pt idx="121">
                  <c:v>33.18</c:v>
                </c:pt>
                <c:pt idx="122">
                  <c:v>33.65</c:v>
                </c:pt>
                <c:pt idx="123">
                  <c:v>33.65</c:v>
                </c:pt>
                <c:pt idx="124">
                  <c:v>29.33</c:v>
                </c:pt>
                <c:pt idx="125">
                  <c:v>32.69</c:v>
                </c:pt>
                <c:pt idx="126">
                  <c:v>20.57</c:v>
                </c:pt>
                <c:pt idx="127">
                  <c:v>33.18</c:v>
                </c:pt>
                <c:pt idx="128">
                  <c:v>33.65</c:v>
                </c:pt>
                <c:pt idx="129">
                  <c:v>33.65</c:v>
                </c:pt>
                <c:pt idx="130">
                  <c:v>29.33</c:v>
                </c:pt>
                <c:pt idx="131">
                  <c:v>32.69</c:v>
                </c:pt>
                <c:pt idx="132">
                  <c:v>26.79</c:v>
                </c:pt>
                <c:pt idx="133">
                  <c:v>26.07</c:v>
                </c:pt>
                <c:pt idx="134">
                  <c:v>26.54</c:v>
                </c:pt>
                <c:pt idx="135">
                  <c:v>29.38</c:v>
                </c:pt>
                <c:pt idx="136">
                  <c:v>28.37</c:v>
                </c:pt>
                <c:pt idx="137">
                  <c:v>29.81</c:v>
                </c:pt>
                <c:pt idx="138">
                  <c:v>53.11</c:v>
                </c:pt>
                <c:pt idx="139">
                  <c:v>54.5</c:v>
                </c:pt>
                <c:pt idx="140">
                  <c:v>55.45</c:v>
                </c:pt>
                <c:pt idx="141">
                  <c:v>56.4</c:v>
                </c:pt>
                <c:pt idx="142">
                  <c:v>70.67</c:v>
                </c:pt>
                <c:pt idx="143">
                  <c:v>70.67</c:v>
                </c:pt>
                <c:pt idx="144">
                  <c:v>40.48</c:v>
                </c:pt>
                <c:pt idx="145">
                  <c:v>45.5</c:v>
                </c:pt>
                <c:pt idx="146">
                  <c:v>45.02</c:v>
                </c:pt>
                <c:pt idx="147">
                  <c:v>45.02</c:v>
                </c:pt>
                <c:pt idx="148">
                  <c:v>52.88</c:v>
                </c:pt>
                <c:pt idx="149">
                  <c:v>52.4</c:v>
                </c:pt>
                <c:pt idx="150">
                  <c:v>61.72</c:v>
                </c:pt>
                <c:pt idx="151">
                  <c:v>62.56</c:v>
                </c:pt>
                <c:pt idx="152">
                  <c:v>64.45</c:v>
                </c:pt>
                <c:pt idx="153">
                  <c:v>64.93</c:v>
                </c:pt>
                <c:pt idx="154">
                  <c:v>66.83</c:v>
                </c:pt>
                <c:pt idx="155">
                  <c:v>68.75</c:v>
                </c:pt>
                <c:pt idx="156">
                  <c:v>100.0</c:v>
                </c:pt>
                <c:pt idx="157">
                  <c:v>99.53</c:v>
                </c:pt>
                <c:pt idx="158">
                  <c:v>99.53</c:v>
                </c:pt>
                <c:pt idx="159">
                  <c:v>99.53</c:v>
                </c:pt>
                <c:pt idx="160">
                  <c:v>100.0</c:v>
                </c:pt>
                <c:pt idx="161">
                  <c:v>100.0</c:v>
                </c:pt>
                <c:pt idx="162">
                  <c:v>17.22</c:v>
                </c:pt>
                <c:pt idx="163">
                  <c:v>19.43</c:v>
                </c:pt>
                <c:pt idx="164">
                  <c:v>24.17</c:v>
                </c:pt>
                <c:pt idx="165">
                  <c:v>23.22</c:v>
                </c:pt>
                <c:pt idx="166">
                  <c:v>15.38</c:v>
                </c:pt>
                <c:pt idx="167">
                  <c:v>14.42</c:v>
                </c:pt>
                <c:pt idx="168">
                  <c:v>73.21</c:v>
                </c:pt>
                <c:pt idx="169">
                  <c:v>74.88</c:v>
                </c:pt>
                <c:pt idx="170">
                  <c:v>76.3</c:v>
                </c:pt>
                <c:pt idx="171">
                  <c:v>77.73</c:v>
                </c:pt>
                <c:pt idx="172">
                  <c:v>50.0</c:v>
                </c:pt>
                <c:pt idx="173">
                  <c:v>57.21</c:v>
                </c:pt>
                <c:pt idx="174">
                  <c:v>75.6</c:v>
                </c:pt>
                <c:pt idx="175">
                  <c:v>76.3</c:v>
                </c:pt>
                <c:pt idx="176">
                  <c:v>72.04</c:v>
                </c:pt>
                <c:pt idx="177">
                  <c:v>72.51</c:v>
                </c:pt>
                <c:pt idx="178">
                  <c:v>53.85</c:v>
                </c:pt>
                <c:pt idx="179">
                  <c:v>50.0</c:v>
                </c:pt>
                <c:pt idx="180">
                  <c:v>73.21</c:v>
                </c:pt>
                <c:pt idx="181">
                  <c:v>74.88</c:v>
                </c:pt>
                <c:pt idx="182">
                  <c:v>76.3</c:v>
                </c:pt>
                <c:pt idx="183">
                  <c:v>77.73</c:v>
                </c:pt>
                <c:pt idx="184">
                  <c:v>59.13</c:v>
                </c:pt>
                <c:pt idx="185">
                  <c:v>54.33</c:v>
                </c:pt>
                <c:pt idx="186">
                  <c:v>51.2</c:v>
                </c:pt>
                <c:pt idx="187">
                  <c:v>50.24</c:v>
                </c:pt>
                <c:pt idx="188">
                  <c:v>55.92</c:v>
                </c:pt>
                <c:pt idx="189">
                  <c:v>54.98</c:v>
                </c:pt>
                <c:pt idx="190">
                  <c:v>46.63</c:v>
                </c:pt>
                <c:pt idx="191">
                  <c:v>41.35</c:v>
                </c:pt>
                <c:pt idx="192">
                  <c:v>9.57</c:v>
                </c:pt>
                <c:pt idx="193">
                  <c:v>11.85</c:v>
                </c:pt>
                <c:pt idx="194">
                  <c:v>11.85</c:v>
                </c:pt>
                <c:pt idx="195">
                  <c:v>10.43</c:v>
                </c:pt>
                <c:pt idx="196">
                  <c:v>12.5</c:v>
                </c:pt>
                <c:pt idx="197">
                  <c:v>12.98</c:v>
                </c:pt>
                <c:pt idx="198">
                  <c:v>43.54</c:v>
                </c:pt>
                <c:pt idx="199">
                  <c:v>43.13</c:v>
                </c:pt>
                <c:pt idx="200">
                  <c:v>42.18</c:v>
                </c:pt>
                <c:pt idx="201">
                  <c:v>42.18</c:v>
                </c:pt>
                <c:pt idx="202">
                  <c:v>50.48</c:v>
                </c:pt>
                <c:pt idx="203">
                  <c:v>42.79</c:v>
                </c:pt>
                <c:pt idx="204">
                  <c:v>63.64</c:v>
                </c:pt>
                <c:pt idx="205">
                  <c:v>63.98</c:v>
                </c:pt>
                <c:pt idx="206">
                  <c:v>64.93</c:v>
                </c:pt>
                <c:pt idx="207">
                  <c:v>63.51</c:v>
                </c:pt>
                <c:pt idx="208">
                  <c:v>64.42</c:v>
                </c:pt>
                <c:pt idx="209">
                  <c:v>62.98</c:v>
                </c:pt>
                <c:pt idx="210">
                  <c:v>38.28</c:v>
                </c:pt>
                <c:pt idx="211">
                  <c:v>22.75</c:v>
                </c:pt>
                <c:pt idx="212">
                  <c:v>29.38</c:v>
                </c:pt>
                <c:pt idx="213">
                  <c:v>30.33</c:v>
                </c:pt>
                <c:pt idx="214">
                  <c:v>16.83</c:v>
                </c:pt>
                <c:pt idx="215">
                  <c:v>15.87</c:v>
                </c:pt>
                <c:pt idx="216">
                  <c:v>44.5</c:v>
                </c:pt>
                <c:pt idx="217">
                  <c:v>46.45</c:v>
                </c:pt>
                <c:pt idx="218">
                  <c:v>47.39</c:v>
                </c:pt>
                <c:pt idx="219">
                  <c:v>46.92</c:v>
                </c:pt>
                <c:pt idx="220">
                  <c:v>31.25</c:v>
                </c:pt>
                <c:pt idx="221">
                  <c:v>21.15</c:v>
                </c:pt>
              </c:numCache>
            </c:numRef>
          </c:xVal>
          <c:yVal>
            <c:numRef>
              <c:f>Data!$F$3:$F$224</c:f>
              <c:numCache>
                <c:formatCode>0.00</c:formatCode>
                <c:ptCount val="222"/>
                <c:pt idx="0">
                  <c:v>88.1</c:v>
                </c:pt>
                <c:pt idx="1">
                  <c:v>88.15000000000001</c:v>
                </c:pt>
                <c:pt idx="2">
                  <c:v>87.2</c:v>
                </c:pt>
                <c:pt idx="3">
                  <c:v>87.2</c:v>
                </c:pt>
                <c:pt idx="4">
                  <c:v>74.04</c:v>
                </c:pt>
                <c:pt idx="5">
                  <c:v>74.52</c:v>
                </c:pt>
                <c:pt idx="6">
                  <c:v>88.57</c:v>
                </c:pt>
                <c:pt idx="7">
                  <c:v>89.1</c:v>
                </c:pt>
                <c:pt idx="8">
                  <c:v>88.15000000000001</c:v>
                </c:pt>
                <c:pt idx="9">
                  <c:v>89.1</c:v>
                </c:pt>
                <c:pt idx="10">
                  <c:v>88.94</c:v>
                </c:pt>
                <c:pt idx="11">
                  <c:v>88.46</c:v>
                </c:pt>
                <c:pt idx="12">
                  <c:v>89.52</c:v>
                </c:pt>
                <c:pt idx="13">
                  <c:v>93.36</c:v>
                </c:pt>
                <c:pt idx="14">
                  <c:v>92.89</c:v>
                </c:pt>
                <c:pt idx="15">
                  <c:v>91.47</c:v>
                </c:pt>
                <c:pt idx="16">
                  <c:v>81.73</c:v>
                </c:pt>
                <c:pt idx="17">
                  <c:v>92.79</c:v>
                </c:pt>
                <c:pt idx="18">
                  <c:v>56.19</c:v>
                </c:pt>
                <c:pt idx="19">
                  <c:v>51.66</c:v>
                </c:pt>
                <c:pt idx="20">
                  <c:v>55.92</c:v>
                </c:pt>
                <c:pt idx="21">
                  <c:v>57.35</c:v>
                </c:pt>
                <c:pt idx="22">
                  <c:v>52.4</c:v>
                </c:pt>
                <c:pt idx="23">
                  <c:v>51.92</c:v>
                </c:pt>
                <c:pt idx="24">
                  <c:v>74.76</c:v>
                </c:pt>
                <c:pt idx="25">
                  <c:v>77.25</c:v>
                </c:pt>
                <c:pt idx="26">
                  <c:v>74.41</c:v>
                </c:pt>
                <c:pt idx="27">
                  <c:v>74.88</c:v>
                </c:pt>
                <c:pt idx="28">
                  <c:v>79.81</c:v>
                </c:pt>
                <c:pt idx="29">
                  <c:v>78.85</c:v>
                </c:pt>
                <c:pt idx="30">
                  <c:v>24.76</c:v>
                </c:pt>
                <c:pt idx="31">
                  <c:v>25.59</c:v>
                </c:pt>
                <c:pt idx="32">
                  <c:v>27.49</c:v>
                </c:pt>
                <c:pt idx="33">
                  <c:v>26.07</c:v>
                </c:pt>
                <c:pt idx="34">
                  <c:v>36.54</c:v>
                </c:pt>
                <c:pt idx="35">
                  <c:v>30.29</c:v>
                </c:pt>
                <c:pt idx="36">
                  <c:v>69.52</c:v>
                </c:pt>
                <c:pt idx="37">
                  <c:v>67.77</c:v>
                </c:pt>
                <c:pt idx="38">
                  <c:v>66.35</c:v>
                </c:pt>
                <c:pt idx="39">
                  <c:v>62.56</c:v>
                </c:pt>
                <c:pt idx="40">
                  <c:v>58.65</c:v>
                </c:pt>
                <c:pt idx="41">
                  <c:v>60.58</c:v>
                </c:pt>
                <c:pt idx="42">
                  <c:v>74.29</c:v>
                </c:pt>
                <c:pt idx="43">
                  <c:v>73.93</c:v>
                </c:pt>
                <c:pt idx="44">
                  <c:v>73.46</c:v>
                </c:pt>
                <c:pt idx="45">
                  <c:v>73.46</c:v>
                </c:pt>
                <c:pt idx="46">
                  <c:v>72.6</c:v>
                </c:pt>
                <c:pt idx="47">
                  <c:v>71.63</c:v>
                </c:pt>
                <c:pt idx="48">
                  <c:v>21.9</c:v>
                </c:pt>
                <c:pt idx="49">
                  <c:v>23.22</c:v>
                </c:pt>
                <c:pt idx="50">
                  <c:v>23.22</c:v>
                </c:pt>
                <c:pt idx="51">
                  <c:v>22.27</c:v>
                </c:pt>
                <c:pt idx="52">
                  <c:v>23.08</c:v>
                </c:pt>
                <c:pt idx="53">
                  <c:v>22.12</c:v>
                </c:pt>
                <c:pt idx="54">
                  <c:v>20.95</c:v>
                </c:pt>
                <c:pt idx="55">
                  <c:v>39.81</c:v>
                </c:pt>
                <c:pt idx="56">
                  <c:v>42.65</c:v>
                </c:pt>
                <c:pt idx="57">
                  <c:v>44.08</c:v>
                </c:pt>
                <c:pt idx="58">
                  <c:v>56.73</c:v>
                </c:pt>
                <c:pt idx="59">
                  <c:v>56.73</c:v>
                </c:pt>
                <c:pt idx="60">
                  <c:v>70.95</c:v>
                </c:pt>
                <c:pt idx="61">
                  <c:v>69.67</c:v>
                </c:pt>
                <c:pt idx="62">
                  <c:v>69.19</c:v>
                </c:pt>
                <c:pt idx="63">
                  <c:v>69.19</c:v>
                </c:pt>
                <c:pt idx="64">
                  <c:v>63.94</c:v>
                </c:pt>
                <c:pt idx="65">
                  <c:v>66.83</c:v>
                </c:pt>
                <c:pt idx="66">
                  <c:v>13.81</c:v>
                </c:pt>
                <c:pt idx="67">
                  <c:v>13.74</c:v>
                </c:pt>
                <c:pt idx="68">
                  <c:v>9.0</c:v>
                </c:pt>
                <c:pt idx="69">
                  <c:v>6.64</c:v>
                </c:pt>
                <c:pt idx="70">
                  <c:v>2.88</c:v>
                </c:pt>
                <c:pt idx="71">
                  <c:v>3.37</c:v>
                </c:pt>
                <c:pt idx="72">
                  <c:v>33.81</c:v>
                </c:pt>
                <c:pt idx="73">
                  <c:v>31.75</c:v>
                </c:pt>
                <c:pt idx="74">
                  <c:v>25.12</c:v>
                </c:pt>
                <c:pt idx="75">
                  <c:v>29.86</c:v>
                </c:pt>
                <c:pt idx="76">
                  <c:v>26.44</c:v>
                </c:pt>
                <c:pt idx="77">
                  <c:v>22.6</c:v>
                </c:pt>
                <c:pt idx="78">
                  <c:v>7.14</c:v>
                </c:pt>
                <c:pt idx="79">
                  <c:v>6.64</c:v>
                </c:pt>
                <c:pt idx="80">
                  <c:v>7.58</c:v>
                </c:pt>
                <c:pt idx="81">
                  <c:v>10.9</c:v>
                </c:pt>
                <c:pt idx="82">
                  <c:v>7.69</c:v>
                </c:pt>
                <c:pt idx="83">
                  <c:v>8.65</c:v>
                </c:pt>
                <c:pt idx="84">
                  <c:v>44.29</c:v>
                </c:pt>
                <c:pt idx="85">
                  <c:v>50.24</c:v>
                </c:pt>
                <c:pt idx="86">
                  <c:v>45.97</c:v>
                </c:pt>
                <c:pt idx="87">
                  <c:v>45.97</c:v>
                </c:pt>
                <c:pt idx="88">
                  <c:v>43.75</c:v>
                </c:pt>
                <c:pt idx="89">
                  <c:v>47.6</c:v>
                </c:pt>
                <c:pt idx="90">
                  <c:v>57.14</c:v>
                </c:pt>
                <c:pt idx="91">
                  <c:v>62.56</c:v>
                </c:pt>
                <c:pt idx="92">
                  <c:v>60.19</c:v>
                </c:pt>
                <c:pt idx="93">
                  <c:v>59.24</c:v>
                </c:pt>
                <c:pt idx="94">
                  <c:v>64.9</c:v>
                </c:pt>
                <c:pt idx="95">
                  <c:v>63.94</c:v>
                </c:pt>
                <c:pt idx="96">
                  <c:v>35.71</c:v>
                </c:pt>
                <c:pt idx="97">
                  <c:v>36.02</c:v>
                </c:pt>
                <c:pt idx="98">
                  <c:v>29.38</c:v>
                </c:pt>
                <c:pt idx="99">
                  <c:v>28.91</c:v>
                </c:pt>
                <c:pt idx="100">
                  <c:v>54.81</c:v>
                </c:pt>
                <c:pt idx="101">
                  <c:v>49.52</c:v>
                </c:pt>
                <c:pt idx="102">
                  <c:v>46.67</c:v>
                </c:pt>
                <c:pt idx="103">
                  <c:v>47.87</c:v>
                </c:pt>
                <c:pt idx="104">
                  <c:v>53.08</c:v>
                </c:pt>
                <c:pt idx="105">
                  <c:v>58.29</c:v>
                </c:pt>
                <c:pt idx="106">
                  <c:v>56.25</c:v>
                </c:pt>
                <c:pt idx="107">
                  <c:v>55.77</c:v>
                </c:pt>
                <c:pt idx="108">
                  <c:v>72.86</c:v>
                </c:pt>
                <c:pt idx="109">
                  <c:v>72.51</c:v>
                </c:pt>
                <c:pt idx="110">
                  <c:v>68.25</c:v>
                </c:pt>
                <c:pt idx="111">
                  <c:v>67.3</c:v>
                </c:pt>
                <c:pt idx="112">
                  <c:v>67.79</c:v>
                </c:pt>
                <c:pt idx="113">
                  <c:v>67.79</c:v>
                </c:pt>
                <c:pt idx="114">
                  <c:v>55.24</c:v>
                </c:pt>
                <c:pt idx="115">
                  <c:v>49.29</c:v>
                </c:pt>
                <c:pt idx="116">
                  <c:v>55.45</c:v>
                </c:pt>
                <c:pt idx="117">
                  <c:v>54.03</c:v>
                </c:pt>
                <c:pt idx="118">
                  <c:v>77.88</c:v>
                </c:pt>
                <c:pt idx="119">
                  <c:v>75.96</c:v>
                </c:pt>
                <c:pt idx="120">
                  <c:v>60.95</c:v>
                </c:pt>
                <c:pt idx="121">
                  <c:v>58.29</c:v>
                </c:pt>
                <c:pt idx="122">
                  <c:v>59.72</c:v>
                </c:pt>
                <c:pt idx="123">
                  <c:v>34.6</c:v>
                </c:pt>
                <c:pt idx="124">
                  <c:v>45.19</c:v>
                </c:pt>
                <c:pt idx="125">
                  <c:v>37.5</c:v>
                </c:pt>
                <c:pt idx="126">
                  <c:v>40.0</c:v>
                </c:pt>
                <c:pt idx="127">
                  <c:v>40.28</c:v>
                </c:pt>
                <c:pt idx="128">
                  <c:v>49.76</c:v>
                </c:pt>
                <c:pt idx="129">
                  <c:v>34.6</c:v>
                </c:pt>
                <c:pt idx="130">
                  <c:v>45.19</c:v>
                </c:pt>
                <c:pt idx="131">
                  <c:v>37.5</c:v>
                </c:pt>
                <c:pt idx="132">
                  <c:v>10.95</c:v>
                </c:pt>
                <c:pt idx="133">
                  <c:v>12.32</c:v>
                </c:pt>
                <c:pt idx="134">
                  <c:v>15.64</c:v>
                </c:pt>
                <c:pt idx="135">
                  <c:v>15.17</c:v>
                </c:pt>
                <c:pt idx="136">
                  <c:v>15.38</c:v>
                </c:pt>
                <c:pt idx="137">
                  <c:v>14.42</c:v>
                </c:pt>
                <c:pt idx="138">
                  <c:v>62.38</c:v>
                </c:pt>
                <c:pt idx="139">
                  <c:v>61.61</c:v>
                </c:pt>
                <c:pt idx="140">
                  <c:v>62.09</c:v>
                </c:pt>
                <c:pt idx="141">
                  <c:v>63.03</c:v>
                </c:pt>
                <c:pt idx="142">
                  <c:v>65.87</c:v>
                </c:pt>
                <c:pt idx="143">
                  <c:v>66.35</c:v>
                </c:pt>
                <c:pt idx="144">
                  <c:v>22.97</c:v>
                </c:pt>
                <c:pt idx="145">
                  <c:v>27.49</c:v>
                </c:pt>
                <c:pt idx="146">
                  <c:v>28.44</c:v>
                </c:pt>
                <c:pt idx="147">
                  <c:v>26.07</c:v>
                </c:pt>
                <c:pt idx="148">
                  <c:v>20.19</c:v>
                </c:pt>
                <c:pt idx="149">
                  <c:v>22.6</c:v>
                </c:pt>
                <c:pt idx="150">
                  <c:v>67.62</c:v>
                </c:pt>
                <c:pt idx="151">
                  <c:v>66.82</c:v>
                </c:pt>
                <c:pt idx="152">
                  <c:v>67.3</c:v>
                </c:pt>
                <c:pt idx="153">
                  <c:v>68.72</c:v>
                </c:pt>
                <c:pt idx="154">
                  <c:v>66.83</c:v>
                </c:pt>
                <c:pt idx="155">
                  <c:v>77.88</c:v>
                </c:pt>
                <c:pt idx="156">
                  <c:v>98.57</c:v>
                </c:pt>
                <c:pt idx="157">
                  <c:v>96.68000000000001</c:v>
                </c:pt>
                <c:pt idx="158">
                  <c:v>97.16</c:v>
                </c:pt>
                <c:pt idx="159">
                  <c:v>96.68000000000001</c:v>
                </c:pt>
                <c:pt idx="160">
                  <c:v>97.12</c:v>
                </c:pt>
                <c:pt idx="161">
                  <c:v>97.12</c:v>
                </c:pt>
                <c:pt idx="162">
                  <c:v>41.43</c:v>
                </c:pt>
                <c:pt idx="163">
                  <c:v>41.23</c:v>
                </c:pt>
                <c:pt idx="164">
                  <c:v>43.13</c:v>
                </c:pt>
                <c:pt idx="165">
                  <c:v>42.18</c:v>
                </c:pt>
                <c:pt idx="166">
                  <c:v>49.52</c:v>
                </c:pt>
                <c:pt idx="167">
                  <c:v>46.15</c:v>
                </c:pt>
                <c:pt idx="168">
                  <c:v>82.86</c:v>
                </c:pt>
                <c:pt idx="169">
                  <c:v>81.04</c:v>
                </c:pt>
                <c:pt idx="170">
                  <c:v>81.04</c:v>
                </c:pt>
                <c:pt idx="171">
                  <c:v>80.57</c:v>
                </c:pt>
                <c:pt idx="172">
                  <c:v>63.94</c:v>
                </c:pt>
                <c:pt idx="173">
                  <c:v>64.9</c:v>
                </c:pt>
                <c:pt idx="174">
                  <c:v>85.24</c:v>
                </c:pt>
                <c:pt idx="175">
                  <c:v>85.31</c:v>
                </c:pt>
                <c:pt idx="176">
                  <c:v>81.52</c:v>
                </c:pt>
                <c:pt idx="177">
                  <c:v>81.52</c:v>
                </c:pt>
                <c:pt idx="178">
                  <c:v>67.31</c:v>
                </c:pt>
                <c:pt idx="179">
                  <c:v>68.75</c:v>
                </c:pt>
                <c:pt idx="180">
                  <c:v>82.86</c:v>
                </c:pt>
                <c:pt idx="181">
                  <c:v>81.04</c:v>
                </c:pt>
                <c:pt idx="182">
                  <c:v>81.04</c:v>
                </c:pt>
                <c:pt idx="183">
                  <c:v>80.57</c:v>
                </c:pt>
                <c:pt idx="184">
                  <c:v>72.6</c:v>
                </c:pt>
                <c:pt idx="185">
                  <c:v>71.63</c:v>
                </c:pt>
                <c:pt idx="186">
                  <c:v>40.95</c:v>
                </c:pt>
                <c:pt idx="187">
                  <c:v>45.02</c:v>
                </c:pt>
                <c:pt idx="188">
                  <c:v>41.23</c:v>
                </c:pt>
                <c:pt idx="189">
                  <c:v>42.65</c:v>
                </c:pt>
                <c:pt idx="190">
                  <c:v>31.25</c:v>
                </c:pt>
                <c:pt idx="191">
                  <c:v>34.13</c:v>
                </c:pt>
                <c:pt idx="192">
                  <c:v>17.62</c:v>
                </c:pt>
                <c:pt idx="193">
                  <c:v>15.17</c:v>
                </c:pt>
                <c:pt idx="194">
                  <c:v>17.54</c:v>
                </c:pt>
                <c:pt idx="195">
                  <c:v>21.8</c:v>
                </c:pt>
                <c:pt idx="196">
                  <c:v>29.33</c:v>
                </c:pt>
                <c:pt idx="197">
                  <c:v>27.4</c:v>
                </c:pt>
                <c:pt idx="198">
                  <c:v>47.62</c:v>
                </c:pt>
                <c:pt idx="199">
                  <c:v>48.82</c:v>
                </c:pt>
                <c:pt idx="200">
                  <c:v>49.29</c:v>
                </c:pt>
                <c:pt idx="201">
                  <c:v>51.18</c:v>
                </c:pt>
                <c:pt idx="202">
                  <c:v>48.08</c:v>
                </c:pt>
                <c:pt idx="203">
                  <c:v>39.9</c:v>
                </c:pt>
                <c:pt idx="204">
                  <c:v>45.24</c:v>
                </c:pt>
                <c:pt idx="205">
                  <c:v>51.18</c:v>
                </c:pt>
                <c:pt idx="206">
                  <c:v>50.71</c:v>
                </c:pt>
                <c:pt idx="207">
                  <c:v>48.34</c:v>
                </c:pt>
                <c:pt idx="208">
                  <c:v>33.65</c:v>
                </c:pt>
                <c:pt idx="209">
                  <c:v>36.06</c:v>
                </c:pt>
                <c:pt idx="210">
                  <c:v>52.86</c:v>
                </c:pt>
                <c:pt idx="211">
                  <c:v>38.39</c:v>
                </c:pt>
                <c:pt idx="212">
                  <c:v>48.34</c:v>
                </c:pt>
                <c:pt idx="213">
                  <c:v>47.87</c:v>
                </c:pt>
                <c:pt idx="214">
                  <c:v>58.17</c:v>
                </c:pt>
                <c:pt idx="215">
                  <c:v>58.65</c:v>
                </c:pt>
                <c:pt idx="216">
                  <c:v>67.14</c:v>
                </c:pt>
                <c:pt idx="217">
                  <c:v>68.72</c:v>
                </c:pt>
                <c:pt idx="218">
                  <c:v>69.67</c:v>
                </c:pt>
                <c:pt idx="219">
                  <c:v>67.77</c:v>
                </c:pt>
                <c:pt idx="220">
                  <c:v>71.15000000000001</c:v>
                </c:pt>
                <c:pt idx="221">
                  <c:v>52.88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822-43DE-9CF2-95429C445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9001872"/>
        <c:axId val="-1428999808"/>
      </c:scatterChart>
      <c:valAx>
        <c:axId val="-142900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8999808"/>
        <c:crosses val="autoZero"/>
        <c:crossBetween val="midCat"/>
      </c:valAx>
      <c:valAx>
        <c:axId val="-142899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9001872"/>
        <c:crosses val="autoZero"/>
        <c:crossBetween val="midCat"/>
      </c:valAx>
      <c:spPr>
        <a:noFill/>
        <a:ln>
          <a:solidFill>
            <a:srgbClr val="FFFF00"/>
          </a:solidFill>
        </a:ln>
        <a:effectLst/>
      </c:spPr>
    </c:plotArea>
    <c:plotVisOnly val="1"/>
    <c:dispBlanksAs val="gap"/>
    <c:showDLblsOverMax val="0"/>
  </c:chart>
  <c:spPr>
    <a:gradFill rotWithShape="1">
      <a:gsLst>
        <a:gs pos="0">
          <a:schemeClr val="dk1">
            <a:satMod val="103000"/>
            <a:lumMod val="102000"/>
            <a:tint val="94000"/>
          </a:schemeClr>
        </a:gs>
        <a:gs pos="50000">
          <a:schemeClr val="dk1">
            <a:satMod val="110000"/>
            <a:lumMod val="100000"/>
            <a:shade val="100000"/>
          </a:schemeClr>
        </a:gs>
        <a:gs pos="100000">
          <a:schemeClr val="dk1">
            <a:lumMod val="99000"/>
            <a:satMod val="120000"/>
            <a:shade val="78000"/>
          </a:schemeClr>
        </a:gs>
      </a:gsLst>
      <a:lin ang="5400000" scaled="0"/>
    </a:gradFill>
    <a:ln w="9525" cap="flat" cmpd="sng" algn="ctr">
      <a:noFill/>
      <a:round/>
    </a:ln>
    <a:effectLst>
      <a:outerShdw blurRad="57150" dist="19050" dir="5400000" algn="ctr" rotWithShape="0">
        <a:srgbClr val="000000">
          <a:alpha val="63000"/>
        </a:srgbClr>
      </a:outerShd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Correlation between Government Effectiveness and Control of Corruption of UN-SIDS from 2010 to 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Government Effectiveness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'Perfect World'!$E$3:$E$224</c:f>
              <c:numCache>
                <c:formatCode>0.00</c:formatCode>
                <c:ptCount val="222"/>
                <c:pt idx="0">
                  <c:v>68.9</c:v>
                </c:pt>
                <c:pt idx="1">
                  <c:v>67.3</c:v>
                </c:pt>
                <c:pt idx="2">
                  <c:v>67.77</c:v>
                </c:pt>
                <c:pt idx="3">
                  <c:v>69.19</c:v>
                </c:pt>
                <c:pt idx="4">
                  <c:v>49.52</c:v>
                </c:pt>
                <c:pt idx="5">
                  <c:v>61.06</c:v>
                </c:pt>
                <c:pt idx="6">
                  <c:v>81.82</c:v>
                </c:pt>
                <c:pt idx="7">
                  <c:v>78.67</c:v>
                </c:pt>
                <c:pt idx="8">
                  <c:v>79.62</c:v>
                </c:pt>
                <c:pt idx="9">
                  <c:v>75.83</c:v>
                </c:pt>
                <c:pt idx="10">
                  <c:v>74.04</c:v>
                </c:pt>
                <c:pt idx="11">
                  <c:v>73.56</c:v>
                </c:pt>
                <c:pt idx="12">
                  <c:v>88.52</c:v>
                </c:pt>
                <c:pt idx="13">
                  <c:v>89.1</c:v>
                </c:pt>
                <c:pt idx="14">
                  <c:v>89.57</c:v>
                </c:pt>
                <c:pt idx="15">
                  <c:v>88.15000000000001</c:v>
                </c:pt>
                <c:pt idx="16">
                  <c:v>87.02</c:v>
                </c:pt>
                <c:pt idx="17">
                  <c:v>79.81</c:v>
                </c:pt>
                <c:pt idx="18">
                  <c:v>40.19</c:v>
                </c:pt>
                <c:pt idx="19">
                  <c:v>43.6</c:v>
                </c:pt>
                <c:pt idx="20">
                  <c:v>44.55</c:v>
                </c:pt>
                <c:pt idx="21">
                  <c:v>45.02</c:v>
                </c:pt>
                <c:pt idx="22">
                  <c:v>25.48</c:v>
                </c:pt>
                <c:pt idx="23">
                  <c:v>25.0</c:v>
                </c:pt>
                <c:pt idx="24">
                  <c:v>55.02</c:v>
                </c:pt>
                <c:pt idx="25">
                  <c:v>60.66</c:v>
                </c:pt>
                <c:pt idx="26">
                  <c:v>59.24</c:v>
                </c:pt>
                <c:pt idx="27">
                  <c:v>58.77</c:v>
                </c:pt>
                <c:pt idx="28">
                  <c:v>56.73</c:v>
                </c:pt>
                <c:pt idx="29">
                  <c:v>59.62</c:v>
                </c:pt>
                <c:pt idx="30">
                  <c:v>0.96</c:v>
                </c:pt>
                <c:pt idx="31">
                  <c:v>1.42</c:v>
                </c:pt>
                <c:pt idx="32">
                  <c:v>2.84</c:v>
                </c:pt>
                <c:pt idx="33">
                  <c:v>1.9</c:v>
                </c:pt>
                <c:pt idx="34">
                  <c:v>2.4</c:v>
                </c:pt>
                <c:pt idx="35">
                  <c:v>5.769999999999999</c:v>
                </c:pt>
                <c:pt idx="36">
                  <c:v>42.58</c:v>
                </c:pt>
                <c:pt idx="37">
                  <c:v>42.65</c:v>
                </c:pt>
                <c:pt idx="38">
                  <c:v>40.76</c:v>
                </c:pt>
                <c:pt idx="39">
                  <c:v>37.91</c:v>
                </c:pt>
                <c:pt idx="40">
                  <c:v>52.88</c:v>
                </c:pt>
                <c:pt idx="41">
                  <c:v>53.85</c:v>
                </c:pt>
                <c:pt idx="42">
                  <c:v>71.77</c:v>
                </c:pt>
                <c:pt idx="43">
                  <c:v>70.62</c:v>
                </c:pt>
                <c:pt idx="44">
                  <c:v>71.09</c:v>
                </c:pt>
                <c:pt idx="45">
                  <c:v>72.04</c:v>
                </c:pt>
                <c:pt idx="46">
                  <c:v>56.25</c:v>
                </c:pt>
                <c:pt idx="47">
                  <c:v>52.21</c:v>
                </c:pt>
                <c:pt idx="48">
                  <c:v>30.62</c:v>
                </c:pt>
                <c:pt idx="49">
                  <c:v>34.12</c:v>
                </c:pt>
                <c:pt idx="50">
                  <c:v>37.44</c:v>
                </c:pt>
                <c:pt idx="51">
                  <c:v>38.86</c:v>
                </c:pt>
                <c:pt idx="52">
                  <c:v>37.02</c:v>
                </c:pt>
                <c:pt idx="53">
                  <c:v>41.83</c:v>
                </c:pt>
                <c:pt idx="54">
                  <c:v>27.27</c:v>
                </c:pt>
                <c:pt idx="55">
                  <c:v>27.01</c:v>
                </c:pt>
                <c:pt idx="56">
                  <c:v>22.27</c:v>
                </c:pt>
                <c:pt idx="57">
                  <c:v>21.8</c:v>
                </c:pt>
                <c:pt idx="58">
                  <c:v>41.35</c:v>
                </c:pt>
                <c:pt idx="59">
                  <c:v>43.27</c:v>
                </c:pt>
                <c:pt idx="60">
                  <c:v>60.77</c:v>
                </c:pt>
                <c:pt idx="61">
                  <c:v>62.09</c:v>
                </c:pt>
                <c:pt idx="62">
                  <c:v>62.09</c:v>
                </c:pt>
                <c:pt idx="63">
                  <c:v>61.61</c:v>
                </c:pt>
                <c:pt idx="64">
                  <c:v>48.56</c:v>
                </c:pt>
                <c:pt idx="65">
                  <c:v>46.63</c:v>
                </c:pt>
                <c:pt idx="66">
                  <c:v>13.88</c:v>
                </c:pt>
                <c:pt idx="67">
                  <c:v>14.69</c:v>
                </c:pt>
                <c:pt idx="68">
                  <c:v>9.95</c:v>
                </c:pt>
                <c:pt idx="69">
                  <c:v>6.16</c:v>
                </c:pt>
                <c:pt idx="70">
                  <c:v>3.85</c:v>
                </c:pt>
                <c:pt idx="71">
                  <c:v>4.33</c:v>
                </c:pt>
                <c:pt idx="72">
                  <c:v>49.76</c:v>
                </c:pt>
                <c:pt idx="73">
                  <c:v>53.08</c:v>
                </c:pt>
                <c:pt idx="74">
                  <c:v>50.71</c:v>
                </c:pt>
                <c:pt idx="75">
                  <c:v>49.29</c:v>
                </c:pt>
                <c:pt idx="76">
                  <c:v>44.71</c:v>
                </c:pt>
                <c:pt idx="77">
                  <c:v>42.31</c:v>
                </c:pt>
                <c:pt idx="78">
                  <c:v>2.87</c:v>
                </c:pt>
                <c:pt idx="79">
                  <c:v>2.37</c:v>
                </c:pt>
                <c:pt idx="80">
                  <c:v>1.42</c:v>
                </c:pt>
                <c:pt idx="81">
                  <c:v>2.84</c:v>
                </c:pt>
                <c:pt idx="82">
                  <c:v>0.96</c:v>
                </c:pt>
                <c:pt idx="83">
                  <c:v>0.96</c:v>
                </c:pt>
                <c:pt idx="84">
                  <c:v>62.68</c:v>
                </c:pt>
                <c:pt idx="85">
                  <c:v>61.61</c:v>
                </c:pt>
                <c:pt idx="86">
                  <c:v>56.87</c:v>
                </c:pt>
                <c:pt idx="87">
                  <c:v>56.87</c:v>
                </c:pt>
                <c:pt idx="88">
                  <c:v>60.1</c:v>
                </c:pt>
                <c:pt idx="89">
                  <c:v>63.46</c:v>
                </c:pt>
                <c:pt idx="90">
                  <c:v>21.53</c:v>
                </c:pt>
                <c:pt idx="91">
                  <c:v>23.7</c:v>
                </c:pt>
                <c:pt idx="92">
                  <c:v>24.64</c:v>
                </c:pt>
                <c:pt idx="93">
                  <c:v>25.12</c:v>
                </c:pt>
                <c:pt idx="94">
                  <c:v>30.77</c:v>
                </c:pt>
                <c:pt idx="95">
                  <c:v>36.06</c:v>
                </c:pt>
                <c:pt idx="96">
                  <c:v>46.89</c:v>
                </c:pt>
                <c:pt idx="97">
                  <c:v>45.02</c:v>
                </c:pt>
                <c:pt idx="98">
                  <c:v>47.87</c:v>
                </c:pt>
                <c:pt idx="99">
                  <c:v>45.5</c:v>
                </c:pt>
                <c:pt idx="100">
                  <c:v>41.83</c:v>
                </c:pt>
                <c:pt idx="101">
                  <c:v>40.87</c:v>
                </c:pt>
                <c:pt idx="102">
                  <c:v>7.18</c:v>
                </c:pt>
                <c:pt idx="103">
                  <c:v>4.27</c:v>
                </c:pt>
                <c:pt idx="104">
                  <c:v>5.69</c:v>
                </c:pt>
                <c:pt idx="105">
                  <c:v>2.37</c:v>
                </c:pt>
                <c:pt idx="106">
                  <c:v>5.29</c:v>
                </c:pt>
                <c:pt idx="107">
                  <c:v>5.29</c:v>
                </c:pt>
                <c:pt idx="108">
                  <c:v>76.56</c:v>
                </c:pt>
                <c:pt idx="109">
                  <c:v>76.78</c:v>
                </c:pt>
                <c:pt idx="110">
                  <c:v>78.2</c:v>
                </c:pt>
                <c:pt idx="111">
                  <c:v>74.88</c:v>
                </c:pt>
                <c:pt idx="112">
                  <c:v>81.25</c:v>
                </c:pt>
                <c:pt idx="113">
                  <c:v>80.77</c:v>
                </c:pt>
                <c:pt idx="114">
                  <c:v>23.44</c:v>
                </c:pt>
                <c:pt idx="115">
                  <c:v>25.59</c:v>
                </c:pt>
                <c:pt idx="116">
                  <c:v>31.28</c:v>
                </c:pt>
                <c:pt idx="117">
                  <c:v>34.12</c:v>
                </c:pt>
                <c:pt idx="118">
                  <c:v>33.17</c:v>
                </c:pt>
                <c:pt idx="119">
                  <c:v>39.9</c:v>
                </c:pt>
                <c:pt idx="120">
                  <c:v>33.97</c:v>
                </c:pt>
                <c:pt idx="121">
                  <c:v>33.18</c:v>
                </c:pt>
                <c:pt idx="122">
                  <c:v>33.65</c:v>
                </c:pt>
                <c:pt idx="123">
                  <c:v>33.65</c:v>
                </c:pt>
                <c:pt idx="124">
                  <c:v>29.33</c:v>
                </c:pt>
                <c:pt idx="125">
                  <c:v>32.69</c:v>
                </c:pt>
                <c:pt idx="126">
                  <c:v>20.57</c:v>
                </c:pt>
                <c:pt idx="127">
                  <c:v>33.18</c:v>
                </c:pt>
                <c:pt idx="128">
                  <c:v>33.65</c:v>
                </c:pt>
                <c:pt idx="129">
                  <c:v>33.65</c:v>
                </c:pt>
                <c:pt idx="130">
                  <c:v>29.33</c:v>
                </c:pt>
                <c:pt idx="131">
                  <c:v>32.69</c:v>
                </c:pt>
                <c:pt idx="132">
                  <c:v>26.79</c:v>
                </c:pt>
                <c:pt idx="133">
                  <c:v>26.07</c:v>
                </c:pt>
                <c:pt idx="134">
                  <c:v>26.54</c:v>
                </c:pt>
                <c:pt idx="135">
                  <c:v>29.38</c:v>
                </c:pt>
                <c:pt idx="136">
                  <c:v>28.37</c:v>
                </c:pt>
                <c:pt idx="137">
                  <c:v>29.81</c:v>
                </c:pt>
                <c:pt idx="138">
                  <c:v>53.11</c:v>
                </c:pt>
                <c:pt idx="139">
                  <c:v>54.5</c:v>
                </c:pt>
                <c:pt idx="140">
                  <c:v>55.45</c:v>
                </c:pt>
                <c:pt idx="141">
                  <c:v>56.4</c:v>
                </c:pt>
                <c:pt idx="142">
                  <c:v>70.67</c:v>
                </c:pt>
                <c:pt idx="143">
                  <c:v>70.67</c:v>
                </c:pt>
                <c:pt idx="144">
                  <c:v>40.48</c:v>
                </c:pt>
                <c:pt idx="145">
                  <c:v>45.5</c:v>
                </c:pt>
                <c:pt idx="146">
                  <c:v>45.02</c:v>
                </c:pt>
                <c:pt idx="147">
                  <c:v>45.02</c:v>
                </c:pt>
                <c:pt idx="148">
                  <c:v>52.88</c:v>
                </c:pt>
                <c:pt idx="149">
                  <c:v>52.4</c:v>
                </c:pt>
                <c:pt idx="150">
                  <c:v>61.72</c:v>
                </c:pt>
                <c:pt idx="151">
                  <c:v>62.56</c:v>
                </c:pt>
                <c:pt idx="152">
                  <c:v>64.45</c:v>
                </c:pt>
                <c:pt idx="153">
                  <c:v>64.93</c:v>
                </c:pt>
                <c:pt idx="154">
                  <c:v>66.83</c:v>
                </c:pt>
                <c:pt idx="155">
                  <c:v>68.75</c:v>
                </c:pt>
                <c:pt idx="156">
                  <c:v>100.0</c:v>
                </c:pt>
                <c:pt idx="157">
                  <c:v>99.53</c:v>
                </c:pt>
                <c:pt idx="158">
                  <c:v>99.53</c:v>
                </c:pt>
                <c:pt idx="159">
                  <c:v>99.53</c:v>
                </c:pt>
                <c:pt idx="160">
                  <c:v>100.0</c:v>
                </c:pt>
                <c:pt idx="161">
                  <c:v>100.0</c:v>
                </c:pt>
                <c:pt idx="162">
                  <c:v>17.22</c:v>
                </c:pt>
                <c:pt idx="163">
                  <c:v>19.43</c:v>
                </c:pt>
                <c:pt idx="164">
                  <c:v>24.17</c:v>
                </c:pt>
                <c:pt idx="165">
                  <c:v>23.22</c:v>
                </c:pt>
                <c:pt idx="166">
                  <c:v>15.38</c:v>
                </c:pt>
                <c:pt idx="167">
                  <c:v>14.42</c:v>
                </c:pt>
                <c:pt idx="168">
                  <c:v>73.21</c:v>
                </c:pt>
                <c:pt idx="169">
                  <c:v>74.88</c:v>
                </c:pt>
                <c:pt idx="170">
                  <c:v>76.3</c:v>
                </c:pt>
                <c:pt idx="171">
                  <c:v>77.73</c:v>
                </c:pt>
                <c:pt idx="172">
                  <c:v>50.0</c:v>
                </c:pt>
                <c:pt idx="173">
                  <c:v>57.21</c:v>
                </c:pt>
                <c:pt idx="174">
                  <c:v>75.6</c:v>
                </c:pt>
                <c:pt idx="175">
                  <c:v>76.3</c:v>
                </c:pt>
                <c:pt idx="176">
                  <c:v>72.04</c:v>
                </c:pt>
                <c:pt idx="177">
                  <c:v>72.51</c:v>
                </c:pt>
                <c:pt idx="178">
                  <c:v>53.85</c:v>
                </c:pt>
                <c:pt idx="179">
                  <c:v>50.0</c:v>
                </c:pt>
                <c:pt idx="180">
                  <c:v>73.21</c:v>
                </c:pt>
                <c:pt idx="181">
                  <c:v>74.88</c:v>
                </c:pt>
                <c:pt idx="182">
                  <c:v>76.3</c:v>
                </c:pt>
                <c:pt idx="183">
                  <c:v>77.73</c:v>
                </c:pt>
                <c:pt idx="184">
                  <c:v>59.13</c:v>
                </c:pt>
                <c:pt idx="185">
                  <c:v>54.33</c:v>
                </c:pt>
                <c:pt idx="186">
                  <c:v>51.2</c:v>
                </c:pt>
                <c:pt idx="187">
                  <c:v>50.24</c:v>
                </c:pt>
                <c:pt idx="188">
                  <c:v>55.92</c:v>
                </c:pt>
                <c:pt idx="189">
                  <c:v>54.98</c:v>
                </c:pt>
                <c:pt idx="190">
                  <c:v>46.63</c:v>
                </c:pt>
                <c:pt idx="191">
                  <c:v>41.35</c:v>
                </c:pt>
                <c:pt idx="192">
                  <c:v>9.57</c:v>
                </c:pt>
                <c:pt idx="193">
                  <c:v>11.85</c:v>
                </c:pt>
                <c:pt idx="194">
                  <c:v>11.85</c:v>
                </c:pt>
                <c:pt idx="195">
                  <c:v>10.43</c:v>
                </c:pt>
                <c:pt idx="196">
                  <c:v>12.5</c:v>
                </c:pt>
                <c:pt idx="197">
                  <c:v>12.98</c:v>
                </c:pt>
                <c:pt idx="198">
                  <c:v>43.54</c:v>
                </c:pt>
                <c:pt idx="199">
                  <c:v>43.13</c:v>
                </c:pt>
                <c:pt idx="200">
                  <c:v>42.18</c:v>
                </c:pt>
                <c:pt idx="201">
                  <c:v>42.18</c:v>
                </c:pt>
                <c:pt idx="202">
                  <c:v>50.48</c:v>
                </c:pt>
                <c:pt idx="203">
                  <c:v>42.79</c:v>
                </c:pt>
                <c:pt idx="204">
                  <c:v>63.64</c:v>
                </c:pt>
                <c:pt idx="205">
                  <c:v>63.98</c:v>
                </c:pt>
                <c:pt idx="206">
                  <c:v>64.93</c:v>
                </c:pt>
                <c:pt idx="207">
                  <c:v>63.51</c:v>
                </c:pt>
                <c:pt idx="208">
                  <c:v>64.42</c:v>
                </c:pt>
                <c:pt idx="209">
                  <c:v>62.98</c:v>
                </c:pt>
                <c:pt idx="210">
                  <c:v>38.28</c:v>
                </c:pt>
                <c:pt idx="211">
                  <c:v>22.75</c:v>
                </c:pt>
                <c:pt idx="212">
                  <c:v>29.38</c:v>
                </c:pt>
                <c:pt idx="213">
                  <c:v>30.33</c:v>
                </c:pt>
                <c:pt idx="214">
                  <c:v>16.83</c:v>
                </c:pt>
                <c:pt idx="215">
                  <c:v>15.87</c:v>
                </c:pt>
                <c:pt idx="216">
                  <c:v>44.5</c:v>
                </c:pt>
                <c:pt idx="217">
                  <c:v>46.45</c:v>
                </c:pt>
                <c:pt idx="218">
                  <c:v>47.39</c:v>
                </c:pt>
                <c:pt idx="219">
                  <c:v>46.92</c:v>
                </c:pt>
                <c:pt idx="220">
                  <c:v>31.25</c:v>
                </c:pt>
                <c:pt idx="221">
                  <c:v>21.15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800-4E47-ACF1-C7F881912D05}"/>
            </c:ext>
          </c:extLst>
        </c:ser>
        <c:ser>
          <c:idx val="1"/>
          <c:order val="1"/>
          <c:tx>
            <c:v>Control of Corruption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'Perfect World'!$F$3:$F$224</c:f>
              <c:numCache>
                <c:formatCode>0.00</c:formatCode>
                <c:ptCount val="222"/>
                <c:pt idx="0">
                  <c:v>68.9</c:v>
                </c:pt>
                <c:pt idx="1">
                  <c:v>67.3</c:v>
                </c:pt>
                <c:pt idx="2">
                  <c:v>67.77</c:v>
                </c:pt>
                <c:pt idx="3">
                  <c:v>69.19</c:v>
                </c:pt>
                <c:pt idx="4">
                  <c:v>49.52</c:v>
                </c:pt>
                <c:pt idx="5">
                  <c:v>61.06</c:v>
                </c:pt>
                <c:pt idx="6">
                  <c:v>81.82</c:v>
                </c:pt>
                <c:pt idx="7">
                  <c:v>78.67</c:v>
                </c:pt>
                <c:pt idx="8">
                  <c:v>79.62</c:v>
                </c:pt>
                <c:pt idx="9">
                  <c:v>75.83</c:v>
                </c:pt>
                <c:pt idx="10">
                  <c:v>74.04</c:v>
                </c:pt>
                <c:pt idx="11">
                  <c:v>73.56</c:v>
                </c:pt>
                <c:pt idx="12">
                  <c:v>88.52</c:v>
                </c:pt>
                <c:pt idx="13">
                  <c:v>89.1</c:v>
                </c:pt>
                <c:pt idx="14">
                  <c:v>89.57</c:v>
                </c:pt>
                <c:pt idx="15">
                  <c:v>88.15000000000001</c:v>
                </c:pt>
                <c:pt idx="16">
                  <c:v>87.02</c:v>
                </c:pt>
                <c:pt idx="17">
                  <c:v>79.81</c:v>
                </c:pt>
                <c:pt idx="18">
                  <c:v>40.19</c:v>
                </c:pt>
                <c:pt idx="19">
                  <c:v>43.6</c:v>
                </c:pt>
                <c:pt idx="20">
                  <c:v>44.55</c:v>
                </c:pt>
                <c:pt idx="21">
                  <c:v>45.02</c:v>
                </c:pt>
                <c:pt idx="22">
                  <c:v>25.48</c:v>
                </c:pt>
                <c:pt idx="23">
                  <c:v>25.0</c:v>
                </c:pt>
                <c:pt idx="24">
                  <c:v>55.02</c:v>
                </c:pt>
                <c:pt idx="25">
                  <c:v>60.66</c:v>
                </c:pt>
                <c:pt idx="26">
                  <c:v>59.24</c:v>
                </c:pt>
                <c:pt idx="27">
                  <c:v>58.77</c:v>
                </c:pt>
                <c:pt idx="28">
                  <c:v>56.73</c:v>
                </c:pt>
                <c:pt idx="29">
                  <c:v>59.62</c:v>
                </c:pt>
                <c:pt idx="30">
                  <c:v>0.96</c:v>
                </c:pt>
                <c:pt idx="31">
                  <c:v>1.42</c:v>
                </c:pt>
                <c:pt idx="32">
                  <c:v>2.84</c:v>
                </c:pt>
                <c:pt idx="33">
                  <c:v>1.9</c:v>
                </c:pt>
                <c:pt idx="34">
                  <c:v>2.4</c:v>
                </c:pt>
                <c:pt idx="35">
                  <c:v>5.769999999999999</c:v>
                </c:pt>
                <c:pt idx="36">
                  <c:v>42.58</c:v>
                </c:pt>
                <c:pt idx="37">
                  <c:v>42.65</c:v>
                </c:pt>
                <c:pt idx="38">
                  <c:v>40.76</c:v>
                </c:pt>
                <c:pt idx="39">
                  <c:v>37.91</c:v>
                </c:pt>
                <c:pt idx="40">
                  <c:v>52.88</c:v>
                </c:pt>
                <c:pt idx="41">
                  <c:v>53.85</c:v>
                </c:pt>
                <c:pt idx="42">
                  <c:v>71.77</c:v>
                </c:pt>
                <c:pt idx="43">
                  <c:v>70.62</c:v>
                </c:pt>
                <c:pt idx="44">
                  <c:v>71.09</c:v>
                </c:pt>
                <c:pt idx="45">
                  <c:v>72.04</c:v>
                </c:pt>
                <c:pt idx="46">
                  <c:v>56.25</c:v>
                </c:pt>
                <c:pt idx="47">
                  <c:v>52.21</c:v>
                </c:pt>
                <c:pt idx="48">
                  <c:v>30.62</c:v>
                </c:pt>
                <c:pt idx="49">
                  <c:v>34.12</c:v>
                </c:pt>
                <c:pt idx="50">
                  <c:v>37.44</c:v>
                </c:pt>
                <c:pt idx="51">
                  <c:v>38.86</c:v>
                </c:pt>
                <c:pt idx="52">
                  <c:v>37.02</c:v>
                </c:pt>
                <c:pt idx="53">
                  <c:v>41.83</c:v>
                </c:pt>
                <c:pt idx="54">
                  <c:v>27.27</c:v>
                </c:pt>
                <c:pt idx="55">
                  <c:v>27.01</c:v>
                </c:pt>
                <c:pt idx="56">
                  <c:v>22.27</c:v>
                </c:pt>
                <c:pt idx="57">
                  <c:v>21.8</c:v>
                </c:pt>
                <c:pt idx="58">
                  <c:v>41.35</c:v>
                </c:pt>
                <c:pt idx="59">
                  <c:v>43.27</c:v>
                </c:pt>
                <c:pt idx="60">
                  <c:v>60.77</c:v>
                </c:pt>
                <c:pt idx="61">
                  <c:v>62.09</c:v>
                </c:pt>
                <c:pt idx="62">
                  <c:v>62.09</c:v>
                </c:pt>
                <c:pt idx="63">
                  <c:v>61.61</c:v>
                </c:pt>
                <c:pt idx="64">
                  <c:v>48.56</c:v>
                </c:pt>
                <c:pt idx="65">
                  <c:v>46.63</c:v>
                </c:pt>
                <c:pt idx="66">
                  <c:v>13.88</c:v>
                </c:pt>
                <c:pt idx="67">
                  <c:v>14.69</c:v>
                </c:pt>
                <c:pt idx="68">
                  <c:v>9.95</c:v>
                </c:pt>
                <c:pt idx="69">
                  <c:v>6.16</c:v>
                </c:pt>
                <c:pt idx="70">
                  <c:v>3.85</c:v>
                </c:pt>
                <c:pt idx="71">
                  <c:v>4.33</c:v>
                </c:pt>
                <c:pt idx="72">
                  <c:v>49.76</c:v>
                </c:pt>
                <c:pt idx="73">
                  <c:v>53.08</c:v>
                </c:pt>
                <c:pt idx="74">
                  <c:v>50.71</c:v>
                </c:pt>
                <c:pt idx="75">
                  <c:v>49.29</c:v>
                </c:pt>
                <c:pt idx="76">
                  <c:v>44.71</c:v>
                </c:pt>
                <c:pt idx="77">
                  <c:v>42.31</c:v>
                </c:pt>
                <c:pt idx="78">
                  <c:v>2.87</c:v>
                </c:pt>
                <c:pt idx="79">
                  <c:v>2.37</c:v>
                </c:pt>
                <c:pt idx="80">
                  <c:v>1.42</c:v>
                </c:pt>
                <c:pt idx="81">
                  <c:v>2.84</c:v>
                </c:pt>
                <c:pt idx="82">
                  <c:v>0.96</c:v>
                </c:pt>
                <c:pt idx="83">
                  <c:v>0.96</c:v>
                </c:pt>
                <c:pt idx="84">
                  <c:v>62.68</c:v>
                </c:pt>
                <c:pt idx="85">
                  <c:v>61.61</c:v>
                </c:pt>
                <c:pt idx="86">
                  <c:v>56.87</c:v>
                </c:pt>
                <c:pt idx="87">
                  <c:v>56.87</c:v>
                </c:pt>
                <c:pt idx="88">
                  <c:v>60.1</c:v>
                </c:pt>
                <c:pt idx="89">
                  <c:v>63.46</c:v>
                </c:pt>
                <c:pt idx="90">
                  <c:v>21.53</c:v>
                </c:pt>
                <c:pt idx="91">
                  <c:v>23.7</c:v>
                </c:pt>
                <c:pt idx="92">
                  <c:v>24.64</c:v>
                </c:pt>
                <c:pt idx="93">
                  <c:v>25.12</c:v>
                </c:pt>
                <c:pt idx="94">
                  <c:v>30.77</c:v>
                </c:pt>
                <c:pt idx="95">
                  <c:v>36.06</c:v>
                </c:pt>
                <c:pt idx="96">
                  <c:v>46.89</c:v>
                </c:pt>
                <c:pt idx="97">
                  <c:v>45.02</c:v>
                </c:pt>
                <c:pt idx="98">
                  <c:v>47.87</c:v>
                </c:pt>
                <c:pt idx="99">
                  <c:v>45.5</c:v>
                </c:pt>
                <c:pt idx="100">
                  <c:v>41.83</c:v>
                </c:pt>
                <c:pt idx="101">
                  <c:v>40.87</c:v>
                </c:pt>
                <c:pt idx="102">
                  <c:v>7.18</c:v>
                </c:pt>
                <c:pt idx="103">
                  <c:v>4.27</c:v>
                </c:pt>
                <c:pt idx="104">
                  <c:v>5.69</c:v>
                </c:pt>
                <c:pt idx="105">
                  <c:v>2.37</c:v>
                </c:pt>
                <c:pt idx="106">
                  <c:v>5.29</c:v>
                </c:pt>
                <c:pt idx="107">
                  <c:v>5.29</c:v>
                </c:pt>
                <c:pt idx="108">
                  <c:v>76.56</c:v>
                </c:pt>
                <c:pt idx="109">
                  <c:v>76.78</c:v>
                </c:pt>
                <c:pt idx="110">
                  <c:v>78.2</c:v>
                </c:pt>
                <c:pt idx="111">
                  <c:v>74.88</c:v>
                </c:pt>
                <c:pt idx="112">
                  <c:v>81.25</c:v>
                </c:pt>
                <c:pt idx="113">
                  <c:v>80.77</c:v>
                </c:pt>
                <c:pt idx="114">
                  <c:v>23.44</c:v>
                </c:pt>
                <c:pt idx="115">
                  <c:v>25.59</c:v>
                </c:pt>
                <c:pt idx="116">
                  <c:v>31.28</c:v>
                </c:pt>
                <c:pt idx="117">
                  <c:v>34.12</c:v>
                </c:pt>
                <c:pt idx="118">
                  <c:v>33.17</c:v>
                </c:pt>
                <c:pt idx="119">
                  <c:v>39.9</c:v>
                </c:pt>
                <c:pt idx="120">
                  <c:v>33.97</c:v>
                </c:pt>
                <c:pt idx="121">
                  <c:v>33.18</c:v>
                </c:pt>
                <c:pt idx="122">
                  <c:v>33.65</c:v>
                </c:pt>
                <c:pt idx="123">
                  <c:v>33.65</c:v>
                </c:pt>
                <c:pt idx="124">
                  <c:v>29.33</c:v>
                </c:pt>
                <c:pt idx="125">
                  <c:v>32.69</c:v>
                </c:pt>
                <c:pt idx="126">
                  <c:v>20.57</c:v>
                </c:pt>
                <c:pt idx="127">
                  <c:v>33.18</c:v>
                </c:pt>
                <c:pt idx="128">
                  <c:v>33.65</c:v>
                </c:pt>
                <c:pt idx="129">
                  <c:v>33.65</c:v>
                </c:pt>
                <c:pt idx="130">
                  <c:v>29.33</c:v>
                </c:pt>
                <c:pt idx="131">
                  <c:v>32.69</c:v>
                </c:pt>
                <c:pt idx="132">
                  <c:v>26.79</c:v>
                </c:pt>
                <c:pt idx="133">
                  <c:v>26.07</c:v>
                </c:pt>
                <c:pt idx="134">
                  <c:v>26.54</c:v>
                </c:pt>
                <c:pt idx="135">
                  <c:v>29.38</c:v>
                </c:pt>
                <c:pt idx="136">
                  <c:v>28.37</c:v>
                </c:pt>
                <c:pt idx="137">
                  <c:v>29.81</c:v>
                </c:pt>
                <c:pt idx="138">
                  <c:v>53.11</c:v>
                </c:pt>
                <c:pt idx="139">
                  <c:v>54.5</c:v>
                </c:pt>
                <c:pt idx="140">
                  <c:v>55.45</c:v>
                </c:pt>
                <c:pt idx="141">
                  <c:v>56.4</c:v>
                </c:pt>
                <c:pt idx="142">
                  <c:v>70.67</c:v>
                </c:pt>
                <c:pt idx="143">
                  <c:v>70.67</c:v>
                </c:pt>
                <c:pt idx="144">
                  <c:v>40.48</c:v>
                </c:pt>
                <c:pt idx="145">
                  <c:v>45.5</c:v>
                </c:pt>
                <c:pt idx="146">
                  <c:v>45.02</c:v>
                </c:pt>
                <c:pt idx="147">
                  <c:v>45.02</c:v>
                </c:pt>
                <c:pt idx="148">
                  <c:v>52.88</c:v>
                </c:pt>
                <c:pt idx="149">
                  <c:v>52.4</c:v>
                </c:pt>
                <c:pt idx="150">
                  <c:v>61.72</c:v>
                </c:pt>
                <c:pt idx="151">
                  <c:v>62.56</c:v>
                </c:pt>
                <c:pt idx="152">
                  <c:v>64.45</c:v>
                </c:pt>
                <c:pt idx="153">
                  <c:v>64.93</c:v>
                </c:pt>
                <c:pt idx="154">
                  <c:v>66.83</c:v>
                </c:pt>
                <c:pt idx="155">
                  <c:v>68.75</c:v>
                </c:pt>
                <c:pt idx="156">
                  <c:v>100.0</c:v>
                </c:pt>
                <c:pt idx="157">
                  <c:v>99.53</c:v>
                </c:pt>
                <c:pt idx="158">
                  <c:v>99.53</c:v>
                </c:pt>
                <c:pt idx="159">
                  <c:v>99.53</c:v>
                </c:pt>
                <c:pt idx="160">
                  <c:v>100.0</c:v>
                </c:pt>
                <c:pt idx="161">
                  <c:v>100.0</c:v>
                </c:pt>
                <c:pt idx="162">
                  <c:v>17.22</c:v>
                </c:pt>
                <c:pt idx="163">
                  <c:v>19.43</c:v>
                </c:pt>
                <c:pt idx="164">
                  <c:v>24.17</c:v>
                </c:pt>
                <c:pt idx="165">
                  <c:v>23.22</c:v>
                </c:pt>
                <c:pt idx="166">
                  <c:v>15.38</c:v>
                </c:pt>
                <c:pt idx="167">
                  <c:v>14.42</c:v>
                </c:pt>
                <c:pt idx="168">
                  <c:v>73.21</c:v>
                </c:pt>
                <c:pt idx="169">
                  <c:v>74.88</c:v>
                </c:pt>
                <c:pt idx="170">
                  <c:v>76.3</c:v>
                </c:pt>
                <c:pt idx="171">
                  <c:v>77.73</c:v>
                </c:pt>
                <c:pt idx="172">
                  <c:v>50.0</c:v>
                </c:pt>
                <c:pt idx="173">
                  <c:v>57.21</c:v>
                </c:pt>
                <c:pt idx="174">
                  <c:v>75.6</c:v>
                </c:pt>
                <c:pt idx="175">
                  <c:v>76.3</c:v>
                </c:pt>
                <c:pt idx="176">
                  <c:v>72.04</c:v>
                </c:pt>
                <c:pt idx="177">
                  <c:v>72.51</c:v>
                </c:pt>
                <c:pt idx="178">
                  <c:v>53.85</c:v>
                </c:pt>
                <c:pt idx="179">
                  <c:v>50.0</c:v>
                </c:pt>
                <c:pt idx="180">
                  <c:v>73.21</c:v>
                </c:pt>
                <c:pt idx="181">
                  <c:v>74.88</c:v>
                </c:pt>
                <c:pt idx="182">
                  <c:v>76.3</c:v>
                </c:pt>
                <c:pt idx="183">
                  <c:v>77.73</c:v>
                </c:pt>
                <c:pt idx="184">
                  <c:v>59.13</c:v>
                </c:pt>
                <c:pt idx="185">
                  <c:v>54.33</c:v>
                </c:pt>
                <c:pt idx="186">
                  <c:v>51.2</c:v>
                </c:pt>
                <c:pt idx="187">
                  <c:v>50.24</c:v>
                </c:pt>
                <c:pt idx="188">
                  <c:v>55.92</c:v>
                </c:pt>
                <c:pt idx="189">
                  <c:v>54.98</c:v>
                </c:pt>
                <c:pt idx="190">
                  <c:v>46.63</c:v>
                </c:pt>
                <c:pt idx="191">
                  <c:v>41.35</c:v>
                </c:pt>
                <c:pt idx="192">
                  <c:v>9.57</c:v>
                </c:pt>
                <c:pt idx="193">
                  <c:v>11.85</c:v>
                </c:pt>
                <c:pt idx="194">
                  <c:v>11.85</c:v>
                </c:pt>
                <c:pt idx="195">
                  <c:v>10.43</c:v>
                </c:pt>
                <c:pt idx="196">
                  <c:v>12.5</c:v>
                </c:pt>
                <c:pt idx="197">
                  <c:v>12.98</c:v>
                </c:pt>
                <c:pt idx="198">
                  <c:v>43.54</c:v>
                </c:pt>
                <c:pt idx="199">
                  <c:v>43.13</c:v>
                </c:pt>
                <c:pt idx="200">
                  <c:v>42.18</c:v>
                </c:pt>
                <c:pt idx="201">
                  <c:v>42.18</c:v>
                </c:pt>
                <c:pt idx="202">
                  <c:v>50.48</c:v>
                </c:pt>
                <c:pt idx="203">
                  <c:v>42.79</c:v>
                </c:pt>
                <c:pt idx="204">
                  <c:v>63.64</c:v>
                </c:pt>
                <c:pt idx="205">
                  <c:v>63.98</c:v>
                </c:pt>
                <c:pt idx="206">
                  <c:v>64.93</c:v>
                </c:pt>
                <c:pt idx="207">
                  <c:v>63.51</c:v>
                </c:pt>
                <c:pt idx="208">
                  <c:v>64.42</c:v>
                </c:pt>
                <c:pt idx="209">
                  <c:v>62.98</c:v>
                </c:pt>
                <c:pt idx="210">
                  <c:v>38.28</c:v>
                </c:pt>
                <c:pt idx="211">
                  <c:v>22.75</c:v>
                </c:pt>
                <c:pt idx="212">
                  <c:v>29.38</c:v>
                </c:pt>
                <c:pt idx="213">
                  <c:v>30.33</c:v>
                </c:pt>
                <c:pt idx="214">
                  <c:v>16.83</c:v>
                </c:pt>
                <c:pt idx="215">
                  <c:v>15.87</c:v>
                </c:pt>
                <c:pt idx="216">
                  <c:v>44.5</c:v>
                </c:pt>
                <c:pt idx="217">
                  <c:v>46.45</c:v>
                </c:pt>
                <c:pt idx="218">
                  <c:v>47.39</c:v>
                </c:pt>
                <c:pt idx="219">
                  <c:v>46.92</c:v>
                </c:pt>
                <c:pt idx="220">
                  <c:v>31.25</c:v>
                </c:pt>
                <c:pt idx="221">
                  <c:v>21.15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800-4E47-ACF1-C7F881912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29726320"/>
        <c:axId val="-1429724272"/>
      </c:lineChart>
      <c:catAx>
        <c:axId val="-1429726320"/>
        <c:scaling>
          <c:orientation val="minMax"/>
        </c:scaling>
        <c:delete val="0"/>
        <c:axPos val="b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9724272"/>
        <c:crosses val="autoZero"/>
        <c:auto val="1"/>
        <c:lblAlgn val="ctr"/>
        <c:lblOffset val="100"/>
        <c:noMultiLvlLbl val="0"/>
      </c:catAx>
      <c:valAx>
        <c:axId val="-142972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972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between Government Effectiveness and Control of Corruption of UN-SIDS from 2010 to 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635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xVal>
            <c:numRef>
              <c:f>Data!$E$3:$E$224</c:f>
              <c:numCache>
                <c:formatCode>0.00</c:formatCode>
                <c:ptCount val="222"/>
                <c:pt idx="0">
                  <c:v>68.9</c:v>
                </c:pt>
                <c:pt idx="1">
                  <c:v>67.3</c:v>
                </c:pt>
                <c:pt idx="2">
                  <c:v>67.77</c:v>
                </c:pt>
                <c:pt idx="3">
                  <c:v>69.19</c:v>
                </c:pt>
                <c:pt idx="4">
                  <c:v>49.52</c:v>
                </c:pt>
                <c:pt idx="5">
                  <c:v>61.06</c:v>
                </c:pt>
                <c:pt idx="6">
                  <c:v>81.82</c:v>
                </c:pt>
                <c:pt idx="7">
                  <c:v>78.67</c:v>
                </c:pt>
                <c:pt idx="8">
                  <c:v>79.62</c:v>
                </c:pt>
                <c:pt idx="9">
                  <c:v>75.83</c:v>
                </c:pt>
                <c:pt idx="10">
                  <c:v>74.04</c:v>
                </c:pt>
                <c:pt idx="11">
                  <c:v>73.56</c:v>
                </c:pt>
                <c:pt idx="12">
                  <c:v>88.52</c:v>
                </c:pt>
                <c:pt idx="13">
                  <c:v>89.1</c:v>
                </c:pt>
                <c:pt idx="14">
                  <c:v>89.57</c:v>
                </c:pt>
                <c:pt idx="15">
                  <c:v>88.15000000000001</c:v>
                </c:pt>
                <c:pt idx="16">
                  <c:v>87.02</c:v>
                </c:pt>
                <c:pt idx="17">
                  <c:v>79.81</c:v>
                </c:pt>
                <c:pt idx="18">
                  <c:v>40.19</c:v>
                </c:pt>
                <c:pt idx="19">
                  <c:v>43.6</c:v>
                </c:pt>
                <c:pt idx="20">
                  <c:v>44.55</c:v>
                </c:pt>
                <c:pt idx="21">
                  <c:v>45.02</c:v>
                </c:pt>
                <c:pt idx="22">
                  <c:v>25.48</c:v>
                </c:pt>
                <c:pt idx="23">
                  <c:v>25.0</c:v>
                </c:pt>
                <c:pt idx="24">
                  <c:v>55.02</c:v>
                </c:pt>
                <c:pt idx="25">
                  <c:v>60.66</c:v>
                </c:pt>
                <c:pt idx="26">
                  <c:v>59.24</c:v>
                </c:pt>
                <c:pt idx="27">
                  <c:v>58.77</c:v>
                </c:pt>
                <c:pt idx="28">
                  <c:v>56.73</c:v>
                </c:pt>
                <c:pt idx="29">
                  <c:v>59.62</c:v>
                </c:pt>
                <c:pt idx="30">
                  <c:v>0.96</c:v>
                </c:pt>
                <c:pt idx="31">
                  <c:v>1.42</c:v>
                </c:pt>
                <c:pt idx="32">
                  <c:v>2.84</c:v>
                </c:pt>
                <c:pt idx="33">
                  <c:v>1.9</c:v>
                </c:pt>
                <c:pt idx="34">
                  <c:v>2.4</c:v>
                </c:pt>
                <c:pt idx="35">
                  <c:v>5.769999999999999</c:v>
                </c:pt>
                <c:pt idx="36">
                  <c:v>42.58</c:v>
                </c:pt>
                <c:pt idx="37">
                  <c:v>42.65</c:v>
                </c:pt>
                <c:pt idx="38">
                  <c:v>40.76</c:v>
                </c:pt>
                <c:pt idx="39">
                  <c:v>37.91</c:v>
                </c:pt>
                <c:pt idx="40">
                  <c:v>52.88</c:v>
                </c:pt>
                <c:pt idx="41">
                  <c:v>53.85</c:v>
                </c:pt>
                <c:pt idx="42">
                  <c:v>71.77</c:v>
                </c:pt>
                <c:pt idx="43">
                  <c:v>70.62</c:v>
                </c:pt>
                <c:pt idx="44">
                  <c:v>71.09</c:v>
                </c:pt>
                <c:pt idx="45">
                  <c:v>72.04</c:v>
                </c:pt>
                <c:pt idx="46">
                  <c:v>56.25</c:v>
                </c:pt>
                <c:pt idx="47">
                  <c:v>52.21</c:v>
                </c:pt>
                <c:pt idx="48">
                  <c:v>30.62</c:v>
                </c:pt>
                <c:pt idx="49">
                  <c:v>34.12</c:v>
                </c:pt>
                <c:pt idx="50">
                  <c:v>37.44</c:v>
                </c:pt>
                <c:pt idx="51">
                  <c:v>38.86</c:v>
                </c:pt>
                <c:pt idx="52">
                  <c:v>37.02</c:v>
                </c:pt>
                <c:pt idx="53">
                  <c:v>41.83</c:v>
                </c:pt>
                <c:pt idx="54">
                  <c:v>27.27</c:v>
                </c:pt>
                <c:pt idx="55">
                  <c:v>27.01</c:v>
                </c:pt>
                <c:pt idx="56">
                  <c:v>22.27</c:v>
                </c:pt>
                <c:pt idx="57">
                  <c:v>21.8</c:v>
                </c:pt>
                <c:pt idx="58">
                  <c:v>41.35</c:v>
                </c:pt>
                <c:pt idx="59">
                  <c:v>43.27</c:v>
                </c:pt>
                <c:pt idx="60">
                  <c:v>60.77</c:v>
                </c:pt>
                <c:pt idx="61">
                  <c:v>62.09</c:v>
                </c:pt>
                <c:pt idx="62">
                  <c:v>62.09</c:v>
                </c:pt>
                <c:pt idx="63">
                  <c:v>61.61</c:v>
                </c:pt>
                <c:pt idx="64">
                  <c:v>48.56</c:v>
                </c:pt>
                <c:pt idx="65">
                  <c:v>46.63</c:v>
                </c:pt>
                <c:pt idx="66">
                  <c:v>13.88</c:v>
                </c:pt>
                <c:pt idx="67">
                  <c:v>14.69</c:v>
                </c:pt>
                <c:pt idx="68">
                  <c:v>9.95</c:v>
                </c:pt>
                <c:pt idx="69">
                  <c:v>6.16</c:v>
                </c:pt>
                <c:pt idx="70">
                  <c:v>3.85</c:v>
                </c:pt>
                <c:pt idx="71">
                  <c:v>4.33</c:v>
                </c:pt>
                <c:pt idx="72">
                  <c:v>49.76</c:v>
                </c:pt>
                <c:pt idx="73">
                  <c:v>53.08</c:v>
                </c:pt>
                <c:pt idx="74">
                  <c:v>50.71</c:v>
                </c:pt>
                <c:pt idx="75">
                  <c:v>49.29</c:v>
                </c:pt>
                <c:pt idx="76">
                  <c:v>44.71</c:v>
                </c:pt>
                <c:pt idx="77">
                  <c:v>42.31</c:v>
                </c:pt>
                <c:pt idx="78">
                  <c:v>2.87</c:v>
                </c:pt>
                <c:pt idx="79">
                  <c:v>2.37</c:v>
                </c:pt>
                <c:pt idx="80">
                  <c:v>1.42</c:v>
                </c:pt>
                <c:pt idx="81">
                  <c:v>2.84</c:v>
                </c:pt>
                <c:pt idx="82">
                  <c:v>0.96</c:v>
                </c:pt>
                <c:pt idx="83">
                  <c:v>0.96</c:v>
                </c:pt>
                <c:pt idx="84">
                  <c:v>62.68</c:v>
                </c:pt>
                <c:pt idx="85">
                  <c:v>61.61</c:v>
                </c:pt>
                <c:pt idx="86">
                  <c:v>56.87</c:v>
                </c:pt>
                <c:pt idx="87">
                  <c:v>56.87</c:v>
                </c:pt>
                <c:pt idx="88">
                  <c:v>60.1</c:v>
                </c:pt>
                <c:pt idx="89">
                  <c:v>63.46</c:v>
                </c:pt>
                <c:pt idx="90">
                  <c:v>21.53</c:v>
                </c:pt>
                <c:pt idx="91">
                  <c:v>23.7</c:v>
                </c:pt>
                <c:pt idx="92">
                  <c:v>24.64</c:v>
                </c:pt>
                <c:pt idx="93">
                  <c:v>25.12</c:v>
                </c:pt>
                <c:pt idx="94">
                  <c:v>30.77</c:v>
                </c:pt>
                <c:pt idx="95">
                  <c:v>36.06</c:v>
                </c:pt>
                <c:pt idx="96">
                  <c:v>46.89</c:v>
                </c:pt>
                <c:pt idx="97">
                  <c:v>45.02</c:v>
                </c:pt>
                <c:pt idx="98">
                  <c:v>47.87</c:v>
                </c:pt>
                <c:pt idx="99">
                  <c:v>45.5</c:v>
                </c:pt>
                <c:pt idx="100">
                  <c:v>41.83</c:v>
                </c:pt>
                <c:pt idx="101">
                  <c:v>40.87</c:v>
                </c:pt>
                <c:pt idx="102">
                  <c:v>7.18</c:v>
                </c:pt>
                <c:pt idx="103">
                  <c:v>4.27</c:v>
                </c:pt>
                <c:pt idx="104">
                  <c:v>5.69</c:v>
                </c:pt>
                <c:pt idx="105">
                  <c:v>2.37</c:v>
                </c:pt>
                <c:pt idx="106">
                  <c:v>5.29</c:v>
                </c:pt>
                <c:pt idx="107">
                  <c:v>5.29</c:v>
                </c:pt>
                <c:pt idx="108">
                  <c:v>76.56</c:v>
                </c:pt>
                <c:pt idx="109">
                  <c:v>76.78</c:v>
                </c:pt>
                <c:pt idx="110">
                  <c:v>78.2</c:v>
                </c:pt>
                <c:pt idx="111">
                  <c:v>74.88</c:v>
                </c:pt>
                <c:pt idx="112">
                  <c:v>81.25</c:v>
                </c:pt>
                <c:pt idx="113">
                  <c:v>80.77</c:v>
                </c:pt>
                <c:pt idx="114">
                  <c:v>23.44</c:v>
                </c:pt>
                <c:pt idx="115">
                  <c:v>25.59</c:v>
                </c:pt>
                <c:pt idx="116">
                  <c:v>31.28</c:v>
                </c:pt>
                <c:pt idx="117">
                  <c:v>34.12</c:v>
                </c:pt>
                <c:pt idx="118">
                  <c:v>33.17</c:v>
                </c:pt>
                <c:pt idx="119">
                  <c:v>39.9</c:v>
                </c:pt>
                <c:pt idx="120">
                  <c:v>33.97</c:v>
                </c:pt>
                <c:pt idx="121">
                  <c:v>33.18</c:v>
                </c:pt>
                <c:pt idx="122">
                  <c:v>33.65</c:v>
                </c:pt>
                <c:pt idx="123">
                  <c:v>33.65</c:v>
                </c:pt>
                <c:pt idx="124">
                  <c:v>29.33</c:v>
                </c:pt>
                <c:pt idx="125">
                  <c:v>32.69</c:v>
                </c:pt>
                <c:pt idx="126">
                  <c:v>20.57</c:v>
                </c:pt>
                <c:pt idx="127">
                  <c:v>33.18</c:v>
                </c:pt>
                <c:pt idx="128">
                  <c:v>33.65</c:v>
                </c:pt>
                <c:pt idx="129">
                  <c:v>33.65</c:v>
                </c:pt>
                <c:pt idx="130">
                  <c:v>29.33</c:v>
                </c:pt>
                <c:pt idx="131">
                  <c:v>32.69</c:v>
                </c:pt>
                <c:pt idx="132">
                  <c:v>26.79</c:v>
                </c:pt>
                <c:pt idx="133">
                  <c:v>26.07</c:v>
                </c:pt>
                <c:pt idx="134">
                  <c:v>26.54</c:v>
                </c:pt>
                <c:pt idx="135">
                  <c:v>29.38</c:v>
                </c:pt>
                <c:pt idx="136">
                  <c:v>28.37</c:v>
                </c:pt>
                <c:pt idx="137">
                  <c:v>29.81</c:v>
                </c:pt>
                <c:pt idx="138">
                  <c:v>53.11</c:v>
                </c:pt>
                <c:pt idx="139">
                  <c:v>54.5</c:v>
                </c:pt>
                <c:pt idx="140">
                  <c:v>55.45</c:v>
                </c:pt>
                <c:pt idx="141">
                  <c:v>56.4</c:v>
                </c:pt>
                <c:pt idx="142">
                  <c:v>70.67</c:v>
                </c:pt>
                <c:pt idx="143">
                  <c:v>70.67</c:v>
                </c:pt>
                <c:pt idx="144">
                  <c:v>40.48</c:v>
                </c:pt>
                <c:pt idx="145">
                  <c:v>45.5</c:v>
                </c:pt>
                <c:pt idx="146">
                  <c:v>45.02</c:v>
                </c:pt>
                <c:pt idx="147">
                  <c:v>45.02</c:v>
                </c:pt>
                <c:pt idx="148">
                  <c:v>52.88</c:v>
                </c:pt>
                <c:pt idx="149">
                  <c:v>52.4</c:v>
                </c:pt>
                <c:pt idx="150">
                  <c:v>61.72</c:v>
                </c:pt>
                <c:pt idx="151">
                  <c:v>62.56</c:v>
                </c:pt>
                <c:pt idx="152">
                  <c:v>64.45</c:v>
                </c:pt>
                <c:pt idx="153">
                  <c:v>64.93</c:v>
                </c:pt>
                <c:pt idx="154">
                  <c:v>66.83</c:v>
                </c:pt>
                <c:pt idx="155">
                  <c:v>68.75</c:v>
                </c:pt>
                <c:pt idx="156">
                  <c:v>100.0</c:v>
                </c:pt>
                <c:pt idx="157">
                  <c:v>99.53</c:v>
                </c:pt>
                <c:pt idx="158">
                  <c:v>99.53</c:v>
                </c:pt>
                <c:pt idx="159">
                  <c:v>99.53</c:v>
                </c:pt>
                <c:pt idx="160">
                  <c:v>100.0</c:v>
                </c:pt>
                <c:pt idx="161">
                  <c:v>100.0</c:v>
                </c:pt>
                <c:pt idx="162">
                  <c:v>17.22</c:v>
                </c:pt>
                <c:pt idx="163">
                  <c:v>19.43</c:v>
                </c:pt>
                <c:pt idx="164">
                  <c:v>24.17</c:v>
                </c:pt>
                <c:pt idx="165">
                  <c:v>23.22</c:v>
                </c:pt>
                <c:pt idx="166">
                  <c:v>15.38</c:v>
                </c:pt>
                <c:pt idx="167">
                  <c:v>14.42</c:v>
                </c:pt>
                <c:pt idx="168">
                  <c:v>73.21</c:v>
                </c:pt>
                <c:pt idx="169">
                  <c:v>74.88</c:v>
                </c:pt>
                <c:pt idx="170">
                  <c:v>76.3</c:v>
                </c:pt>
                <c:pt idx="171">
                  <c:v>77.73</c:v>
                </c:pt>
                <c:pt idx="172">
                  <c:v>50.0</c:v>
                </c:pt>
                <c:pt idx="173">
                  <c:v>57.21</c:v>
                </c:pt>
                <c:pt idx="174">
                  <c:v>75.6</c:v>
                </c:pt>
                <c:pt idx="175">
                  <c:v>76.3</c:v>
                </c:pt>
                <c:pt idx="176">
                  <c:v>72.04</c:v>
                </c:pt>
                <c:pt idx="177">
                  <c:v>72.51</c:v>
                </c:pt>
                <c:pt idx="178">
                  <c:v>53.85</c:v>
                </c:pt>
                <c:pt idx="179">
                  <c:v>50.0</c:v>
                </c:pt>
                <c:pt idx="180">
                  <c:v>73.21</c:v>
                </c:pt>
                <c:pt idx="181">
                  <c:v>74.88</c:v>
                </c:pt>
                <c:pt idx="182">
                  <c:v>76.3</c:v>
                </c:pt>
                <c:pt idx="183">
                  <c:v>77.73</c:v>
                </c:pt>
                <c:pt idx="184">
                  <c:v>59.13</c:v>
                </c:pt>
                <c:pt idx="185">
                  <c:v>54.33</c:v>
                </c:pt>
                <c:pt idx="186">
                  <c:v>51.2</c:v>
                </c:pt>
                <c:pt idx="187">
                  <c:v>50.24</c:v>
                </c:pt>
                <c:pt idx="188">
                  <c:v>55.92</c:v>
                </c:pt>
                <c:pt idx="189">
                  <c:v>54.98</c:v>
                </c:pt>
                <c:pt idx="190">
                  <c:v>46.63</c:v>
                </c:pt>
                <c:pt idx="191">
                  <c:v>41.35</c:v>
                </c:pt>
                <c:pt idx="192">
                  <c:v>9.57</c:v>
                </c:pt>
                <c:pt idx="193">
                  <c:v>11.85</c:v>
                </c:pt>
                <c:pt idx="194">
                  <c:v>11.85</c:v>
                </c:pt>
                <c:pt idx="195">
                  <c:v>10.43</c:v>
                </c:pt>
                <c:pt idx="196">
                  <c:v>12.5</c:v>
                </c:pt>
                <c:pt idx="197">
                  <c:v>12.98</c:v>
                </c:pt>
                <c:pt idx="198">
                  <c:v>43.54</c:v>
                </c:pt>
                <c:pt idx="199">
                  <c:v>43.13</c:v>
                </c:pt>
                <c:pt idx="200">
                  <c:v>42.18</c:v>
                </c:pt>
                <c:pt idx="201">
                  <c:v>42.18</c:v>
                </c:pt>
                <c:pt idx="202">
                  <c:v>50.48</c:v>
                </c:pt>
                <c:pt idx="203">
                  <c:v>42.79</c:v>
                </c:pt>
                <c:pt idx="204">
                  <c:v>63.64</c:v>
                </c:pt>
                <c:pt idx="205">
                  <c:v>63.98</c:v>
                </c:pt>
                <c:pt idx="206">
                  <c:v>64.93</c:v>
                </c:pt>
                <c:pt idx="207">
                  <c:v>63.51</c:v>
                </c:pt>
                <c:pt idx="208">
                  <c:v>64.42</c:v>
                </c:pt>
                <c:pt idx="209">
                  <c:v>62.98</c:v>
                </c:pt>
                <c:pt idx="210">
                  <c:v>38.28</c:v>
                </c:pt>
                <c:pt idx="211">
                  <c:v>22.75</c:v>
                </c:pt>
                <c:pt idx="212">
                  <c:v>29.38</c:v>
                </c:pt>
                <c:pt idx="213">
                  <c:v>30.33</c:v>
                </c:pt>
                <c:pt idx="214">
                  <c:v>16.83</c:v>
                </c:pt>
                <c:pt idx="215">
                  <c:v>15.87</c:v>
                </c:pt>
                <c:pt idx="216">
                  <c:v>44.5</c:v>
                </c:pt>
                <c:pt idx="217">
                  <c:v>46.45</c:v>
                </c:pt>
                <c:pt idx="218">
                  <c:v>47.39</c:v>
                </c:pt>
                <c:pt idx="219">
                  <c:v>46.92</c:v>
                </c:pt>
                <c:pt idx="220">
                  <c:v>31.25</c:v>
                </c:pt>
                <c:pt idx="221">
                  <c:v>21.15</c:v>
                </c:pt>
              </c:numCache>
            </c:numRef>
          </c:xVal>
          <c:yVal>
            <c:numRef>
              <c:f>Data!$F$3:$F$224</c:f>
              <c:numCache>
                <c:formatCode>0.00</c:formatCode>
                <c:ptCount val="222"/>
                <c:pt idx="0">
                  <c:v>88.1</c:v>
                </c:pt>
                <c:pt idx="1">
                  <c:v>88.15000000000001</c:v>
                </c:pt>
                <c:pt idx="2">
                  <c:v>87.2</c:v>
                </c:pt>
                <c:pt idx="3">
                  <c:v>87.2</c:v>
                </c:pt>
                <c:pt idx="4">
                  <c:v>74.04</c:v>
                </c:pt>
                <c:pt idx="5">
                  <c:v>74.52</c:v>
                </c:pt>
                <c:pt idx="6">
                  <c:v>88.57</c:v>
                </c:pt>
                <c:pt idx="7">
                  <c:v>89.1</c:v>
                </c:pt>
                <c:pt idx="8">
                  <c:v>88.15000000000001</c:v>
                </c:pt>
                <c:pt idx="9">
                  <c:v>89.1</c:v>
                </c:pt>
                <c:pt idx="10">
                  <c:v>88.94</c:v>
                </c:pt>
                <c:pt idx="11">
                  <c:v>88.46</c:v>
                </c:pt>
                <c:pt idx="12">
                  <c:v>89.52</c:v>
                </c:pt>
                <c:pt idx="13">
                  <c:v>93.36</c:v>
                </c:pt>
                <c:pt idx="14">
                  <c:v>92.89</c:v>
                </c:pt>
                <c:pt idx="15">
                  <c:v>91.47</c:v>
                </c:pt>
                <c:pt idx="16">
                  <c:v>81.73</c:v>
                </c:pt>
                <c:pt idx="17">
                  <c:v>92.79</c:v>
                </c:pt>
                <c:pt idx="18">
                  <c:v>56.19</c:v>
                </c:pt>
                <c:pt idx="19">
                  <c:v>51.66</c:v>
                </c:pt>
                <c:pt idx="20">
                  <c:v>55.92</c:v>
                </c:pt>
                <c:pt idx="21">
                  <c:v>57.35</c:v>
                </c:pt>
                <c:pt idx="22">
                  <c:v>52.4</c:v>
                </c:pt>
                <c:pt idx="23">
                  <c:v>51.92</c:v>
                </c:pt>
                <c:pt idx="24">
                  <c:v>74.76</c:v>
                </c:pt>
                <c:pt idx="25">
                  <c:v>77.25</c:v>
                </c:pt>
                <c:pt idx="26">
                  <c:v>74.41</c:v>
                </c:pt>
                <c:pt idx="27">
                  <c:v>74.88</c:v>
                </c:pt>
                <c:pt idx="28">
                  <c:v>79.81</c:v>
                </c:pt>
                <c:pt idx="29">
                  <c:v>78.85</c:v>
                </c:pt>
                <c:pt idx="30">
                  <c:v>24.76</c:v>
                </c:pt>
                <c:pt idx="31">
                  <c:v>25.59</c:v>
                </c:pt>
                <c:pt idx="32">
                  <c:v>27.49</c:v>
                </c:pt>
                <c:pt idx="33">
                  <c:v>26.07</c:v>
                </c:pt>
                <c:pt idx="34">
                  <c:v>36.54</c:v>
                </c:pt>
                <c:pt idx="35">
                  <c:v>30.29</c:v>
                </c:pt>
                <c:pt idx="36">
                  <c:v>69.52</c:v>
                </c:pt>
                <c:pt idx="37">
                  <c:v>67.77</c:v>
                </c:pt>
                <c:pt idx="38">
                  <c:v>66.35</c:v>
                </c:pt>
                <c:pt idx="39">
                  <c:v>62.56</c:v>
                </c:pt>
                <c:pt idx="40">
                  <c:v>58.65</c:v>
                </c:pt>
                <c:pt idx="41">
                  <c:v>60.58</c:v>
                </c:pt>
                <c:pt idx="42">
                  <c:v>74.29</c:v>
                </c:pt>
                <c:pt idx="43">
                  <c:v>73.93</c:v>
                </c:pt>
                <c:pt idx="44">
                  <c:v>73.46</c:v>
                </c:pt>
                <c:pt idx="45">
                  <c:v>73.46</c:v>
                </c:pt>
                <c:pt idx="46">
                  <c:v>72.6</c:v>
                </c:pt>
                <c:pt idx="47">
                  <c:v>71.63</c:v>
                </c:pt>
                <c:pt idx="48">
                  <c:v>21.9</c:v>
                </c:pt>
                <c:pt idx="49">
                  <c:v>23.22</c:v>
                </c:pt>
                <c:pt idx="50">
                  <c:v>23.22</c:v>
                </c:pt>
                <c:pt idx="51">
                  <c:v>22.27</c:v>
                </c:pt>
                <c:pt idx="52">
                  <c:v>23.08</c:v>
                </c:pt>
                <c:pt idx="53">
                  <c:v>22.12</c:v>
                </c:pt>
                <c:pt idx="54">
                  <c:v>20.95</c:v>
                </c:pt>
                <c:pt idx="55">
                  <c:v>39.81</c:v>
                </c:pt>
                <c:pt idx="56">
                  <c:v>42.65</c:v>
                </c:pt>
                <c:pt idx="57">
                  <c:v>44.08</c:v>
                </c:pt>
                <c:pt idx="58">
                  <c:v>56.73</c:v>
                </c:pt>
                <c:pt idx="59">
                  <c:v>56.73</c:v>
                </c:pt>
                <c:pt idx="60">
                  <c:v>70.95</c:v>
                </c:pt>
                <c:pt idx="61">
                  <c:v>69.67</c:v>
                </c:pt>
                <c:pt idx="62">
                  <c:v>69.19</c:v>
                </c:pt>
                <c:pt idx="63">
                  <c:v>69.19</c:v>
                </c:pt>
                <c:pt idx="64">
                  <c:v>63.94</c:v>
                </c:pt>
                <c:pt idx="65">
                  <c:v>66.83</c:v>
                </c:pt>
                <c:pt idx="66">
                  <c:v>13.81</c:v>
                </c:pt>
                <c:pt idx="67">
                  <c:v>13.74</c:v>
                </c:pt>
                <c:pt idx="68">
                  <c:v>9.0</c:v>
                </c:pt>
                <c:pt idx="69">
                  <c:v>6.64</c:v>
                </c:pt>
                <c:pt idx="70">
                  <c:v>2.88</c:v>
                </c:pt>
                <c:pt idx="71">
                  <c:v>3.37</c:v>
                </c:pt>
                <c:pt idx="72">
                  <c:v>33.81</c:v>
                </c:pt>
                <c:pt idx="73">
                  <c:v>31.75</c:v>
                </c:pt>
                <c:pt idx="74">
                  <c:v>25.12</c:v>
                </c:pt>
                <c:pt idx="75">
                  <c:v>29.86</c:v>
                </c:pt>
                <c:pt idx="76">
                  <c:v>26.44</c:v>
                </c:pt>
                <c:pt idx="77">
                  <c:v>22.6</c:v>
                </c:pt>
                <c:pt idx="78">
                  <c:v>7.14</c:v>
                </c:pt>
                <c:pt idx="79">
                  <c:v>6.64</c:v>
                </c:pt>
                <c:pt idx="80">
                  <c:v>7.58</c:v>
                </c:pt>
                <c:pt idx="81">
                  <c:v>10.9</c:v>
                </c:pt>
                <c:pt idx="82">
                  <c:v>7.69</c:v>
                </c:pt>
                <c:pt idx="83">
                  <c:v>8.65</c:v>
                </c:pt>
                <c:pt idx="84">
                  <c:v>44.29</c:v>
                </c:pt>
                <c:pt idx="85">
                  <c:v>50.24</c:v>
                </c:pt>
                <c:pt idx="86">
                  <c:v>45.97</c:v>
                </c:pt>
                <c:pt idx="87">
                  <c:v>45.97</c:v>
                </c:pt>
                <c:pt idx="88">
                  <c:v>43.75</c:v>
                </c:pt>
                <c:pt idx="89">
                  <c:v>47.6</c:v>
                </c:pt>
                <c:pt idx="90">
                  <c:v>57.14</c:v>
                </c:pt>
                <c:pt idx="91">
                  <c:v>62.56</c:v>
                </c:pt>
                <c:pt idx="92">
                  <c:v>60.19</c:v>
                </c:pt>
                <c:pt idx="93">
                  <c:v>59.24</c:v>
                </c:pt>
                <c:pt idx="94">
                  <c:v>64.9</c:v>
                </c:pt>
                <c:pt idx="95">
                  <c:v>63.94</c:v>
                </c:pt>
                <c:pt idx="96">
                  <c:v>35.71</c:v>
                </c:pt>
                <c:pt idx="97">
                  <c:v>36.02</c:v>
                </c:pt>
                <c:pt idx="98">
                  <c:v>29.38</c:v>
                </c:pt>
                <c:pt idx="99">
                  <c:v>28.91</c:v>
                </c:pt>
                <c:pt idx="100">
                  <c:v>54.81</c:v>
                </c:pt>
                <c:pt idx="101">
                  <c:v>49.52</c:v>
                </c:pt>
                <c:pt idx="102">
                  <c:v>46.67</c:v>
                </c:pt>
                <c:pt idx="103">
                  <c:v>47.87</c:v>
                </c:pt>
                <c:pt idx="104">
                  <c:v>53.08</c:v>
                </c:pt>
                <c:pt idx="105">
                  <c:v>58.29</c:v>
                </c:pt>
                <c:pt idx="106">
                  <c:v>56.25</c:v>
                </c:pt>
                <c:pt idx="107">
                  <c:v>55.77</c:v>
                </c:pt>
                <c:pt idx="108">
                  <c:v>72.86</c:v>
                </c:pt>
                <c:pt idx="109">
                  <c:v>72.51</c:v>
                </c:pt>
                <c:pt idx="110">
                  <c:v>68.25</c:v>
                </c:pt>
                <c:pt idx="111">
                  <c:v>67.3</c:v>
                </c:pt>
                <c:pt idx="112">
                  <c:v>67.79</c:v>
                </c:pt>
                <c:pt idx="113">
                  <c:v>67.79</c:v>
                </c:pt>
                <c:pt idx="114">
                  <c:v>55.24</c:v>
                </c:pt>
                <c:pt idx="115">
                  <c:v>49.29</c:v>
                </c:pt>
                <c:pt idx="116">
                  <c:v>55.45</c:v>
                </c:pt>
                <c:pt idx="117">
                  <c:v>54.03</c:v>
                </c:pt>
                <c:pt idx="118">
                  <c:v>77.88</c:v>
                </c:pt>
                <c:pt idx="119">
                  <c:v>75.96</c:v>
                </c:pt>
                <c:pt idx="120">
                  <c:v>60.95</c:v>
                </c:pt>
                <c:pt idx="121">
                  <c:v>58.29</c:v>
                </c:pt>
                <c:pt idx="122">
                  <c:v>59.72</c:v>
                </c:pt>
                <c:pt idx="123">
                  <c:v>34.6</c:v>
                </c:pt>
                <c:pt idx="124">
                  <c:v>45.19</c:v>
                </c:pt>
                <c:pt idx="125">
                  <c:v>37.5</c:v>
                </c:pt>
                <c:pt idx="126">
                  <c:v>40.0</c:v>
                </c:pt>
                <c:pt idx="127">
                  <c:v>40.28</c:v>
                </c:pt>
                <c:pt idx="128">
                  <c:v>49.76</c:v>
                </c:pt>
                <c:pt idx="129">
                  <c:v>34.6</c:v>
                </c:pt>
                <c:pt idx="130">
                  <c:v>45.19</c:v>
                </c:pt>
                <c:pt idx="131">
                  <c:v>37.5</c:v>
                </c:pt>
                <c:pt idx="132">
                  <c:v>10.95</c:v>
                </c:pt>
                <c:pt idx="133">
                  <c:v>12.32</c:v>
                </c:pt>
                <c:pt idx="134">
                  <c:v>15.64</c:v>
                </c:pt>
                <c:pt idx="135">
                  <c:v>15.17</c:v>
                </c:pt>
                <c:pt idx="136">
                  <c:v>15.38</c:v>
                </c:pt>
                <c:pt idx="137">
                  <c:v>14.42</c:v>
                </c:pt>
                <c:pt idx="138">
                  <c:v>62.38</c:v>
                </c:pt>
                <c:pt idx="139">
                  <c:v>61.61</c:v>
                </c:pt>
                <c:pt idx="140">
                  <c:v>62.09</c:v>
                </c:pt>
                <c:pt idx="141">
                  <c:v>63.03</c:v>
                </c:pt>
                <c:pt idx="142">
                  <c:v>65.87</c:v>
                </c:pt>
                <c:pt idx="143">
                  <c:v>66.35</c:v>
                </c:pt>
                <c:pt idx="144">
                  <c:v>22.97</c:v>
                </c:pt>
                <c:pt idx="145">
                  <c:v>27.49</c:v>
                </c:pt>
                <c:pt idx="146">
                  <c:v>28.44</c:v>
                </c:pt>
                <c:pt idx="147">
                  <c:v>26.07</c:v>
                </c:pt>
                <c:pt idx="148">
                  <c:v>20.19</c:v>
                </c:pt>
                <c:pt idx="149">
                  <c:v>22.6</c:v>
                </c:pt>
                <c:pt idx="150">
                  <c:v>67.62</c:v>
                </c:pt>
                <c:pt idx="151">
                  <c:v>66.82</c:v>
                </c:pt>
                <c:pt idx="152">
                  <c:v>67.3</c:v>
                </c:pt>
                <c:pt idx="153">
                  <c:v>68.72</c:v>
                </c:pt>
                <c:pt idx="154">
                  <c:v>66.83</c:v>
                </c:pt>
                <c:pt idx="155">
                  <c:v>77.88</c:v>
                </c:pt>
                <c:pt idx="156">
                  <c:v>98.57</c:v>
                </c:pt>
                <c:pt idx="157">
                  <c:v>96.68000000000001</c:v>
                </c:pt>
                <c:pt idx="158">
                  <c:v>97.16</c:v>
                </c:pt>
                <c:pt idx="159">
                  <c:v>96.68000000000001</c:v>
                </c:pt>
                <c:pt idx="160">
                  <c:v>97.12</c:v>
                </c:pt>
                <c:pt idx="161">
                  <c:v>97.12</c:v>
                </c:pt>
                <c:pt idx="162">
                  <c:v>41.43</c:v>
                </c:pt>
                <c:pt idx="163">
                  <c:v>41.23</c:v>
                </c:pt>
                <c:pt idx="164">
                  <c:v>43.13</c:v>
                </c:pt>
                <c:pt idx="165">
                  <c:v>42.18</c:v>
                </c:pt>
                <c:pt idx="166">
                  <c:v>49.52</c:v>
                </c:pt>
                <c:pt idx="167">
                  <c:v>46.15</c:v>
                </c:pt>
                <c:pt idx="168">
                  <c:v>82.86</c:v>
                </c:pt>
                <c:pt idx="169">
                  <c:v>81.04</c:v>
                </c:pt>
                <c:pt idx="170">
                  <c:v>81.04</c:v>
                </c:pt>
                <c:pt idx="171">
                  <c:v>80.57</c:v>
                </c:pt>
                <c:pt idx="172">
                  <c:v>63.94</c:v>
                </c:pt>
                <c:pt idx="173">
                  <c:v>64.9</c:v>
                </c:pt>
                <c:pt idx="174">
                  <c:v>85.24</c:v>
                </c:pt>
                <c:pt idx="175">
                  <c:v>85.31</c:v>
                </c:pt>
                <c:pt idx="176">
                  <c:v>81.52</c:v>
                </c:pt>
                <c:pt idx="177">
                  <c:v>81.52</c:v>
                </c:pt>
                <c:pt idx="178">
                  <c:v>67.31</c:v>
                </c:pt>
                <c:pt idx="179">
                  <c:v>68.75</c:v>
                </c:pt>
                <c:pt idx="180">
                  <c:v>82.86</c:v>
                </c:pt>
                <c:pt idx="181">
                  <c:v>81.04</c:v>
                </c:pt>
                <c:pt idx="182">
                  <c:v>81.04</c:v>
                </c:pt>
                <c:pt idx="183">
                  <c:v>80.57</c:v>
                </c:pt>
                <c:pt idx="184">
                  <c:v>72.6</c:v>
                </c:pt>
                <c:pt idx="185">
                  <c:v>71.63</c:v>
                </c:pt>
                <c:pt idx="186">
                  <c:v>40.95</c:v>
                </c:pt>
                <c:pt idx="187">
                  <c:v>45.02</c:v>
                </c:pt>
                <c:pt idx="188">
                  <c:v>41.23</c:v>
                </c:pt>
                <c:pt idx="189">
                  <c:v>42.65</c:v>
                </c:pt>
                <c:pt idx="190">
                  <c:v>31.25</c:v>
                </c:pt>
                <c:pt idx="191">
                  <c:v>34.13</c:v>
                </c:pt>
                <c:pt idx="192">
                  <c:v>17.62</c:v>
                </c:pt>
                <c:pt idx="193">
                  <c:v>15.17</c:v>
                </c:pt>
                <c:pt idx="194">
                  <c:v>17.54</c:v>
                </c:pt>
                <c:pt idx="195">
                  <c:v>21.8</c:v>
                </c:pt>
                <c:pt idx="196">
                  <c:v>29.33</c:v>
                </c:pt>
                <c:pt idx="197">
                  <c:v>27.4</c:v>
                </c:pt>
                <c:pt idx="198">
                  <c:v>47.62</c:v>
                </c:pt>
                <c:pt idx="199">
                  <c:v>48.82</c:v>
                </c:pt>
                <c:pt idx="200">
                  <c:v>49.29</c:v>
                </c:pt>
                <c:pt idx="201">
                  <c:v>51.18</c:v>
                </c:pt>
                <c:pt idx="202">
                  <c:v>48.08</c:v>
                </c:pt>
                <c:pt idx="203">
                  <c:v>39.9</c:v>
                </c:pt>
                <c:pt idx="204">
                  <c:v>45.24</c:v>
                </c:pt>
                <c:pt idx="205">
                  <c:v>51.18</c:v>
                </c:pt>
                <c:pt idx="206">
                  <c:v>50.71</c:v>
                </c:pt>
                <c:pt idx="207">
                  <c:v>48.34</c:v>
                </c:pt>
                <c:pt idx="208">
                  <c:v>33.65</c:v>
                </c:pt>
                <c:pt idx="209">
                  <c:v>36.06</c:v>
                </c:pt>
                <c:pt idx="210">
                  <c:v>52.86</c:v>
                </c:pt>
                <c:pt idx="211">
                  <c:v>38.39</c:v>
                </c:pt>
                <c:pt idx="212">
                  <c:v>48.34</c:v>
                </c:pt>
                <c:pt idx="213">
                  <c:v>47.87</c:v>
                </c:pt>
                <c:pt idx="214">
                  <c:v>58.17</c:v>
                </c:pt>
                <c:pt idx="215">
                  <c:v>58.65</c:v>
                </c:pt>
                <c:pt idx="216">
                  <c:v>67.14</c:v>
                </c:pt>
                <c:pt idx="217">
                  <c:v>68.72</c:v>
                </c:pt>
                <c:pt idx="218">
                  <c:v>69.67</c:v>
                </c:pt>
                <c:pt idx="219">
                  <c:v>67.77</c:v>
                </c:pt>
                <c:pt idx="220">
                  <c:v>71.15000000000001</c:v>
                </c:pt>
                <c:pt idx="221">
                  <c:v>52.88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7AB-484F-9AEB-4866782E4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9706368"/>
        <c:axId val="-1429703888"/>
      </c:scatterChart>
      <c:valAx>
        <c:axId val="-142970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9703888"/>
        <c:crosses val="autoZero"/>
        <c:crossBetween val="midCat"/>
      </c:valAx>
      <c:valAx>
        <c:axId val="-142970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970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5</xdr:row>
      <xdr:rowOff>123825</xdr:rowOff>
    </xdr:from>
    <xdr:to>
      <xdr:col>16</xdr:col>
      <xdr:colOff>85725</xdr:colOff>
      <xdr:row>25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285750</xdr:colOff>
      <xdr:row>27</xdr:row>
      <xdr:rowOff>44450</xdr:rowOff>
    </xdr:from>
    <xdr:to>
      <xdr:col>16</xdr:col>
      <xdr:colOff>47625</xdr:colOff>
      <xdr:row>43</xdr:row>
      <xdr:rowOff>149226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185737</xdr:colOff>
      <xdr:row>51</xdr:row>
      <xdr:rowOff>76200</xdr:rowOff>
    </xdr:from>
    <xdr:to>
      <xdr:col>25</xdr:col>
      <xdr:colOff>490537</xdr:colOff>
      <xdr:row>65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33337</xdr:colOff>
      <xdr:row>34</xdr:row>
      <xdr:rowOff>19050</xdr:rowOff>
    </xdr:from>
    <xdr:to>
      <xdr:col>25</xdr:col>
      <xdr:colOff>338137</xdr:colOff>
      <xdr:row>48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508000</xdr:colOff>
      <xdr:row>213</xdr:row>
      <xdr:rowOff>127000</xdr:rowOff>
    </xdr:from>
    <xdr:to>
      <xdr:col>12</xdr:col>
      <xdr:colOff>114300</xdr:colOff>
      <xdr:row>228</xdr:row>
      <xdr:rowOff>12700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457200</xdr:colOff>
      <xdr:row>153</xdr:row>
      <xdr:rowOff>0</xdr:rowOff>
    </xdr:from>
    <xdr:to>
      <xdr:col>15</xdr:col>
      <xdr:colOff>317500</xdr:colOff>
      <xdr:row>167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523874</xdr:colOff>
      <xdr:row>5</xdr:row>
      <xdr:rowOff>76199</xdr:rowOff>
    </xdr:from>
    <xdr:to>
      <xdr:col>17</xdr:col>
      <xdr:colOff>380999</xdr:colOff>
      <xdr:row>37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6</xdr:row>
      <xdr:rowOff>9525</xdr:rowOff>
    </xdr:from>
    <xdr:to>
      <xdr:col>18</xdr:col>
      <xdr:colOff>266700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523874</xdr:colOff>
      <xdr:row>7</xdr:row>
      <xdr:rowOff>95249</xdr:rowOff>
    </xdr:from>
    <xdr:to>
      <xdr:col>18</xdr:col>
      <xdr:colOff>609599</xdr:colOff>
      <xdr:row>35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6" name="Table147" displayName="Table147" ref="B2:H224" totalsRowShown="0" headerRowDxfId="6">
  <autoFilter ref="B2:H224"/>
  <tableColumns count="7">
    <tableColumn id="1" name="SIDS" dataDxfId="5"/>
    <tableColumn id="2" name="CCODE" dataDxfId="4"/>
    <tableColumn id="3" name="YR" dataDxfId="3"/>
    <tableColumn id="4" name="GE" dataDxfId="2"/>
    <tableColumn id="5" name="SQMI" dataDxfId="1"/>
    <tableColumn id="6" name="CC" dataDxfId="0"/>
    <tableColumn id="7" name="POP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B2:H224" totalsRowShown="0" headerRowDxfId="44">
  <autoFilter ref="B2:H224"/>
  <tableColumns count="7">
    <tableColumn id="1" name="SIDS" dataDxfId="43"/>
    <tableColumn id="2" name="CCODE" dataDxfId="42"/>
    <tableColumn id="3" name="YR" dataDxfId="41"/>
    <tableColumn id="4" name="GE" dataDxfId="40"/>
    <tableColumn id="5" name="SQMI" dataDxfId="39"/>
    <tableColumn id="6" name="CC" dataDxfId="38"/>
    <tableColumn id="7" name="POP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2:F224" totalsRowShown="0" headerRowDxfId="37">
  <autoFilter ref="B2:F224"/>
  <tableColumns count="5">
    <tableColumn id="1" name="SIDS" dataDxfId="36"/>
    <tableColumn id="2" name="CCODE" dataDxfId="35"/>
    <tableColumn id="3" name="YR" dataDxfId="34"/>
    <tableColumn id="4" name="GE" dataDxfId="33"/>
    <tableColumn id="5" name="CC" dataDxfId="3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5" name="Table16" displayName="Table16" ref="B2:F224" totalsRowShown="0" headerRowDxfId="31">
  <autoFilter ref="B2:F224"/>
  <tableColumns count="5">
    <tableColumn id="1" name="SIDS" dataDxfId="30"/>
    <tableColumn id="2" name="CCODE" dataDxfId="29"/>
    <tableColumn id="3" name="YR" dataDxfId="28"/>
    <tableColumn id="4" name="GE" dataDxfId="27"/>
    <tableColumn id="5" name="CC" dataDxfId="26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7" name="Table18" displayName="Table18" ref="B2:F224" totalsRowShown="0" headerRowDxfId="25">
  <autoFilter ref="B2:F224"/>
  <tableColumns count="5">
    <tableColumn id="1" name="SIDS" dataDxfId="24"/>
    <tableColumn id="2" name="CCODE" dataDxfId="23"/>
    <tableColumn id="3" name="YR" dataDxfId="22"/>
    <tableColumn id="4" name="GE (X)" dataDxfId="21"/>
    <tableColumn id="5" name="CC (Y)" dataDxfId="20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4" name="Table145" displayName="Table145" ref="B4:G226" totalsRowShown="0" headerRowDxfId="19">
  <autoFilter ref="B4:G226"/>
  <tableColumns count="6">
    <tableColumn id="1" name="SIDS" dataDxfId="18"/>
    <tableColumn id="2" name="CCODE" dataDxfId="17"/>
    <tableColumn id="3" name="YR" dataDxfId="16"/>
    <tableColumn id="4" name="GE" dataDxfId="15"/>
    <tableColumn id="5" name="CC" dataDxfId="14"/>
    <tableColumn id="6" name="Row Marginals" dataDxfId="13">
      <calculatedColumnFormula>SUM(Table145[[#This Row],[GE]], Table145[[#This Row],[CC]])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2" name="Table13" displayName="Table13" ref="B2:F224" totalsRowShown="0" headerRowDxfId="12">
  <autoFilter ref="B2:F224"/>
  <tableColumns count="5">
    <tableColumn id="1" name="Small Island Developing States" dataDxfId="11"/>
    <tableColumn id="2" name="Country Code" dataDxfId="10"/>
    <tableColumn id="3" name="YEAR" dataDxfId="9"/>
    <tableColumn id="4" name="Government Effectiveness" dataDxfId="8"/>
    <tableColumn id="5" name="Control of Corruption" dataDxfId="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1.xml"/><Relationship Id="rId3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7.bin"/><Relationship Id="rId2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4" Type="http://schemas.openxmlformats.org/officeDocument/2006/relationships/comments" Target="../comments2.xml"/><Relationship Id="rId1" Type="http://schemas.openxmlformats.org/officeDocument/2006/relationships/printerSettings" Target="../printerSettings/printerSettings8.bin"/><Relationship Id="rId2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Relationship Id="rId2" Type="http://schemas.openxmlformats.org/officeDocument/2006/relationships/drawing" Target="../drawings/drawing3.xml"/><Relationship Id="rId3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8" bestFit="1" customWidth="1"/>
    <col min="2" max="2" width="12.6640625" bestFit="1" customWidth="1"/>
    <col min="3" max="3" width="14.5" bestFit="1" customWidth="1"/>
    <col min="4" max="4" width="12" bestFit="1" customWidth="1"/>
    <col min="7" max="9" width="12.6640625" bestFit="1" customWidth="1"/>
  </cols>
  <sheetData>
    <row r="1" spans="1:9" x14ac:dyDescent="0.2">
      <c r="A1" t="s">
        <v>133</v>
      </c>
    </row>
    <row r="2" spans="1:9" ht="16" thickBot="1" x14ac:dyDescent="0.25"/>
    <row r="3" spans="1:9" x14ac:dyDescent="0.2">
      <c r="A3" s="63" t="s">
        <v>134</v>
      </c>
      <c r="B3" s="63"/>
    </row>
    <row r="4" spans="1:9" x14ac:dyDescent="0.2">
      <c r="A4" s="60" t="s">
        <v>135</v>
      </c>
      <c r="B4" s="60">
        <v>0.80134727499448732</v>
      </c>
    </row>
    <row r="5" spans="1:9" x14ac:dyDescent="0.2">
      <c r="A5" s="60" t="s">
        <v>136</v>
      </c>
      <c r="B5" s="60">
        <v>0.64215745514109057</v>
      </c>
    </row>
    <row r="6" spans="1:9" x14ac:dyDescent="0.2">
      <c r="A6" s="60" t="s">
        <v>137</v>
      </c>
      <c r="B6" s="60">
        <v>0.63888948669489054</v>
      </c>
    </row>
    <row r="7" spans="1:9" x14ac:dyDescent="0.2">
      <c r="A7" s="60" t="s">
        <v>138</v>
      </c>
      <c r="B7" s="60">
        <v>14.354917783822504</v>
      </c>
    </row>
    <row r="8" spans="1:9" ht="16" thickBot="1" x14ac:dyDescent="0.25">
      <c r="A8" s="61" t="s">
        <v>139</v>
      </c>
      <c r="B8" s="61">
        <v>222</v>
      </c>
    </row>
    <row r="10" spans="1:9" ht="16" thickBot="1" x14ac:dyDescent="0.25">
      <c r="A10" t="s">
        <v>140</v>
      </c>
    </row>
    <row r="11" spans="1:9" x14ac:dyDescent="0.2">
      <c r="A11" s="62"/>
      <c r="B11" s="62" t="s">
        <v>145</v>
      </c>
      <c r="C11" s="62" t="s">
        <v>146</v>
      </c>
      <c r="D11" s="62" t="s">
        <v>147</v>
      </c>
      <c r="E11" s="62" t="s">
        <v>148</v>
      </c>
      <c r="F11" s="62" t="s">
        <v>149</v>
      </c>
    </row>
    <row r="12" spans="1:9" x14ac:dyDescent="0.2">
      <c r="A12" s="60" t="s">
        <v>141</v>
      </c>
      <c r="B12" s="60">
        <v>2</v>
      </c>
      <c r="C12" s="60">
        <v>80983.228952409059</v>
      </c>
      <c r="D12" s="60">
        <v>40491.61447620453</v>
      </c>
      <c r="E12" s="60">
        <v>196.50050657244734</v>
      </c>
      <c r="F12" s="60">
        <v>1.34670081841376E-49</v>
      </c>
    </row>
    <row r="13" spans="1:9" x14ac:dyDescent="0.2">
      <c r="A13" s="60" t="s">
        <v>142</v>
      </c>
      <c r="B13" s="60">
        <v>219</v>
      </c>
      <c r="C13" s="60">
        <v>45127.942543086487</v>
      </c>
      <c r="D13" s="60">
        <v>206.06366458030359</v>
      </c>
      <c r="E13" s="60"/>
      <c r="F13" s="60"/>
    </row>
    <row r="14" spans="1:9" ht="16" thickBot="1" x14ac:dyDescent="0.25">
      <c r="A14" s="61" t="s">
        <v>143</v>
      </c>
      <c r="B14" s="61">
        <v>221</v>
      </c>
      <c r="C14" s="61">
        <v>126111.17149549554</v>
      </c>
      <c r="D14" s="61"/>
      <c r="E14" s="61"/>
      <c r="F14" s="61"/>
    </row>
    <row r="15" spans="1:9" ht="16" thickBot="1" x14ac:dyDescent="0.25"/>
    <row r="16" spans="1:9" x14ac:dyDescent="0.2">
      <c r="A16" s="62"/>
      <c r="B16" s="62" t="s">
        <v>150</v>
      </c>
      <c r="C16" s="62" t="s">
        <v>138</v>
      </c>
      <c r="D16" s="62" t="s">
        <v>151</v>
      </c>
      <c r="E16" s="62" t="s">
        <v>152</v>
      </c>
      <c r="F16" s="62" t="s">
        <v>153</v>
      </c>
      <c r="G16" s="62" t="s">
        <v>154</v>
      </c>
      <c r="H16" s="62" t="s">
        <v>155</v>
      </c>
      <c r="I16" s="62" t="s">
        <v>156</v>
      </c>
    </row>
    <row r="17" spans="1:9" x14ac:dyDescent="0.2">
      <c r="A17" s="60" t="s">
        <v>144</v>
      </c>
      <c r="B17" s="60">
        <v>24.746980219888055</v>
      </c>
      <c r="C17" s="60">
        <v>2.13383576427649</v>
      </c>
      <c r="D17" s="60">
        <v>11.597415618478445</v>
      </c>
      <c r="E17" s="60">
        <v>1.4719567154638082E-24</v>
      </c>
      <c r="F17" s="60">
        <v>20.541498551226894</v>
      </c>
      <c r="G17" s="60">
        <v>28.952461888549216</v>
      </c>
      <c r="H17" s="60">
        <v>20.541498551226894</v>
      </c>
      <c r="I17" s="60">
        <v>28.952461888549216</v>
      </c>
    </row>
    <row r="18" spans="1:9" x14ac:dyDescent="0.2">
      <c r="A18" s="60" t="s">
        <v>157</v>
      </c>
      <c r="B18" s="60">
        <v>0.68648029842994518</v>
      </c>
      <c r="C18" s="60">
        <v>3.9703523600573436E-2</v>
      </c>
      <c r="D18" s="60">
        <v>17.290160574564982</v>
      </c>
      <c r="E18" s="60">
        <v>8.1899882354863377E-43</v>
      </c>
      <c r="F18" s="60">
        <v>0.6082303958466122</v>
      </c>
      <c r="G18" s="60">
        <v>0.76473020101327815</v>
      </c>
      <c r="H18" s="60">
        <v>0.6082303958466122</v>
      </c>
      <c r="I18" s="60">
        <v>0.76473020101327815</v>
      </c>
    </row>
    <row r="19" spans="1:9" ht="16" thickBot="1" x14ac:dyDescent="0.25">
      <c r="A19" s="61" t="s">
        <v>158</v>
      </c>
      <c r="B19" s="61">
        <v>-2.1138914557838377E-4</v>
      </c>
      <c r="C19" s="61">
        <v>2.9767326665431343E-5</v>
      </c>
      <c r="D19" s="61">
        <v>-7.1013815904358317</v>
      </c>
      <c r="E19" s="61">
        <v>1.7053515609743899E-11</v>
      </c>
      <c r="F19" s="61">
        <v>-2.7005624110293847E-4</v>
      </c>
      <c r="G19" s="61">
        <v>-1.5272205005382905E-4</v>
      </c>
      <c r="H19" s="61">
        <v>-2.7005624110293847E-4</v>
      </c>
      <c r="I19" s="61">
        <v>-1.5272205005382905E-4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L17" sqref="L17"/>
    </sheetView>
  </sheetViews>
  <sheetFormatPr baseColWidth="10" defaultColWidth="8.83203125" defaultRowHeight="15" x14ac:dyDescent="0.2"/>
  <sheetData>
    <row r="1" spans="1:9" x14ac:dyDescent="0.2">
      <c r="A1" t="s">
        <v>133</v>
      </c>
    </row>
    <row r="2" spans="1:9" ht="16" thickBot="1" x14ac:dyDescent="0.25"/>
    <row r="3" spans="1:9" x14ac:dyDescent="0.2">
      <c r="A3" s="63" t="s">
        <v>134</v>
      </c>
      <c r="B3" s="63"/>
    </row>
    <row r="4" spans="1:9" x14ac:dyDescent="0.2">
      <c r="A4" s="60" t="s">
        <v>135</v>
      </c>
      <c r="B4" s="60">
        <v>0.3920184168345448</v>
      </c>
    </row>
    <row r="5" spans="1:9" x14ac:dyDescent="0.2">
      <c r="A5" s="60" t="s">
        <v>136</v>
      </c>
      <c r="B5" s="60">
        <v>0.1536784391374629</v>
      </c>
    </row>
    <row r="6" spans="1:9" x14ac:dyDescent="0.2">
      <c r="A6" s="60" t="s">
        <v>137</v>
      </c>
      <c r="B6" s="60">
        <v>0.14983152295172411</v>
      </c>
    </row>
    <row r="7" spans="1:9" x14ac:dyDescent="0.2">
      <c r="A7" s="60" t="s">
        <v>138</v>
      </c>
      <c r="B7" s="60">
        <v>22.02587357696634</v>
      </c>
    </row>
    <row r="8" spans="1:9" ht="16" thickBot="1" x14ac:dyDescent="0.25">
      <c r="A8" s="61" t="s">
        <v>139</v>
      </c>
      <c r="B8" s="61">
        <v>222</v>
      </c>
    </row>
    <row r="10" spans="1:9" ht="16" thickBot="1" x14ac:dyDescent="0.25">
      <c r="A10" t="s">
        <v>140</v>
      </c>
    </row>
    <row r="11" spans="1:9" x14ac:dyDescent="0.2">
      <c r="A11" s="62"/>
      <c r="B11" s="62" t="s">
        <v>145</v>
      </c>
      <c r="C11" s="62" t="s">
        <v>146</v>
      </c>
      <c r="D11" s="62" t="s">
        <v>147</v>
      </c>
      <c r="E11" s="62" t="s">
        <v>148</v>
      </c>
      <c r="F11" s="62" t="s">
        <v>149</v>
      </c>
    </row>
    <row r="12" spans="1:9" x14ac:dyDescent="0.2">
      <c r="A12" s="60" t="s">
        <v>141</v>
      </c>
      <c r="B12" s="60">
        <v>1</v>
      </c>
      <c r="C12" s="60">
        <v>19380.567993224657</v>
      </c>
      <c r="D12" s="60">
        <v>19380.567993224657</v>
      </c>
      <c r="E12" s="60">
        <v>39.948476056529621</v>
      </c>
      <c r="F12" s="60">
        <v>1.4310104848477078E-9</v>
      </c>
    </row>
    <row r="13" spans="1:9" x14ac:dyDescent="0.2">
      <c r="A13" s="60" t="s">
        <v>142</v>
      </c>
      <c r="B13" s="60">
        <v>220</v>
      </c>
      <c r="C13" s="60">
        <v>106730.60350227088</v>
      </c>
      <c r="D13" s="60">
        <v>485.139106828504</v>
      </c>
      <c r="E13" s="60"/>
      <c r="F13" s="60"/>
    </row>
    <row r="14" spans="1:9" ht="16" thickBot="1" x14ac:dyDescent="0.25">
      <c r="A14" s="61" t="s">
        <v>143</v>
      </c>
      <c r="B14" s="61">
        <v>221</v>
      </c>
      <c r="C14" s="61">
        <v>126111.17149549554</v>
      </c>
      <c r="D14" s="61"/>
      <c r="E14" s="61"/>
      <c r="F14" s="61"/>
    </row>
    <row r="15" spans="1:9" ht="16" thickBot="1" x14ac:dyDescent="0.25"/>
    <row r="16" spans="1:9" x14ac:dyDescent="0.2">
      <c r="A16" s="62"/>
      <c r="B16" s="62" t="s">
        <v>150</v>
      </c>
      <c r="C16" s="62" t="s">
        <v>138</v>
      </c>
      <c r="D16" s="62" t="s">
        <v>151</v>
      </c>
      <c r="E16" s="62" t="s">
        <v>152</v>
      </c>
      <c r="F16" s="62" t="s">
        <v>153</v>
      </c>
      <c r="G16" s="62" t="s">
        <v>154</v>
      </c>
      <c r="H16" s="62" t="s">
        <v>155</v>
      </c>
      <c r="I16" s="62" t="s">
        <v>156</v>
      </c>
    </row>
    <row r="17" spans="1:9" x14ac:dyDescent="0.2">
      <c r="A17" s="60" t="s">
        <v>144</v>
      </c>
      <c r="B17" s="60">
        <v>57.006918894940739</v>
      </c>
      <c r="C17" s="60">
        <v>1.5886963723006511</v>
      </c>
      <c r="D17" s="60">
        <v>35.88282814065149</v>
      </c>
      <c r="E17" s="60">
        <v>6.60530700063437E-94</v>
      </c>
      <c r="F17" s="60">
        <v>53.875907199809014</v>
      </c>
      <c r="G17" s="60">
        <v>60.137930590072465</v>
      </c>
      <c r="H17" s="60">
        <v>53.875907199809014</v>
      </c>
      <c r="I17" s="60">
        <v>60.137930590072465</v>
      </c>
    </row>
    <row r="18" spans="1:9" ht="16" thickBot="1" x14ac:dyDescent="0.25">
      <c r="A18" s="61" t="s">
        <v>157</v>
      </c>
      <c r="B18" s="61">
        <v>-2.8566205280696746E-4</v>
      </c>
      <c r="C18" s="61">
        <v>4.5196254392904473E-5</v>
      </c>
      <c r="D18" s="61">
        <v>-6.3204806823951012</v>
      </c>
      <c r="E18" s="61">
        <v>1.4310104848476714E-9</v>
      </c>
      <c r="F18" s="61">
        <v>-3.7473508371935421E-4</v>
      </c>
      <c r="G18" s="61">
        <v>-1.9658902189458071E-4</v>
      </c>
      <c r="H18" s="61">
        <v>-3.7473508371935421E-4</v>
      </c>
      <c r="I18" s="61">
        <v>-1.9658902189458071E-4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38" sqref="F38"/>
    </sheetView>
  </sheetViews>
  <sheetFormatPr baseColWidth="10" defaultColWidth="8.83203125" defaultRowHeight="15" x14ac:dyDescent="0.2"/>
  <cols>
    <col min="1" max="1" width="18" bestFit="1" customWidth="1"/>
  </cols>
  <sheetData>
    <row r="1" spans="1:9" x14ac:dyDescent="0.2">
      <c r="A1" t="s">
        <v>133</v>
      </c>
    </row>
    <row r="2" spans="1:9" ht="16" thickBot="1" x14ac:dyDescent="0.25"/>
    <row r="3" spans="1:9" x14ac:dyDescent="0.2">
      <c r="A3" s="63" t="s">
        <v>134</v>
      </c>
      <c r="B3" s="63"/>
    </row>
    <row r="4" spans="1:9" x14ac:dyDescent="0.2">
      <c r="A4" s="60" t="s">
        <v>135</v>
      </c>
      <c r="B4" s="60">
        <v>0.74816859789664869</v>
      </c>
    </row>
    <row r="5" spans="1:9" x14ac:dyDescent="0.2">
      <c r="A5" s="60" t="s">
        <v>136</v>
      </c>
      <c r="B5" s="60">
        <v>0.55975625087863712</v>
      </c>
    </row>
    <row r="6" spans="1:9" x14ac:dyDescent="0.2">
      <c r="A6" s="60" t="s">
        <v>137</v>
      </c>
      <c r="B6" s="60">
        <v>0.55775514292808548</v>
      </c>
    </row>
    <row r="7" spans="1:9" x14ac:dyDescent="0.2">
      <c r="A7" s="60" t="s">
        <v>138</v>
      </c>
      <c r="B7" s="60">
        <v>15.885907841008605</v>
      </c>
    </row>
    <row r="8" spans="1:9" ht="16" thickBot="1" x14ac:dyDescent="0.25">
      <c r="A8" s="61" t="s">
        <v>139</v>
      </c>
      <c r="B8" s="61">
        <v>222</v>
      </c>
    </row>
    <row r="10" spans="1:9" ht="16" thickBot="1" x14ac:dyDescent="0.25">
      <c r="A10" t="s">
        <v>140</v>
      </c>
    </row>
    <row r="11" spans="1:9" x14ac:dyDescent="0.2">
      <c r="A11" s="62"/>
      <c r="B11" s="62" t="s">
        <v>145</v>
      </c>
      <c r="C11" s="62" t="s">
        <v>146</v>
      </c>
      <c r="D11" s="62" t="s">
        <v>147</v>
      </c>
      <c r="E11" s="62" t="s">
        <v>148</v>
      </c>
      <c r="F11" s="62" t="s">
        <v>149</v>
      </c>
    </row>
    <row r="12" spans="1:9" x14ac:dyDescent="0.2">
      <c r="A12" s="60" t="s">
        <v>141</v>
      </c>
      <c r="B12" s="60">
        <v>1</v>
      </c>
      <c r="C12" s="60">
        <v>70591.516550231434</v>
      </c>
      <c r="D12" s="60">
        <v>70591.516550231434</v>
      </c>
      <c r="E12" s="60">
        <v>279.72316572143347</v>
      </c>
      <c r="F12" s="60">
        <v>4.5810200951188818E-41</v>
      </c>
    </row>
    <row r="13" spans="1:9" x14ac:dyDescent="0.2">
      <c r="A13" s="60" t="s">
        <v>142</v>
      </c>
      <c r="B13" s="60">
        <v>220</v>
      </c>
      <c r="C13" s="60">
        <v>55519.654945264105</v>
      </c>
      <c r="D13" s="60">
        <v>252.36206793301866</v>
      </c>
      <c r="E13" s="60"/>
      <c r="F13" s="60"/>
    </row>
    <row r="14" spans="1:9" ht="16" thickBot="1" x14ac:dyDescent="0.25">
      <c r="A14" s="61" t="s">
        <v>143</v>
      </c>
      <c r="B14" s="61">
        <v>221</v>
      </c>
      <c r="C14" s="61">
        <v>126111.17149549554</v>
      </c>
      <c r="D14" s="61"/>
      <c r="E14" s="61"/>
      <c r="F14" s="61"/>
    </row>
    <row r="15" spans="1:9" ht="16" thickBot="1" x14ac:dyDescent="0.25"/>
    <row r="16" spans="1:9" x14ac:dyDescent="0.2">
      <c r="A16" s="62"/>
      <c r="B16" s="62" t="s">
        <v>150</v>
      </c>
      <c r="C16" s="62" t="s">
        <v>138</v>
      </c>
      <c r="D16" s="62" t="s">
        <v>151</v>
      </c>
      <c r="E16" s="62" t="s">
        <v>152</v>
      </c>
      <c r="F16" s="62" t="s">
        <v>153</v>
      </c>
      <c r="G16" s="62" t="s">
        <v>154</v>
      </c>
      <c r="H16" s="62" t="s">
        <v>155</v>
      </c>
      <c r="I16" s="62" t="s">
        <v>156</v>
      </c>
    </row>
    <row r="17" spans="1:9" x14ac:dyDescent="0.2">
      <c r="A17" s="60" t="s">
        <v>144</v>
      </c>
      <c r="B17" s="60">
        <v>20.169835694904648</v>
      </c>
      <c r="C17" s="60">
        <v>2.2511120181517827</v>
      </c>
      <c r="D17" s="60">
        <v>8.9599431446617075</v>
      </c>
      <c r="E17" s="60">
        <v>1.4124884312080209E-16</v>
      </c>
      <c r="F17" s="60">
        <v>15.733331540446255</v>
      </c>
      <c r="G17" s="60">
        <v>24.606339849363042</v>
      </c>
      <c r="H17" s="60">
        <v>15.733331540446255</v>
      </c>
      <c r="I17" s="60">
        <v>24.606339849363042</v>
      </c>
    </row>
    <row r="18" spans="1:9" ht="16" thickBot="1" x14ac:dyDescent="0.25">
      <c r="A18" s="61" t="s">
        <v>157</v>
      </c>
      <c r="B18" s="61">
        <v>0.72716802878635445</v>
      </c>
      <c r="C18" s="61">
        <v>4.3478100170298024E-2</v>
      </c>
      <c r="D18" s="61">
        <v>16.72492647880502</v>
      </c>
      <c r="E18" s="61">
        <v>4.5810200951190118E-41</v>
      </c>
      <c r="F18" s="61">
        <v>0.64148114582446025</v>
      </c>
      <c r="G18" s="61">
        <v>0.81285491174824864</v>
      </c>
      <c r="H18" s="61">
        <v>0.64148114582446025</v>
      </c>
      <c r="I18" s="61">
        <v>0.81285491174824864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R224"/>
  <sheetViews>
    <sheetView tabSelected="1" topLeftCell="B1" workbookViewId="0">
      <selection activeCell="L16" sqref="L16"/>
    </sheetView>
  </sheetViews>
  <sheetFormatPr baseColWidth="10" defaultColWidth="8.83203125" defaultRowHeight="15" x14ac:dyDescent="0.2"/>
  <cols>
    <col min="2" max="2" width="27.6640625" style="8" bestFit="1" customWidth="1"/>
    <col min="3" max="3" width="13.5" bestFit="1" customWidth="1"/>
    <col min="4" max="4" width="11.5" bestFit="1" customWidth="1"/>
    <col min="5" max="5" width="8.5" bestFit="1" customWidth="1"/>
    <col min="6" max="6" width="11.5" bestFit="1" customWidth="1"/>
    <col min="7" max="7" width="11.5" customWidth="1"/>
    <col min="8" max="8" width="12.33203125" bestFit="1" customWidth="1"/>
    <col min="13" max="13" width="9.83203125" bestFit="1" customWidth="1"/>
    <col min="16" max="16" width="9.83203125" bestFit="1" customWidth="1"/>
  </cols>
  <sheetData>
    <row r="1" spans="2:18" ht="16" thickBot="1" x14ac:dyDescent="0.25"/>
    <row r="2" spans="2:18" ht="16" thickBot="1" x14ac:dyDescent="0.25">
      <c r="B2" s="7" t="s">
        <v>83</v>
      </c>
      <c r="C2" s="2" t="s">
        <v>84</v>
      </c>
      <c r="D2" s="2" t="s">
        <v>85</v>
      </c>
      <c r="E2" s="2" t="s">
        <v>6</v>
      </c>
      <c r="F2" s="11" t="s">
        <v>131</v>
      </c>
      <c r="G2" s="2" t="s">
        <v>7</v>
      </c>
      <c r="H2" s="11" t="s">
        <v>132</v>
      </c>
      <c r="P2" s="64" t="s">
        <v>81</v>
      </c>
      <c r="Q2" s="65"/>
      <c r="R2" s="66"/>
    </row>
    <row r="3" spans="2:18" x14ac:dyDescent="0.2">
      <c r="B3" s="7" t="s">
        <v>21</v>
      </c>
      <c r="C3" s="4" t="s">
        <v>50</v>
      </c>
      <c r="D3" s="4">
        <v>2010</v>
      </c>
      <c r="E3" s="5">
        <v>68.900000000000006</v>
      </c>
      <c r="F3" s="12">
        <v>169.9</v>
      </c>
      <c r="G3" s="5">
        <v>88.1</v>
      </c>
    </row>
    <row r="4" spans="2:18" x14ac:dyDescent="0.2">
      <c r="B4" s="7" t="s">
        <v>21</v>
      </c>
      <c r="C4" s="4" t="s">
        <v>50</v>
      </c>
      <c r="D4" s="4">
        <v>2011</v>
      </c>
      <c r="E4" s="5">
        <v>67.3</v>
      </c>
      <c r="F4" s="12">
        <v>169.9</v>
      </c>
      <c r="G4" s="5">
        <v>88.15</v>
      </c>
      <c r="H4" s="9"/>
      <c r="P4" s="1" t="s">
        <v>82</v>
      </c>
      <c r="Q4" s="6">
        <f>CORREL(E3:E224, G3:G224)</f>
        <v>0.74816859789664847</v>
      </c>
    </row>
    <row r="5" spans="2:18" x14ac:dyDescent="0.2">
      <c r="B5" s="7" t="s">
        <v>21</v>
      </c>
      <c r="C5" s="4" t="s">
        <v>50</v>
      </c>
      <c r="D5" s="4">
        <v>2012</v>
      </c>
      <c r="E5" s="5">
        <v>67.77</v>
      </c>
      <c r="F5" s="12">
        <v>169.9</v>
      </c>
      <c r="G5" s="5">
        <v>87.2</v>
      </c>
    </row>
    <row r="6" spans="2:18" x14ac:dyDescent="0.2">
      <c r="B6" s="7" t="s">
        <v>21</v>
      </c>
      <c r="C6" s="4" t="s">
        <v>50</v>
      </c>
      <c r="D6" s="4">
        <v>2013</v>
      </c>
      <c r="E6" s="5">
        <v>69.19</v>
      </c>
      <c r="F6" s="12">
        <v>169.9</v>
      </c>
      <c r="G6" s="5">
        <v>87.2</v>
      </c>
      <c r="H6" s="1"/>
    </row>
    <row r="7" spans="2:18" x14ac:dyDescent="0.2">
      <c r="B7" s="7" t="s">
        <v>21</v>
      </c>
      <c r="C7" s="4" t="s">
        <v>50</v>
      </c>
      <c r="D7" s="4">
        <v>2014</v>
      </c>
      <c r="E7" s="5">
        <v>49.52</v>
      </c>
      <c r="F7" s="12">
        <v>169.9</v>
      </c>
      <c r="G7" s="5">
        <v>74.040000000000006</v>
      </c>
    </row>
    <row r="8" spans="2:18" x14ac:dyDescent="0.2">
      <c r="B8" s="7" t="s">
        <v>21</v>
      </c>
      <c r="C8" s="4" t="s">
        <v>50</v>
      </c>
      <c r="D8" s="4">
        <v>2015</v>
      </c>
      <c r="E8" s="5">
        <v>61.06</v>
      </c>
      <c r="F8" s="12">
        <v>169.9</v>
      </c>
      <c r="G8" s="5">
        <v>74.52</v>
      </c>
    </row>
    <row r="9" spans="2:18" x14ac:dyDescent="0.2">
      <c r="B9" s="7" t="s">
        <v>29</v>
      </c>
      <c r="C9" s="4" t="s">
        <v>52</v>
      </c>
      <c r="D9" s="4">
        <v>2010</v>
      </c>
      <c r="E9" s="5">
        <v>81.819999999999993</v>
      </c>
      <c r="F9" s="4">
        <v>5358</v>
      </c>
      <c r="G9" s="5">
        <v>88.57</v>
      </c>
    </row>
    <row r="10" spans="2:18" x14ac:dyDescent="0.2">
      <c r="B10" s="7" t="s">
        <v>29</v>
      </c>
      <c r="C10" s="4" t="s">
        <v>52</v>
      </c>
      <c r="D10" s="4">
        <v>2011</v>
      </c>
      <c r="E10" s="5">
        <v>78.67</v>
      </c>
      <c r="F10" s="4">
        <v>5358</v>
      </c>
      <c r="G10" s="5">
        <v>89.1</v>
      </c>
    </row>
    <row r="11" spans="2:18" x14ac:dyDescent="0.2">
      <c r="B11" s="7" t="s">
        <v>29</v>
      </c>
      <c r="C11" s="4" t="s">
        <v>52</v>
      </c>
      <c r="D11" s="4">
        <v>2012</v>
      </c>
      <c r="E11" s="5">
        <v>79.62</v>
      </c>
      <c r="F11" s="4">
        <v>5358</v>
      </c>
      <c r="G11" s="5">
        <v>88.15</v>
      </c>
    </row>
    <row r="12" spans="2:18" x14ac:dyDescent="0.2">
      <c r="B12" s="7" t="s">
        <v>29</v>
      </c>
      <c r="C12" s="4" t="s">
        <v>52</v>
      </c>
      <c r="D12" s="4">
        <v>2013</v>
      </c>
      <c r="E12" s="5">
        <v>75.83</v>
      </c>
      <c r="F12" s="4">
        <v>5358</v>
      </c>
      <c r="G12" s="5">
        <v>89.1</v>
      </c>
    </row>
    <row r="13" spans="2:18" x14ac:dyDescent="0.2">
      <c r="B13" s="7" t="s">
        <v>29</v>
      </c>
      <c r="C13" s="4" t="s">
        <v>52</v>
      </c>
      <c r="D13" s="4">
        <v>2014</v>
      </c>
      <c r="E13" s="5">
        <v>74.040000000000006</v>
      </c>
      <c r="F13" s="4">
        <v>5358</v>
      </c>
      <c r="G13" s="5">
        <v>88.94</v>
      </c>
    </row>
    <row r="14" spans="2:18" x14ac:dyDescent="0.2">
      <c r="B14" s="7" t="s">
        <v>29</v>
      </c>
      <c r="C14" s="4" t="s">
        <v>52</v>
      </c>
      <c r="D14" s="4">
        <v>2015</v>
      </c>
      <c r="E14" s="5">
        <v>73.56</v>
      </c>
      <c r="F14" s="4">
        <v>5358</v>
      </c>
      <c r="G14" s="5">
        <v>88.46</v>
      </c>
    </row>
    <row r="15" spans="2:18" x14ac:dyDescent="0.2">
      <c r="B15" s="7" t="s">
        <v>22</v>
      </c>
      <c r="C15" s="4" t="s">
        <v>2</v>
      </c>
      <c r="D15" s="4">
        <v>2010</v>
      </c>
      <c r="E15" s="5">
        <v>88.52</v>
      </c>
      <c r="F15" s="4">
        <v>5358</v>
      </c>
      <c r="G15" s="5">
        <v>89.52</v>
      </c>
    </row>
    <row r="16" spans="2:18" x14ac:dyDescent="0.2">
      <c r="B16" s="7" t="s">
        <v>22</v>
      </c>
      <c r="C16" s="4" t="s">
        <v>2</v>
      </c>
      <c r="D16" s="4">
        <v>2011</v>
      </c>
      <c r="E16" s="5">
        <v>89.1</v>
      </c>
      <c r="F16" s="4">
        <v>166.4</v>
      </c>
      <c r="G16" s="5">
        <v>93.36</v>
      </c>
    </row>
    <row r="17" spans="2:7" x14ac:dyDescent="0.2">
      <c r="B17" s="7" t="s">
        <v>22</v>
      </c>
      <c r="C17" s="4" t="s">
        <v>2</v>
      </c>
      <c r="D17" s="4">
        <v>2012</v>
      </c>
      <c r="E17" s="5">
        <v>89.57</v>
      </c>
      <c r="F17" s="4">
        <v>166.4</v>
      </c>
      <c r="G17" s="5">
        <v>92.89</v>
      </c>
    </row>
    <row r="18" spans="2:7" x14ac:dyDescent="0.2">
      <c r="B18" s="7" t="s">
        <v>22</v>
      </c>
      <c r="C18" s="4" t="s">
        <v>2</v>
      </c>
      <c r="D18" s="4">
        <v>2013</v>
      </c>
      <c r="E18" s="5">
        <v>88.15</v>
      </c>
      <c r="F18" s="4">
        <v>166.4</v>
      </c>
      <c r="G18" s="5">
        <v>91.47</v>
      </c>
    </row>
    <row r="19" spans="2:7" x14ac:dyDescent="0.2">
      <c r="B19" s="7" t="s">
        <v>22</v>
      </c>
      <c r="C19" s="4" t="s">
        <v>2</v>
      </c>
      <c r="D19" s="4">
        <v>2014</v>
      </c>
      <c r="E19" s="5">
        <v>87.02</v>
      </c>
      <c r="F19" s="4">
        <v>166.4</v>
      </c>
      <c r="G19" s="5">
        <v>81.73</v>
      </c>
    </row>
    <row r="20" spans="2:7" x14ac:dyDescent="0.2">
      <c r="B20" s="7" t="s">
        <v>22</v>
      </c>
      <c r="C20" s="4" t="s">
        <v>2</v>
      </c>
      <c r="D20" s="4">
        <v>2015</v>
      </c>
      <c r="E20" s="5">
        <v>79.81</v>
      </c>
      <c r="F20" s="4">
        <v>166.4</v>
      </c>
      <c r="G20" s="5">
        <v>92.79</v>
      </c>
    </row>
    <row r="21" spans="2:7" x14ac:dyDescent="0.2">
      <c r="B21" s="7" t="s">
        <v>30</v>
      </c>
      <c r="C21" s="4" t="s">
        <v>51</v>
      </c>
      <c r="D21" s="4">
        <v>2010</v>
      </c>
      <c r="E21" s="5">
        <v>40.19</v>
      </c>
      <c r="F21" s="4">
        <v>8867</v>
      </c>
      <c r="G21" s="5">
        <v>56.19</v>
      </c>
    </row>
    <row r="22" spans="2:7" x14ac:dyDescent="0.2">
      <c r="B22" s="7" t="s">
        <v>30</v>
      </c>
      <c r="C22" s="4" t="s">
        <v>51</v>
      </c>
      <c r="D22" s="4">
        <v>2011</v>
      </c>
      <c r="E22" s="5">
        <v>43.6</v>
      </c>
      <c r="F22" s="4">
        <v>8867</v>
      </c>
      <c r="G22" s="5">
        <v>51.66</v>
      </c>
    </row>
    <row r="23" spans="2:7" x14ac:dyDescent="0.2">
      <c r="B23" s="7" t="s">
        <v>30</v>
      </c>
      <c r="C23" s="4" t="s">
        <v>51</v>
      </c>
      <c r="D23" s="4">
        <v>2012</v>
      </c>
      <c r="E23" s="5">
        <v>44.55</v>
      </c>
      <c r="F23" s="4">
        <v>8867</v>
      </c>
      <c r="G23" s="5">
        <v>55.92</v>
      </c>
    </row>
    <row r="24" spans="2:7" x14ac:dyDescent="0.2">
      <c r="B24" s="7" t="s">
        <v>30</v>
      </c>
      <c r="C24" s="4" t="s">
        <v>51</v>
      </c>
      <c r="D24" s="4">
        <v>2013</v>
      </c>
      <c r="E24" s="5">
        <v>45.02</v>
      </c>
      <c r="F24" s="4">
        <v>8867</v>
      </c>
      <c r="G24" s="5">
        <v>57.35</v>
      </c>
    </row>
    <row r="25" spans="2:7" x14ac:dyDescent="0.2">
      <c r="B25" s="7" t="s">
        <v>30</v>
      </c>
      <c r="C25" s="4" t="s">
        <v>51</v>
      </c>
      <c r="D25" s="4">
        <v>2014</v>
      </c>
      <c r="E25" s="5">
        <v>25.48</v>
      </c>
      <c r="F25" s="4">
        <v>8867</v>
      </c>
      <c r="G25" s="5">
        <v>52.4</v>
      </c>
    </row>
    <row r="26" spans="2:7" x14ac:dyDescent="0.2">
      <c r="B26" s="7" t="s">
        <v>30</v>
      </c>
      <c r="C26" s="4" t="s">
        <v>51</v>
      </c>
      <c r="D26" s="4">
        <v>2015</v>
      </c>
      <c r="E26" s="5">
        <v>25</v>
      </c>
      <c r="F26" s="4">
        <v>8867</v>
      </c>
      <c r="G26" s="5">
        <v>51.92</v>
      </c>
    </row>
    <row r="27" spans="2:7" x14ac:dyDescent="0.2">
      <c r="B27" s="7" t="s">
        <v>13</v>
      </c>
      <c r="C27" s="4" t="s">
        <v>54</v>
      </c>
      <c r="D27" s="4">
        <v>2010</v>
      </c>
      <c r="E27" s="5">
        <v>55.02</v>
      </c>
      <c r="F27" s="4">
        <v>1557</v>
      </c>
      <c r="G27" s="5">
        <v>74.760000000000005</v>
      </c>
    </row>
    <row r="28" spans="2:7" x14ac:dyDescent="0.2">
      <c r="B28" s="7" t="s">
        <v>13</v>
      </c>
      <c r="C28" s="4" t="s">
        <v>54</v>
      </c>
      <c r="D28" s="4">
        <v>2011</v>
      </c>
      <c r="E28" s="5">
        <v>60.66</v>
      </c>
      <c r="F28" s="4">
        <v>1557</v>
      </c>
      <c r="G28" s="5">
        <v>77.25</v>
      </c>
    </row>
    <row r="29" spans="2:7" x14ac:dyDescent="0.2">
      <c r="B29" s="7" t="s">
        <v>13</v>
      </c>
      <c r="C29" s="4" t="s">
        <v>54</v>
      </c>
      <c r="D29" s="4">
        <v>2012</v>
      </c>
      <c r="E29" s="5">
        <v>59.24</v>
      </c>
      <c r="F29" s="4">
        <v>1557</v>
      </c>
      <c r="G29" s="5">
        <v>74.41</v>
      </c>
    </row>
    <row r="30" spans="2:7" x14ac:dyDescent="0.2">
      <c r="B30" s="7" t="s">
        <v>13</v>
      </c>
      <c r="C30" s="4" t="s">
        <v>54</v>
      </c>
      <c r="D30" s="4">
        <v>2013</v>
      </c>
      <c r="E30" s="5">
        <v>58.77</v>
      </c>
      <c r="F30" s="4">
        <v>1557</v>
      </c>
      <c r="G30" s="5">
        <v>74.88</v>
      </c>
    </row>
    <row r="31" spans="2:7" x14ac:dyDescent="0.2">
      <c r="B31" s="7" t="s">
        <v>13</v>
      </c>
      <c r="C31" s="4" t="s">
        <v>54</v>
      </c>
      <c r="D31" s="4">
        <v>2014</v>
      </c>
      <c r="E31" s="5">
        <v>56.73</v>
      </c>
      <c r="F31" s="4">
        <v>1557</v>
      </c>
      <c r="G31" s="5">
        <v>79.81</v>
      </c>
    </row>
    <row r="32" spans="2:7" x14ac:dyDescent="0.2">
      <c r="B32" s="7" t="s">
        <v>13</v>
      </c>
      <c r="C32" s="4" t="s">
        <v>54</v>
      </c>
      <c r="D32" s="4">
        <v>2015</v>
      </c>
      <c r="E32" s="5">
        <v>59.62</v>
      </c>
      <c r="F32" s="4">
        <v>1557</v>
      </c>
      <c r="G32" s="5">
        <v>78.849999999999994</v>
      </c>
    </row>
    <row r="33" spans="2:7" x14ac:dyDescent="0.2">
      <c r="B33" s="7" t="s">
        <v>17</v>
      </c>
      <c r="C33" s="4" t="s">
        <v>55</v>
      </c>
      <c r="D33" s="4">
        <v>2010</v>
      </c>
      <c r="E33" s="5">
        <v>0.96</v>
      </c>
      <c r="F33" s="4">
        <v>785</v>
      </c>
      <c r="G33" s="5">
        <v>24.76</v>
      </c>
    </row>
    <row r="34" spans="2:7" x14ac:dyDescent="0.2">
      <c r="B34" s="7" t="s">
        <v>17</v>
      </c>
      <c r="C34" s="4" t="s">
        <v>55</v>
      </c>
      <c r="D34" s="4">
        <v>2011</v>
      </c>
      <c r="E34" s="5">
        <v>1.42</v>
      </c>
      <c r="F34" s="4">
        <v>785</v>
      </c>
      <c r="G34" s="5">
        <v>25.59</v>
      </c>
    </row>
    <row r="35" spans="2:7" x14ac:dyDescent="0.2">
      <c r="B35" s="7" t="s">
        <v>17</v>
      </c>
      <c r="C35" s="4" t="s">
        <v>55</v>
      </c>
      <c r="D35" s="4">
        <v>2012</v>
      </c>
      <c r="E35" s="5">
        <v>2.84</v>
      </c>
      <c r="F35" s="4">
        <v>785</v>
      </c>
      <c r="G35" s="5">
        <v>27.49</v>
      </c>
    </row>
    <row r="36" spans="2:7" x14ac:dyDescent="0.2">
      <c r="B36" s="7" t="s">
        <v>17</v>
      </c>
      <c r="C36" s="4" t="s">
        <v>55</v>
      </c>
      <c r="D36" s="4">
        <v>2013</v>
      </c>
      <c r="E36" s="5">
        <v>1.9</v>
      </c>
      <c r="F36" s="4">
        <v>785</v>
      </c>
      <c r="G36" s="5">
        <v>26.07</v>
      </c>
    </row>
    <row r="37" spans="2:7" x14ac:dyDescent="0.2">
      <c r="B37" s="7" t="s">
        <v>17</v>
      </c>
      <c r="C37" s="4" t="s">
        <v>55</v>
      </c>
      <c r="D37" s="4">
        <v>2014</v>
      </c>
      <c r="E37" s="5">
        <v>2.4</v>
      </c>
      <c r="F37" s="4">
        <v>785</v>
      </c>
      <c r="G37" s="5">
        <v>36.54</v>
      </c>
    </row>
    <row r="38" spans="2:7" x14ac:dyDescent="0.2">
      <c r="B38" s="7" t="s">
        <v>17</v>
      </c>
      <c r="C38" s="4" t="s">
        <v>55</v>
      </c>
      <c r="D38" s="4">
        <v>2015</v>
      </c>
      <c r="E38" s="5">
        <v>5.77</v>
      </c>
      <c r="F38" s="4">
        <v>785</v>
      </c>
      <c r="G38" s="5">
        <v>30.29</v>
      </c>
    </row>
    <row r="39" spans="2:7" x14ac:dyDescent="0.2">
      <c r="B39" s="7" t="s">
        <v>23</v>
      </c>
      <c r="C39" s="4" t="s">
        <v>56</v>
      </c>
      <c r="D39" s="4">
        <v>2010</v>
      </c>
      <c r="E39" s="5">
        <v>42.58</v>
      </c>
      <c r="F39" s="4">
        <v>42426</v>
      </c>
      <c r="G39" s="5">
        <v>69.52</v>
      </c>
    </row>
    <row r="40" spans="2:7" x14ac:dyDescent="0.2">
      <c r="B40" s="7" t="s">
        <v>23</v>
      </c>
      <c r="C40" s="4" t="s">
        <v>56</v>
      </c>
      <c r="D40" s="4">
        <v>2011</v>
      </c>
      <c r="E40" s="5">
        <v>42.65</v>
      </c>
      <c r="F40" s="4">
        <v>42426</v>
      </c>
      <c r="G40" s="5">
        <v>67.77</v>
      </c>
    </row>
    <row r="41" spans="2:7" x14ac:dyDescent="0.2">
      <c r="B41" s="7" t="s">
        <v>23</v>
      </c>
      <c r="C41" s="4" t="s">
        <v>56</v>
      </c>
      <c r="D41" s="4">
        <v>2012</v>
      </c>
      <c r="E41" s="5">
        <v>40.76</v>
      </c>
      <c r="F41" s="4">
        <v>42426</v>
      </c>
      <c r="G41" s="5">
        <v>66.349999999999994</v>
      </c>
    </row>
    <row r="42" spans="2:7" x14ac:dyDescent="0.2">
      <c r="B42" s="7" t="s">
        <v>23</v>
      </c>
      <c r="C42" s="4" t="s">
        <v>56</v>
      </c>
      <c r="D42" s="4">
        <v>2013</v>
      </c>
      <c r="E42" s="5">
        <v>37.909999999999997</v>
      </c>
      <c r="F42" s="4">
        <v>42426</v>
      </c>
      <c r="G42" s="5">
        <v>62.56</v>
      </c>
    </row>
    <row r="43" spans="2:7" x14ac:dyDescent="0.2">
      <c r="B43" s="7" t="s">
        <v>23</v>
      </c>
      <c r="C43" s="4" t="s">
        <v>56</v>
      </c>
      <c r="D43" s="4">
        <v>2014</v>
      </c>
      <c r="E43" s="5">
        <v>52.88</v>
      </c>
      <c r="F43" s="4">
        <v>42426</v>
      </c>
      <c r="G43" s="5">
        <v>58.65</v>
      </c>
    </row>
    <row r="44" spans="2:7" x14ac:dyDescent="0.2">
      <c r="B44" s="7" t="s">
        <v>23</v>
      </c>
      <c r="C44" s="4" t="s">
        <v>56</v>
      </c>
      <c r="D44" s="4">
        <v>2015</v>
      </c>
      <c r="E44" s="5">
        <v>53.85</v>
      </c>
      <c r="F44" s="4">
        <v>42426</v>
      </c>
      <c r="G44" s="5">
        <v>60.58</v>
      </c>
    </row>
    <row r="45" spans="2:7" x14ac:dyDescent="0.2">
      <c r="B45" s="7" t="s">
        <v>31</v>
      </c>
      <c r="C45" s="4" t="s">
        <v>57</v>
      </c>
      <c r="D45" s="4">
        <v>2010</v>
      </c>
      <c r="E45" s="5">
        <v>71.77</v>
      </c>
      <c r="F45" s="4">
        <v>289.60000000000002</v>
      </c>
      <c r="G45" s="5">
        <v>74.290000000000006</v>
      </c>
    </row>
    <row r="46" spans="2:7" x14ac:dyDescent="0.2">
      <c r="B46" s="7" t="s">
        <v>31</v>
      </c>
      <c r="C46" s="4" t="s">
        <v>57</v>
      </c>
      <c r="D46" s="4">
        <v>2011</v>
      </c>
      <c r="E46" s="5">
        <v>70.62</v>
      </c>
      <c r="F46" s="4">
        <v>289.60000000000002</v>
      </c>
      <c r="G46" s="5">
        <v>73.930000000000007</v>
      </c>
    </row>
    <row r="47" spans="2:7" x14ac:dyDescent="0.2">
      <c r="B47" s="7" t="s">
        <v>31</v>
      </c>
      <c r="C47" s="4" t="s">
        <v>57</v>
      </c>
      <c r="D47" s="4">
        <v>2012</v>
      </c>
      <c r="E47" s="5">
        <v>71.09</v>
      </c>
      <c r="F47" s="4">
        <v>289.60000000000002</v>
      </c>
      <c r="G47" s="5">
        <v>73.459999999999994</v>
      </c>
    </row>
    <row r="48" spans="2:7" x14ac:dyDescent="0.2">
      <c r="B48" s="7" t="s">
        <v>31</v>
      </c>
      <c r="C48" s="4" t="s">
        <v>57</v>
      </c>
      <c r="D48" s="4">
        <v>2013</v>
      </c>
      <c r="E48" s="5">
        <v>72.040000000000006</v>
      </c>
      <c r="F48" s="4">
        <v>289.60000000000002</v>
      </c>
      <c r="G48" s="5">
        <v>73.459999999999994</v>
      </c>
    </row>
    <row r="49" spans="2:7" x14ac:dyDescent="0.2">
      <c r="B49" s="7" t="s">
        <v>31</v>
      </c>
      <c r="C49" s="4" t="s">
        <v>57</v>
      </c>
      <c r="D49" s="4">
        <v>2014</v>
      </c>
      <c r="E49" s="5">
        <v>56.25</v>
      </c>
      <c r="F49" s="4">
        <v>289.60000000000002</v>
      </c>
      <c r="G49" s="5">
        <v>72.599999999999994</v>
      </c>
    </row>
    <row r="50" spans="2:7" x14ac:dyDescent="0.2">
      <c r="B50" s="7" t="s">
        <v>31</v>
      </c>
      <c r="C50" s="4" t="s">
        <v>57</v>
      </c>
      <c r="D50" s="4">
        <v>2015</v>
      </c>
      <c r="E50" s="5">
        <v>52.21</v>
      </c>
      <c r="F50" s="4">
        <v>289.60000000000002</v>
      </c>
      <c r="G50" s="5">
        <v>71.63</v>
      </c>
    </row>
    <row r="51" spans="2:7" x14ac:dyDescent="0.2">
      <c r="B51" s="7" t="s">
        <v>24</v>
      </c>
      <c r="C51" s="4" t="s">
        <v>8</v>
      </c>
      <c r="D51" s="4">
        <v>2010</v>
      </c>
      <c r="E51" s="5">
        <v>30.62</v>
      </c>
      <c r="F51" s="4">
        <v>18704</v>
      </c>
      <c r="G51" s="5">
        <v>21.9</v>
      </c>
    </row>
    <row r="52" spans="2:7" x14ac:dyDescent="0.2">
      <c r="B52" s="7" t="s">
        <v>24</v>
      </c>
      <c r="C52" s="4" t="s">
        <v>8</v>
      </c>
      <c r="D52" s="4">
        <v>2011</v>
      </c>
      <c r="E52" s="5">
        <v>34.119999999999997</v>
      </c>
      <c r="F52" s="4">
        <v>18704</v>
      </c>
      <c r="G52" s="5">
        <v>23.22</v>
      </c>
    </row>
    <row r="53" spans="2:7" x14ac:dyDescent="0.2">
      <c r="B53" s="7" t="s">
        <v>24</v>
      </c>
      <c r="C53" s="4" t="s">
        <v>8</v>
      </c>
      <c r="D53" s="4">
        <v>2012</v>
      </c>
      <c r="E53" s="5">
        <v>37.44</v>
      </c>
      <c r="F53" s="4">
        <v>18704</v>
      </c>
      <c r="G53" s="5">
        <v>23.22</v>
      </c>
    </row>
    <row r="54" spans="2:7" x14ac:dyDescent="0.2">
      <c r="B54" s="7" t="s">
        <v>24</v>
      </c>
      <c r="C54" s="4" t="s">
        <v>8</v>
      </c>
      <c r="D54" s="4">
        <v>2013</v>
      </c>
      <c r="E54" s="5">
        <v>38.86</v>
      </c>
      <c r="F54" s="4">
        <v>18704</v>
      </c>
      <c r="G54" s="5">
        <v>22.27</v>
      </c>
    </row>
    <row r="55" spans="2:7" x14ac:dyDescent="0.2">
      <c r="B55" s="7" t="s">
        <v>24</v>
      </c>
      <c r="C55" s="4" t="s">
        <v>8</v>
      </c>
      <c r="D55" s="4">
        <v>2014</v>
      </c>
      <c r="E55" s="5">
        <v>37.020000000000003</v>
      </c>
      <c r="F55" s="4">
        <v>18704</v>
      </c>
      <c r="G55" s="5">
        <v>23.08</v>
      </c>
    </row>
    <row r="56" spans="2:7" x14ac:dyDescent="0.2">
      <c r="B56" s="7" t="s">
        <v>24</v>
      </c>
      <c r="C56" s="4" t="s">
        <v>8</v>
      </c>
      <c r="D56" s="4">
        <v>2015</v>
      </c>
      <c r="E56" s="5">
        <v>41.83</v>
      </c>
      <c r="F56" s="4">
        <v>18704</v>
      </c>
      <c r="G56" s="5">
        <v>22.12</v>
      </c>
    </row>
    <row r="57" spans="2:7" x14ac:dyDescent="0.2">
      <c r="B57" s="7" t="s">
        <v>36</v>
      </c>
      <c r="C57" s="4" t="s">
        <v>53</v>
      </c>
      <c r="D57" s="4">
        <v>2010</v>
      </c>
      <c r="E57" s="5">
        <v>27.27</v>
      </c>
      <c r="F57" s="4">
        <v>7056</v>
      </c>
      <c r="G57" s="5">
        <v>20.95</v>
      </c>
    </row>
    <row r="58" spans="2:7" x14ac:dyDescent="0.2">
      <c r="B58" s="7" t="s">
        <v>36</v>
      </c>
      <c r="C58" s="4" t="s">
        <v>53</v>
      </c>
      <c r="D58" s="4">
        <v>2011</v>
      </c>
      <c r="E58" s="5">
        <v>27.01</v>
      </c>
      <c r="F58" s="4">
        <v>7056</v>
      </c>
      <c r="G58" s="5">
        <v>39.81</v>
      </c>
    </row>
    <row r="59" spans="2:7" x14ac:dyDescent="0.2">
      <c r="B59" s="7" t="s">
        <v>36</v>
      </c>
      <c r="C59" s="4" t="s">
        <v>53</v>
      </c>
      <c r="D59" s="4">
        <v>2012</v>
      </c>
      <c r="E59" s="5">
        <v>22.27</v>
      </c>
      <c r="F59" s="4">
        <v>7056</v>
      </c>
      <c r="G59" s="5">
        <v>42.65</v>
      </c>
    </row>
    <row r="60" spans="2:7" x14ac:dyDescent="0.2">
      <c r="B60" s="7" t="s">
        <v>36</v>
      </c>
      <c r="C60" s="4" t="s">
        <v>53</v>
      </c>
      <c r="D60" s="4">
        <v>2013</v>
      </c>
      <c r="E60" s="5">
        <v>21.8</v>
      </c>
      <c r="F60" s="4">
        <v>7056</v>
      </c>
      <c r="G60" s="5">
        <v>44.08</v>
      </c>
    </row>
    <row r="61" spans="2:7" x14ac:dyDescent="0.2">
      <c r="B61" s="7" t="s">
        <v>36</v>
      </c>
      <c r="C61" s="4" t="s">
        <v>53</v>
      </c>
      <c r="D61" s="4">
        <v>2014</v>
      </c>
      <c r="E61" s="5">
        <v>41.35</v>
      </c>
      <c r="F61" s="4">
        <v>7056</v>
      </c>
      <c r="G61" s="5">
        <v>56.73</v>
      </c>
    </row>
    <row r="62" spans="2:7" x14ac:dyDescent="0.2">
      <c r="B62" s="7" t="s">
        <v>36</v>
      </c>
      <c r="C62" s="4" t="s">
        <v>53</v>
      </c>
      <c r="D62" s="4">
        <v>2015</v>
      </c>
      <c r="E62" s="5">
        <v>43.27</v>
      </c>
      <c r="F62" s="4">
        <v>7056</v>
      </c>
      <c r="G62" s="5">
        <v>56.73</v>
      </c>
    </row>
    <row r="63" spans="2:7" x14ac:dyDescent="0.2">
      <c r="B63" s="7" t="s">
        <v>32</v>
      </c>
      <c r="C63" s="4" t="s">
        <v>63</v>
      </c>
      <c r="D63" s="4">
        <v>2010</v>
      </c>
      <c r="E63" s="5">
        <v>60.77</v>
      </c>
      <c r="F63" s="4">
        <v>134.6</v>
      </c>
      <c r="G63" s="5">
        <v>70.95</v>
      </c>
    </row>
    <row r="64" spans="2:7" x14ac:dyDescent="0.2">
      <c r="B64" s="7" t="s">
        <v>32</v>
      </c>
      <c r="C64" s="4" t="s">
        <v>63</v>
      </c>
      <c r="D64" s="4">
        <v>2011</v>
      </c>
      <c r="E64" s="5">
        <v>62.09</v>
      </c>
      <c r="F64" s="4">
        <v>134.6</v>
      </c>
      <c r="G64" s="5">
        <v>69.67</v>
      </c>
    </row>
    <row r="65" spans="2:7" x14ac:dyDescent="0.2">
      <c r="B65" s="7" t="s">
        <v>32</v>
      </c>
      <c r="C65" s="4" t="s">
        <v>63</v>
      </c>
      <c r="D65" s="4">
        <v>2012</v>
      </c>
      <c r="E65" s="5">
        <v>62.09</v>
      </c>
      <c r="F65" s="4">
        <v>134.6</v>
      </c>
      <c r="G65" s="5">
        <v>69.19</v>
      </c>
    </row>
    <row r="66" spans="2:7" x14ac:dyDescent="0.2">
      <c r="B66" s="7" t="s">
        <v>32</v>
      </c>
      <c r="C66" s="4" t="s">
        <v>63</v>
      </c>
      <c r="D66" s="4">
        <v>2013</v>
      </c>
      <c r="E66" s="5">
        <v>61.61</v>
      </c>
      <c r="F66" s="4">
        <v>134.6</v>
      </c>
      <c r="G66" s="5">
        <v>69.19</v>
      </c>
    </row>
    <row r="67" spans="2:7" x14ac:dyDescent="0.2">
      <c r="B67" s="7" t="s">
        <v>32</v>
      </c>
      <c r="C67" s="4" t="s">
        <v>63</v>
      </c>
      <c r="D67" s="4">
        <v>2014</v>
      </c>
      <c r="E67" s="5">
        <v>48.56</v>
      </c>
      <c r="F67" s="4">
        <v>134.6</v>
      </c>
      <c r="G67" s="5">
        <v>63.94</v>
      </c>
    </row>
    <row r="68" spans="2:7" x14ac:dyDescent="0.2">
      <c r="B68" s="7" t="s">
        <v>32</v>
      </c>
      <c r="C68" s="4" t="s">
        <v>63</v>
      </c>
      <c r="D68" s="4">
        <v>2015</v>
      </c>
      <c r="E68" s="5">
        <v>46.63</v>
      </c>
      <c r="F68" s="4">
        <v>134.6</v>
      </c>
      <c r="G68" s="5">
        <v>66.83</v>
      </c>
    </row>
    <row r="69" spans="2:7" x14ac:dyDescent="0.2">
      <c r="B69" s="7" t="s">
        <v>14</v>
      </c>
      <c r="C69" s="4" t="s">
        <v>64</v>
      </c>
      <c r="D69" s="4">
        <v>2010</v>
      </c>
      <c r="E69" s="5">
        <v>13.88</v>
      </c>
      <c r="F69" s="4">
        <v>13948</v>
      </c>
      <c r="G69" s="5">
        <v>13.81</v>
      </c>
    </row>
    <row r="70" spans="2:7" x14ac:dyDescent="0.2">
      <c r="B70" s="7" t="s">
        <v>14</v>
      </c>
      <c r="C70" s="4" t="s">
        <v>64</v>
      </c>
      <c r="D70" s="4">
        <v>2011</v>
      </c>
      <c r="E70" s="5">
        <v>14.69</v>
      </c>
      <c r="F70" s="4">
        <v>13948</v>
      </c>
      <c r="G70" s="5">
        <v>13.74</v>
      </c>
    </row>
    <row r="71" spans="2:7" x14ac:dyDescent="0.2">
      <c r="B71" s="7" t="s">
        <v>14</v>
      </c>
      <c r="C71" s="4" t="s">
        <v>64</v>
      </c>
      <c r="D71" s="4">
        <v>2012</v>
      </c>
      <c r="E71" s="5">
        <v>9.9499999999999993</v>
      </c>
      <c r="F71" s="4">
        <v>13948</v>
      </c>
      <c r="G71" s="5">
        <v>9</v>
      </c>
    </row>
    <row r="72" spans="2:7" x14ac:dyDescent="0.2">
      <c r="B72" s="7" t="s">
        <v>14</v>
      </c>
      <c r="C72" s="4" t="s">
        <v>64</v>
      </c>
      <c r="D72" s="4">
        <v>2013</v>
      </c>
      <c r="E72" s="5">
        <v>6.16</v>
      </c>
      <c r="F72" s="4">
        <v>13948</v>
      </c>
      <c r="G72" s="5">
        <v>6.64</v>
      </c>
    </row>
    <row r="73" spans="2:7" x14ac:dyDescent="0.2">
      <c r="B73" s="7" t="s">
        <v>14</v>
      </c>
      <c r="C73" s="4" t="s">
        <v>64</v>
      </c>
      <c r="D73" s="4">
        <v>2014</v>
      </c>
      <c r="E73" s="5">
        <v>3.85</v>
      </c>
      <c r="F73" s="4">
        <v>13948</v>
      </c>
      <c r="G73" s="5">
        <v>2.88</v>
      </c>
    </row>
    <row r="74" spans="2:7" x14ac:dyDescent="0.2">
      <c r="B74" s="7" t="s">
        <v>14</v>
      </c>
      <c r="C74" s="4" t="s">
        <v>64</v>
      </c>
      <c r="D74" s="4">
        <v>2015</v>
      </c>
      <c r="E74" s="5">
        <v>4.33</v>
      </c>
      <c r="F74" s="4">
        <v>13948</v>
      </c>
      <c r="G74" s="5">
        <v>3.37</v>
      </c>
    </row>
    <row r="75" spans="2:7" x14ac:dyDescent="0.2">
      <c r="B75" s="7" t="s">
        <v>25</v>
      </c>
      <c r="C75" s="4" t="s">
        <v>58</v>
      </c>
      <c r="D75" s="4">
        <v>2010</v>
      </c>
      <c r="E75" s="5">
        <v>49.76</v>
      </c>
      <c r="F75" s="4">
        <v>83000</v>
      </c>
      <c r="G75" s="5">
        <v>33.81</v>
      </c>
    </row>
    <row r="76" spans="2:7" x14ac:dyDescent="0.2">
      <c r="B76" s="7" t="s">
        <v>25</v>
      </c>
      <c r="C76" s="4" t="s">
        <v>58</v>
      </c>
      <c r="D76" s="4">
        <v>2011</v>
      </c>
      <c r="E76" s="5">
        <v>53.08</v>
      </c>
      <c r="F76" s="4">
        <v>83000</v>
      </c>
      <c r="G76" s="5">
        <v>31.75</v>
      </c>
    </row>
    <row r="77" spans="2:7" x14ac:dyDescent="0.2">
      <c r="B77" s="7" t="s">
        <v>25</v>
      </c>
      <c r="C77" s="4" t="s">
        <v>58</v>
      </c>
      <c r="D77" s="4">
        <v>2012</v>
      </c>
      <c r="E77" s="5">
        <v>50.71</v>
      </c>
      <c r="F77" s="4">
        <v>83000</v>
      </c>
      <c r="G77" s="5">
        <v>25.12</v>
      </c>
    </row>
    <row r="78" spans="2:7" x14ac:dyDescent="0.2">
      <c r="B78" s="7" t="s">
        <v>25</v>
      </c>
      <c r="C78" s="4" t="s">
        <v>58</v>
      </c>
      <c r="D78" s="4">
        <v>2013</v>
      </c>
      <c r="E78" s="5">
        <v>49.29</v>
      </c>
      <c r="F78" s="4">
        <v>83000</v>
      </c>
      <c r="G78" s="5">
        <v>29.86</v>
      </c>
    </row>
    <row r="79" spans="2:7" x14ac:dyDescent="0.2">
      <c r="B79" s="7" t="s">
        <v>25</v>
      </c>
      <c r="C79" s="4" t="s">
        <v>58</v>
      </c>
      <c r="D79" s="4">
        <v>2014</v>
      </c>
      <c r="E79" s="5">
        <v>44.71</v>
      </c>
      <c r="F79" s="4">
        <v>83000</v>
      </c>
      <c r="G79" s="5">
        <v>26.44</v>
      </c>
    </row>
    <row r="80" spans="2:7" x14ac:dyDescent="0.2">
      <c r="B80" s="7" t="s">
        <v>25</v>
      </c>
      <c r="C80" s="4" t="s">
        <v>58</v>
      </c>
      <c r="D80" s="4">
        <v>2015</v>
      </c>
      <c r="E80" s="5">
        <v>42.31</v>
      </c>
      <c r="F80" s="4">
        <v>83000</v>
      </c>
      <c r="G80" s="5">
        <v>22.6</v>
      </c>
    </row>
    <row r="81" spans="2:7" x14ac:dyDescent="0.2">
      <c r="B81" s="7" t="s">
        <v>33</v>
      </c>
      <c r="C81" s="4" t="s">
        <v>3</v>
      </c>
      <c r="D81" s="4">
        <v>2010</v>
      </c>
      <c r="E81" s="5">
        <v>2.87</v>
      </c>
      <c r="F81" s="4">
        <v>10714</v>
      </c>
      <c r="G81" s="5">
        <v>7.14</v>
      </c>
    </row>
    <row r="82" spans="2:7" x14ac:dyDescent="0.2">
      <c r="B82" s="7" t="s">
        <v>33</v>
      </c>
      <c r="C82" s="4" t="s">
        <v>3</v>
      </c>
      <c r="D82" s="4">
        <v>2011</v>
      </c>
      <c r="E82" s="5">
        <v>2.37</v>
      </c>
      <c r="F82" s="4">
        <v>10714</v>
      </c>
      <c r="G82" s="5">
        <v>6.64</v>
      </c>
    </row>
    <row r="83" spans="2:7" x14ac:dyDescent="0.2">
      <c r="B83" s="7" t="s">
        <v>33</v>
      </c>
      <c r="C83" s="4" t="s">
        <v>3</v>
      </c>
      <c r="D83" s="4">
        <v>2012</v>
      </c>
      <c r="E83" s="5">
        <v>1.42</v>
      </c>
      <c r="F83" s="4">
        <v>10714</v>
      </c>
      <c r="G83" s="5">
        <v>7.58</v>
      </c>
    </row>
    <row r="84" spans="2:7" x14ac:dyDescent="0.2">
      <c r="B84" s="7" t="s">
        <v>33</v>
      </c>
      <c r="C84" s="4" t="s">
        <v>3</v>
      </c>
      <c r="D84" s="4">
        <v>2013</v>
      </c>
      <c r="E84" s="5">
        <v>2.84</v>
      </c>
      <c r="F84" s="4">
        <v>10714</v>
      </c>
      <c r="G84" s="5">
        <v>10.9</v>
      </c>
    </row>
    <row r="85" spans="2:7" x14ac:dyDescent="0.2">
      <c r="B85" s="7" t="s">
        <v>33</v>
      </c>
      <c r="C85" s="4" t="s">
        <v>3</v>
      </c>
      <c r="D85" s="4">
        <v>2014</v>
      </c>
      <c r="E85" s="5">
        <v>0.96</v>
      </c>
      <c r="F85" s="4">
        <v>10714</v>
      </c>
      <c r="G85" s="5">
        <v>7.69</v>
      </c>
    </row>
    <row r="86" spans="2:7" x14ac:dyDescent="0.2">
      <c r="B86" s="7" t="s">
        <v>33</v>
      </c>
      <c r="C86" s="4" t="s">
        <v>3</v>
      </c>
      <c r="D86" s="4">
        <v>2015</v>
      </c>
      <c r="E86" s="5">
        <v>0.96</v>
      </c>
      <c r="F86" s="4">
        <v>10714</v>
      </c>
      <c r="G86" s="5">
        <v>8.65</v>
      </c>
    </row>
    <row r="87" spans="2:7" x14ac:dyDescent="0.2">
      <c r="B87" s="7" t="s">
        <v>26</v>
      </c>
      <c r="C87" s="4" t="s">
        <v>59</v>
      </c>
      <c r="D87" s="4">
        <v>2010</v>
      </c>
      <c r="E87" s="5">
        <v>62.68</v>
      </c>
      <c r="F87" s="4">
        <v>4244</v>
      </c>
      <c r="G87" s="5">
        <v>44.29</v>
      </c>
    </row>
    <row r="88" spans="2:7" x14ac:dyDescent="0.2">
      <c r="B88" s="7" t="s">
        <v>26</v>
      </c>
      <c r="C88" s="4" t="s">
        <v>59</v>
      </c>
      <c r="D88" s="4">
        <v>2011</v>
      </c>
      <c r="E88" s="5">
        <v>61.61</v>
      </c>
      <c r="F88" s="4">
        <v>4244</v>
      </c>
      <c r="G88" s="5">
        <v>50.24</v>
      </c>
    </row>
    <row r="89" spans="2:7" x14ac:dyDescent="0.2">
      <c r="B89" s="7" t="s">
        <v>26</v>
      </c>
      <c r="C89" s="4" t="s">
        <v>59</v>
      </c>
      <c r="D89" s="4">
        <v>2012</v>
      </c>
      <c r="E89" s="5">
        <v>56.87</v>
      </c>
      <c r="F89" s="4">
        <v>4244</v>
      </c>
      <c r="G89" s="5">
        <v>45.97</v>
      </c>
    </row>
    <row r="90" spans="2:7" x14ac:dyDescent="0.2">
      <c r="B90" s="7" t="s">
        <v>26</v>
      </c>
      <c r="C90" s="4" t="s">
        <v>59</v>
      </c>
      <c r="D90" s="4">
        <v>2013</v>
      </c>
      <c r="E90" s="5">
        <v>56.87</v>
      </c>
      <c r="F90" s="4">
        <v>4244</v>
      </c>
      <c r="G90" s="5">
        <v>45.97</v>
      </c>
    </row>
    <row r="91" spans="2:7" x14ac:dyDescent="0.2">
      <c r="B91" s="7" t="s">
        <v>26</v>
      </c>
      <c r="C91" s="4" t="s">
        <v>59</v>
      </c>
      <c r="D91" s="4">
        <v>2014</v>
      </c>
      <c r="E91" s="5">
        <v>60.1</v>
      </c>
      <c r="F91" s="4">
        <v>4244</v>
      </c>
      <c r="G91" s="5">
        <v>43.75</v>
      </c>
    </row>
    <row r="92" spans="2:7" x14ac:dyDescent="0.2">
      <c r="B92" s="7" t="s">
        <v>26</v>
      </c>
      <c r="C92" s="4" t="s">
        <v>59</v>
      </c>
      <c r="D92" s="4">
        <v>2015</v>
      </c>
      <c r="E92" s="5">
        <v>63.46</v>
      </c>
      <c r="F92" s="4">
        <v>4244</v>
      </c>
      <c r="G92" s="5">
        <v>47.6</v>
      </c>
    </row>
    <row r="93" spans="2:7" x14ac:dyDescent="0.2">
      <c r="B93" s="7" t="s">
        <v>43</v>
      </c>
      <c r="C93" s="4" t="s">
        <v>60</v>
      </c>
      <c r="D93" s="4">
        <v>2010</v>
      </c>
      <c r="E93" s="5">
        <v>21.53</v>
      </c>
      <c r="F93" s="4">
        <v>313.10000000000002</v>
      </c>
      <c r="G93" s="5">
        <v>57.14</v>
      </c>
    </row>
    <row r="94" spans="2:7" x14ac:dyDescent="0.2">
      <c r="B94" s="7" t="s">
        <v>43</v>
      </c>
      <c r="C94" s="4" t="s">
        <v>60</v>
      </c>
      <c r="D94" s="4">
        <v>2011</v>
      </c>
      <c r="E94" s="5">
        <v>23.7</v>
      </c>
      <c r="F94" s="4">
        <v>313.10000000000002</v>
      </c>
      <c r="G94" s="5">
        <v>62.56</v>
      </c>
    </row>
    <row r="95" spans="2:7" x14ac:dyDescent="0.2">
      <c r="B95" s="7" t="s">
        <v>43</v>
      </c>
      <c r="C95" s="4" t="s">
        <v>60</v>
      </c>
      <c r="D95" s="4">
        <v>2012</v>
      </c>
      <c r="E95" s="5">
        <v>24.64</v>
      </c>
      <c r="F95" s="4">
        <v>313.10000000000002</v>
      </c>
      <c r="G95" s="5">
        <v>60.19</v>
      </c>
    </row>
    <row r="96" spans="2:7" x14ac:dyDescent="0.2">
      <c r="B96" s="7" t="s">
        <v>43</v>
      </c>
      <c r="C96" s="4" t="s">
        <v>60</v>
      </c>
      <c r="D96" s="4">
        <v>2013</v>
      </c>
      <c r="E96" s="5">
        <v>25.12</v>
      </c>
      <c r="F96" s="4">
        <v>313.10000000000002</v>
      </c>
      <c r="G96" s="5">
        <v>59.24</v>
      </c>
    </row>
    <row r="97" spans="2:7" x14ac:dyDescent="0.2">
      <c r="B97" s="7" t="s">
        <v>43</v>
      </c>
      <c r="C97" s="4" t="s">
        <v>60</v>
      </c>
      <c r="D97" s="4">
        <v>2014</v>
      </c>
      <c r="E97" s="5">
        <v>30.77</v>
      </c>
      <c r="F97" s="4">
        <v>313.10000000000002</v>
      </c>
      <c r="G97" s="5">
        <v>64.900000000000006</v>
      </c>
    </row>
    <row r="98" spans="2:7" x14ac:dyDescent="0.2">
      <c r="B98" s="7" t="s">
        <v>43</v>
      </c>
      <c r="C98" s="4" t="s">
        <v>60</v>
      </c>
      <c r="D98" s="4">
        <v>2015</v>
      </c>
      <c r="E98" s="5">
        <v>36.06</v>
      </c>
      <c r="F98" s="4">
        <v>313.10000000000002</v>
      </c>
      <c r="G98" s="5">
        <v>63.94</v>
      </c>
    </row>
    <row r="99" spans="2:7" x14ac:dyDescent="0.2">
      <c r="B99" s="7" t="s">
        <v>18</v>
      </c>
      <c r="C99" s="4" t="s">
        <v>0</v>
      </c>
      <c r="D99" s="4">
        <v>2010</v>
      </c>
      <c r="E99" s="5">
        <v>46.89</v>
      </c>
      <c r="F99" s="4">
        <v>115.1</v>
      </c>
      <c r="G99" s="5">
        <v>35.71</v>
      </c>
    </row>
    <row r="100" spans="2:7" x14ac:dyDescent="0.2">
      <c r="B100" s="7" t="s">
        <v>18</v>
      </c>
      <c r="C100" s="4" t="s">
        <v>0</v>
      </c>
      <c r="D100" s="4">
        <v>2011</v>
      </c>
      <c r="E100" s="5">
        <v>45.02</v>
      </c>
      <c r="F100" s="4">
        <v>115.1</v>
      </c>
      <c r="G100" s="5">
        <v>36.020000000000003</v>
      </c>
    </row>
    <row r="101" spans="2:7" x14ac:dyDescent="0.2">
      <c r="B101" s="7" t="s">
        <v>18</v>
      </c>
      <c r="C101" s="4" t="s">
        <v>0</v>
      </c>
      <c r="D101" s="4">
        <v>2012</v>
      </c>
      <c r="E101" s="5">
        <v>47.87</v>
      </c>
      <c r="F101" s="4">
        <v>115.1</v>
      </c>
      <c r="G101" s="5">
        <v>29.38</v>
      </c>
    </row>
    <row r="102" spans="2:7" x14ac:dyDescent="0.2">
      <c r="B102" s="7" t="s">
        <v>18</v>
      </c>
      <c r="C102" s="4" t="s">
        <v>0</v>
      </c>
      <c r="D102" s="4">
        <v>2013</v>
      </c>
      <c r="E102" s="5">
        <v>45.5</v>
      </c>
      <c r="F102" s="4">
        <v>115.1</v>
      </c>
      <c r="G102" s="5">
        <v>28.91</v>
      </c>
    </row>
    <row r="103" spans="2:7" x14ac:dyDescent="0.2">
      <c r="B103" s="7" t="s">
        <v>18</v>
      </c>
      <c r="C103" s="4" t="s">
        <v>0</v>
      </c>
      <c r="D103" s="4">
        <v>2014</v>
      </c>
      <c r="E103" s="5">
        <v>41.83</v>
      </c>
      <c r="F103" s="4">
        <v>115.1</v>
      </c>
      <c r="G103" s="5">
        <v>54.81</v>
      </c>
    </row>
    <row r="104" spans="2:7" x14ac:dyDescent="0.2">
      <c r="B104" s="7" t="s">
        <v>18</v>
      </c>
      <c r="C104" s="4" t="s">
        <v>0</v>
      </c>
      <c r="D104" s="4">
        <v>2015</v>
      </c>
      <c r="E104" s="5">
        <v>40.869999999999997</v>
      </c>
      <c r="F104" s="4">
        <v>115.1</v>
      </c>
      <c r="G104" s="5">
        <v>49.52</v>
      </c>
    </row>
    <row r="105" spans="2:7" x14ac:dyDescent="0.2">
      <c r="B105" s="7" t="s">
        <v>37</v>
      </c>
      <c r="C105" s="4" t="s">
        <v>66</v>
      </c>
      <c r="D105" s="4">
        <v>2010</v>
      </c>
      <c r="E105" s="5">
        <v>7.18</v>
      </c>
      <c r="F105" s="4">
        <v>70.05</v>
      </c>
      <c r="G105" s="5">
        <v>46.67</v>
      </c>
    </row>
    <row r="106" spans="2:7" x14ac:dyDescent="0.2">
      <c r="B106" s="7" t="s">
        <v>37</v>
      </c>
      <c r="C106" s="4" t="s">
        <v>66</v>
      </c>
      <c r="D106" s="4">
        <v>2011</v>
      </c>
      <c r="E106" s="5">
        <v>4.2699999999999996</v>
      </c>
      <c r="F106" s="4">
        <v>70.05</v>
      </c>
      <c r="G106" s="5">
        <v>47.87</v>
      </c>
    </row>
    <row r="107" spans="2:7" x14ac:dyDescent="0.2">
      <c r="B107" s="7" t="s">
        <v>37</v>
      </c>
      <c r="C107" s="4" t="s">
        <v>66</v>
      </c>
      <c r="D107" s="4">
        <v>2012</v>
      </c>
      <c r="E107" s="5">
        <v>5.69</v>
      </c>
      <c r="F107" s="4">
        <v>70.05</v>
      </c>
      <c r="G107" s="5">
        <v>53.08</v>
      </c>
    </row>
    <row r="108" spans="2:7" x14ac:dyDescent="0.2">
      <c r="B108" s="7" t="s">
        <v>37</v>
      </c>
      <c r="C108" s="4" t="s">
        <v>66</v>
      </c>
      <c r="D108" s="4">
        <v>2013</v>
      </c>
      <c r="E108" s="5">
        <v>2.37</v>
      </c>
      <c r="F108" s="4">
        <v>70.05</v>
      </c>
      <c r="G108" s="5">
        <v>58.29</v>
      </c>
    </row>
    <row r="109" spans="2:7" x14ac:dyDescent="0.2">
      <c r="B109" s="7" t="s">
        <v>37</v>
      </c>
      <c r="C109" s="4" t="s">
        <v>66</v>
      </c>
      <c r="D109" s="4">
        <v>2014</v>
      </c>
      <c r="E109" s="5">
        <v>5.29</v>
      </c>
      <c r="F109" s="4">
        <v>70.05</v>
      </c>
      <c r="G109" s="5">
        <v>56.25</v>
      </c>
    </row>
    <row r="110" spans="2:7" x14ac:dyDescent="0.2">
      <c r="B110" s="7" t="s">
        <v>37</v>
      </c>
      <c r="C110" s="4" t="s">
        <v>66</v>
      </c>
      <c r="D110" s="4">
        <v>2015</v>
      </c>
      <c r="E110" s="5">
        <v>5.29</v>
      </c>
      <c r="F110" s="4">
        <v>70.05</v>
      </c>
      <c r="G110" s="5">
        <v>55.77</v>
      </c>
    </row>
    <row r="111" spans="2:7" x14ac:dyDescent="0.2">
      <c r="B111" s="7" t="s">
        <v>15</v>
      </c>
      <c r="C111" s="4" t="s">
        <v>67</v>
      </c>
      <c r="D111" s="4">
        <v>2010</v>
      </c>
      <c r="E111" s="5">
        <v>76.56</v>
      </c>
      <c r="F111" s="4">
        <v>788</v>
      </c>
      <c r="G111" s="5">
        <v>72.86</v>
      </c>
    </row>
    <row r="112" spans="2:7" x14ac:dyDescent="0.2">
      <c r="B112" s="7" t="s">
        <v>15</v>
      </c>
      <c r="C112" s="4" t="s">
        <v>67</v>
      </c>
      <c r="D112" s="4">
        <v>2011</v>
      </c>
      <c r="E112" s="5">
        <v>76.78</v>
      </c>
      <c r="F112" s="4">
        <v>788</v>
      </c>
      <c r="G112" s="5">
        <v>72.510000000000005</v>
      </c>
    </row>
    <row r="113" spans="2:7" x14ac:dyDescent="0.2">
      <c r="B113" s="7" t="s">
        <v>15</v>
      </c>
      <c r="C113" s="4" t="s">
        <v>67</v>
      </c>
      <c r="D113" s="4">
        <v>2012</v>
      </c>
      <c r="E113" s="5">
        <v>78.2</v>
      </c>
      <c r="F113" s="4">
        <v>788</v>
      </c>
      <c r="G113" s="5">
        <v>68.25</v>
      </c>
    </row>
    <row r="114" spans="2:7" x14ac:dyDescent="0.2">
      <c r="B114" s="7" t="s">
        <v>15</v>
      </c>
      <c r="C114" s="4" t="s">
        <v>67</v>
      </c>
      <c r="D114" s="4">
        <v>2013</v>
      </c>
      <c r="E114" s="5">
        <v>74.88</v>
      </c>
      <c r="F114" s="4">
        <v>788</v>
      </c>
      <c r="G114" s="5">
        <v>67.3</v>
      </c>
    </row>
    <row r="115" spans="2:7" x14ac:dyDescent="0.2">
      <c r="B115" s="7" t="s">
        <v>15</v>
      </c>
      <c r="C115" s="4" t="s">
        <v>67</v>
      </c>
      <c r="D115" s="4">
        <v>2014</v>
      </c>
      <c r="E115" s="5">
        <v>81.25</v>
      </c>
      <c r="F115" s="4">
        <v>788</v>
      </c>
      <c r="G115" s="5">
        <v>67.790000000000006</v>
      </c>
    </row>
    <row r="116" spans="2:7" x14ac:dyDescent="0.2">
      <c r="B116" s="7" t="s">
        <v>15</v>
      </c>
      <c r="C116" s="4" t="s">
        <v>67</v>
      </c>
      <c r="D116" s="4">
        <v>2015</v>
      </c>
      <c r="E116" s="5">
        <v>80.77</v>
      </c>
      <c r="F116" s="4">
        <v>788</v>
      </c>
      <c r="G116" s="5">
        <v>67.790000000000006</v>
      </c>
    </row>
    <row r="117" spans="2:7" x14ac:dyDescent="0.2">
      <c r="B117" s="7" t="s">
        <v>44</v>
      </c>
      <c r="C117" s="4" t="s">
        <v>68</v>
      </c>
      <c r="D117" s="4">
        <v>2010</v>
      </c>
      <c r="E117" s="5">
        <v>23.44</v>
      </c>
      <c r="F117" s="4">
        <v>271</v>
      </c>
      <c r="G117" s="5">
        <v>55.24</v>
      </c>
    </row>
    <row r="118" spans="2:7" x14ac:dyDescent="0.2">
      <c r="B118" s="7" t="s">
        <v>44</v>
      </c>
      <c r="C118" s="4" t="s">
        <v>68</v>
      </c>
      <c r="D118" s="4">
        <v>2011</v>
      </c>
      <c r="E118" s="5">
        <v>25.59</v>
      </c>
      <c r="F118" s="4">
        <v>271</v>
      </c>
      <c r="G118" s="5">
        <v>49.29</v>
      </c>
    </row>
    <row r="119" spans="2:7" x14ac:dyDescent="0.2">
      <c r="B119" s="7" t="s">
        <v>44</v>
      </c>
      <c r="C119" s="4" t="s">
        <v>68</v>
      </c>
      <c r="D119" s="4">
        <v>2012</v>
      </c>
      <c r="E119" s="5">
        <v>31.28</v>
      </c>
      <c r="F119" s="4">
        <v>271</v>
      </c>
      <c r="G119" s="5">
        <v>55.45</v>
      </c>
    </row>
    <row r="120" spans="2:7" x14ac:dyDescent="0.2">
      <c r="B120" s="7" t="s">
        <v>44</v>
      </c>
      <c r="C120" s="4" t="s">
        <v>68</v>
      </c>
      <c r="D120" s="4">
        <v>2013</v>
      </c>
      <c r="E120" s="5">
        <v>34.119999999999997</v>
      </c>
      <c r="F120" s="4">
        <v>271</v>
      </c>
      <c r="G120" s="5">
        <v>54.03</v>
      </c>
    </row>
    <row r="121" spans="2:7" x14ac:dyDescent="0.2">
      <c r="B121" s="7" t="s">
        <v>44</v>
      </c>
      <c r="C121" s="4" t="s">
        <v>68</v>
      </c>
      <c r="D121" s="4">
        <v>2014</v>
      </c>
      <c r="E121" s="5">
        <v>33.17</v>
      </c>
      <c r="F121" s="4">
        <v>271</v>
      </c>
      <c r="G121" s="5">
        <v>77.88</v>
      </c>
    </row>
    <row r="122" spans="2:7" x14ac:dyDescent="0.2">
      <c r="B122" s="7" t="s">
        <v>44</v>
      </c>
      <c r="C122" s="4" t="s">
        <v>68</v>
      </c>
      <c r="D122" s="4">
        <v>2015</v>
      </c>
      <c r="E122" s="5">
        <v>39.9</v>
      </c>
      <c r="F122" s="4">
        <v>271</v>
      </c>
      <c r="G122" s="5">
        <v>75.959999999999994</v>
      </c>
    </row>
    <row r="123" spans="2:7" x14ac:dyDescent="0.2">
      <c r="B123" s="7" t="s">
        <v>38</v>
      </c>
      <c r="C123" s="4" t="s">
        <v>65</v>
      </c>
      <c r="D123" s="4">
        <v>2010</v>
      </c>
      <c r="E123" s="5">
        <v>33.97</v>
      </c>
      <c r="F123" s="4">
        <v>8108</v>
      </c>
      <c r="G123" s="5">
        <v>60.95</v>
      </c>
    </row>
    <row r="124" spans="2:7" x14ac:dyDescent="0.2">
      <c r="B124" s="7" t="s">
        <v>38</v>
      </c>
      <c r="C124" s="4" t="s">
        <v>65</v>
      </c>
      <c r="D124" s="4">
        <v>2011</v>
      </c>
      <c r="E124" s="5">
        <v>33.18</v>
      </c>
      <c r="F124" s="4">
        <v>8108</v>
      </c>
      <c r="G124" s="5">
        <v>58.29</v>
      </c>
    </row>
    <row r="125" spans="2:7" x14ac:dyDescent="0.2">
      <c r="B125" s="7" t="s">
        <v>38</v>
      </c>
      <c r="C125" s="4" t="s">
        <v>65</v>
      </c>
      <c r="D125" s="4">
        <v>2012</v>
      </c>
      <c r="E125" s="5">
        <v>33.65</v>
      </c>
      <c r="F125" s="4">
        <v>8108</v>
      </c>
      <c r="G125" s="5">
        <v>59.72</v>
      </c>
    </row>
    <row r="126" spans="2:7" x14ac:dyDescent="0.2">
      <c r="B126" s="7" t="s">
        <v>38</v>
      </c>
      <c r="C126" s="4" t="s">
        <v>65</v>
      </c>
      <c r="D126" s="4">
        <v>2013</v>
      </c>
      <c r="E126" s="5">
        <v>33.65</v>
      </c>
      <c r="F126" s="4">
        <v>8108</v>
      </c>
      <c r="G126" s="5">
        <v>34.6</v>
      </c>
    </row>
    <row r="127" spans="2:7" x14ac:dyDescent="0.2">
      <c r="B127" s="7" t="s">
        <v>38</v>
      </c>
      <c r="C127" s="4" t="s">
        <v>65</v>
      </c>
      <c r="D127" s="4">
        <v>2014</v>
      </c>
      <c r="E127" s="5">
        <v>29.33</v>
      </c>
      <c r="F127" s="4">
        <v>8108</v>
      </c>
      <c r="G127" s="5">
        <v>45.19</v>
      </c>
    </row>
    <row r="128" spans="2:7" x14ac:dyDescent="0.2">
      <c r="B128" s="7" t="s">
        <v>38</v>
      </c>
      <c r="C128" s="4" t="s">
        <v>65</v>
      </c>
      <c r="D128" s="4">
        <v>2015</v>
      </c>
      <c r="E128" s="5">
        <v>32.69</v>
      </c>
      <c r="F128" s="4">
        <v>8108</v>
      </c>
      <c r="G128" s="5">
        <v>37.5</v>
      </c>
    </row>
    <row r="129" spans="2:7" x14ac:dyDescent="0.2">
      <c r="B129" s="7" t="s">
        <v>45</v>
      </c>
      <c r="C129" s="4" t="s">
        <v>4</v>
      </c>
      <c r="D129" s="4">
        <v>2010</v>
      </c>
      <c r="E129" s="5">
        <v>20.57</v>
      </c>
      <c r="F129" s="4">
        <v>179.7</v>
      </c>
      <c r="G129" s="5">
        <v>40</v>
      </c>
    </row>
    <row r="130" spans="2:7" x14ac:dyDescent="0.2">
      <c r="B130" s="7" t="s">
        <v>45</v>
      </c>
      <c r="C130" s="4" t="s">
        <v>4</v>
      </c>
      <c r="D130" s="4">
        <v>2011</v>
      </c>
      <c r="E130" s="5">
        <v>33.18</v>
      </c>
      <c r="F130" s="4">
        <v>179.7</v>
      </c>
      <c r="G130" s="5">
        <v>40.28</v>
      </c>
    </row>
    <row r="131" spans="2:7" x14ac:dyDescent="0.2">
      <c r="B131" s="7" t="s">
        <v>45</v>
      </c>
      <c r="C131" s="4" t="s">
        <v>4</v>
      </c>
      <c r="D131" s="4">
        <v>2012</v>
      </c>
      <c r="E131" s="5">
        <v>33.65</v>
      </c>
      <c r="F131" s="4">
        <v>179.7</v>
      </c>
      <c r="G131" s="5">
        <v>49.76</v>
      </c>
    </row>
    <row r="132" spans="2:7" x14ac:dyDescent="0.2">
      <c r="B132" s="7" t="s">
        <v>45</v>
      </c>
      <c r="C132" s="4" t="s">
        <v>4</v>
      </c>
      <c r="D132" s="4">
        <v>2013</v>
      </c>
      <c r="E132" s="5">
        <v>33.65</v>
      </c>
      <c r="F132" s="4">
        <v>179.7</v>
      </c>
      <c r="G132" s="5">
        <v>34.6</v>
      </c>
    </row>
    <row r="133" spans="2:7" x14ac:dyDescent="0.2">
      <c r="B133" s="7" t="s">
        <v>45</v>
      </c>
      <c r="C133" s="4" t="s">
        <v>4</v>
      </c>
      <c r="D133" s="4">
        <v>2014</v>
      </c>
      <c r="E133" s="5">
        <v>29.33</v>
      </c>
      <c r="F133" s="4">
        <v>179.7</v>
      </c>
      <c r="G133" s="5">
        <v>45.19</v>
      </c>
    </row>
    <row r="134" spans="2:7" x14ac:dyDescent="0.2">
      <c r="B134" s="7" t="s">
        <v>45</v>
      </c>
      <c r="C134" s="4" t="s">
        <v>4</v>
      </c>
      <c r="D134" s="4">
        <v>2015</v>
      </c>
      <c r="E134" s="5">
        <v>32.69</v>
      </c>
      <c r="F134" s="4">
        <v>179.7</v>
      </c>
      <c r="G134" s="5">
        <v>37.5</v>
      </c>
    </row>
    <row r="135" spans="2:7" x14ac:dyDescent="0.2">
      <c r="B135" s="7" t="s">
        <v>39</v>
      </c>
      <c r="C135" s="4" t="s">
        <v>69</v>
      </c>
      <c r="D135" s="4">
        <v>2010</v>
      </c>
      <c r="E135" s="5">
        <v>26.79</v>
      </c>
      <c r="F135" s="4">
        <v>178704</v>
      </c>
      <c r="G135" s="5">
        <v>10.95</v>
      </c>
    </row>
    <row r="136" spans="2:7" x14ac:dyDescent="0.2">
      <c r="B136" s="7" t="s">
        <v>39</v>
      </c>
      <c r="C136" s="4" t="s">
        <v>69</v>
      </c>
      <c r="D136" s="4">
        <v>2011</v>
      </c>
      <c r="E136" s="5">
        <v>26.07</v>
      </c>
      <c r="F136" s="4">
        <v>178704</v>
      </c>
      <c r="G136" s="5">
        <v>12.32</v>
      </c>
    </row>
    <row r="137" spans="2:7" x14ac:dyDescent="0.2">
      <c r="B137" s="7" t="s">
        <v>39</v>
      </c>
      <c r="C137" s="4" t="s">
        <v>69</v>
      </c>
      <c r="D137" s="4">
        <v>2012</v>
      </c>
      <c r="E137" s="5">
        <v>26.54</v>
      </c>
      <c r="F137" s="4">
        <v>178704</v>
      </c>
      <c r="G137" s="5">
        <v>15.64</v>
      </c>
    </row>
    <row r="138" spans="2:7" x14ac:dyDescent="0.2">
      <c r="B138" s="7" t="s">
        <v>39</v>
      </c>
      <c r="C138" s="4" t="s">
        <v>69</v>
      </c>
      <c r="D138" s="4">
        <v>2013</v>
      </c>
      <c r="E138" s="5">
        <v>29.38</v>
      </c>
      <c r="F138" s="4">
        <v>178704</v>
      </c>
      <c r="G138" s="5">
        <v>15.17</v>
      </c>
    </row>
    <row r="139" spans="2:7" x14ac:dyDescent="0.2">
      <c r="B139" s="7" t="s">
        <v>39</v>
      </c>
      <c r="C139" s="4" t="s">
        <v>69</v>
      </c>
      <c r="D139" s="4">
        <v>2014</v>
      </c>
      <c r="E139" s="5">
        <v>28.37</v>
      </c>
      <c r="F139" s="4">
        <v>178704</v>
      </c>
      <c r="G139" s="5">
        <v>15.38</v>
      </c>
    </row>
    <row r="140" spans="2:7" x14ac:dyDescent="0.2">
      <c r="B140" s="7" t="s">
        <v>39</v>
      </c>
      <c r="C140" s="4" t="s">
        <v>69</v>
      </c>
      <c r="D140" s="4">
        <v>2015</v>
      </c>
      <c r="E140" s="5">
        <v>29.81</v>
      </c>
      <c r="F140" s="4">
        <v>178704</v>
      </c>
      <c r="G140" s="5">
        <v>14.42</v>
      </c>
    </row>
    <row r="141" spans="2:7" x14ac:dyDescent="0.2">
      <c r="B141" s="7" t="s">
        <v>46</v>
      </c>
      <c r="C141" s="4" t="s">
        <v>71</v>
      </c>
      <c r="D141" s="4">
        <v>2010</v>
      </c>
      <c r="E141" s="5">
        <v>53.11</v>
      </c>
      <c r="F141" s="4">
        <v>1097</v>
      </c>
      <c r="G141" s="5">
        <v>62.38</v>
      </c>
    </row>
    <row r="142" spans="2:7" x14ac:dyDescent="0.2">
      <c r="B142" s="7" t="s">
        <v>46</v>
      </c>
      <c r="C142" s="4" t="s">
        <v>71</v>
      </c>
      <c r="D142" s="4">
        <v>2011</v>
      </c>
      <c r="E142" s="5">
        <v>54.5</v>
      </c>
      <c r="F142" s="4">
        <v>1097</v>
      </c>
      <c r="G142" s="5">
        <v>61.61</v>
      </c>
    </row>
    <row r="143" spans="2:7" x14ac:dyDescent="0.2">
      <c r="B143" s="7" t="s">
        <v>46</v>
      </c>
      <c r="C143" s="4" t="s">
        <v>71</v>
      </c>
      <c r="D143" s="4">
        <v>2012</v>
      </c>
      <c r="E143" s="5">
        <v>55.45</v>
      </c>
      <c r="F143" s="4">
        <v>1097</v>
      </c>
      <c r="G143" s="5">
        <v>62.09</v>
      </c>
    </row>
    <row r="144" spans="2:7" x14ac:dyDescent="0.2">
      <c r="B144" s="7" t="s">
        <v>46</v>
      </c>
      <c r="C144" s="4" t="s">
        <v>71</v>
      </c>
      <c r="D144" s="4">
        <v>2013</v>
      </c>
      <c r="E144" s="5">
        <v>56.4</v>
      </c>
      <c r="F144" s="4">
        <v>1097</v>
      </c>
      <c r="G144" s="5">
        <v>63.03</v>
      </c>
    </row>
    <row r="145" spans="2:7" x14ac:dyDescent="0.2">
      <c r="B145" s="7" t="s">
        <v>46</v>
      </c>
      <c r="C145" s="4" t="s">
        <v>71</v>
      </c>
      <c r="D145" s="4">
        <v>2014</v>
      </c>
      <c r="E145" s="5">
        <v>70.67</v>
      </c>
      <c r="F145" s="4">
        <v>1097</v>
      </c>
      <c r="G145" s="5">
        <v>65.87</v>
      </c>
    </row>
    <row r="146" spans="2:7" x14ac:dyDescent="0.2">
      <c r="B146" s="7" t="s">
        <v>46</v>
      </c>
      <c r="C146" s="4" t="s">
        <v>71</v>
      </c>
      <c r="D146" s="4">
        <v>2015</v>
      </c>
      <c r="E146" s="5">
        <v>70.67</v>
      </c>
      <c r="F146" s="4">
        <v>1097</v>
      </c>
      <c r="G146" s="5">
        <v>66.349999999999994</v>
      </c>
    </row>
    <row r="147" spans="2:7" x14ac:dyDescent="0.2">
      <c r="B147" s="7" t="s">
        <v>19</v>
      </c>
      <c r="C147" s="4" t="s">
        <v>72</v>
      </c>
      <c r="D147" s="4">
        <v>2010</v>
      </c>
      <c r="E147" s="5">
        <v>40.479999999999997</v>
      </c>
      <c r="F147" s="4">
        <v>372.2</v>
      </c>
      <c r="G147" s="5">
        <v>22.97</v>
      </c>
    </row>
    <row r="148" spans="2:7" x14ac:dyDescent="0.2">
      <c r="B148" s="7" t="s">
        <v>19</v>
      </c>
      <c r="C148" s="4" t="s">
        <v>72</v>
      </c>
      <c r="D148" s="4">
        <v>2011</v>
      </c>
      <c r="E148" s="5">
        <v>45.5</v>
      </c>
      <c r="F148" s="4">
        <v>372.2</v>
      </c>
      <c r="G148" s="5">
        <v>27.49</v>
      </c>
    </row>
    <row r="149" spans="2:7" x14ac:dyDescent="0.2">
      <c r="B149" s="7" t="s">
        <v>19</v>
      </c>
      <c r="C149" s="4" t="s">
        <v>72</v>
      </c>
      <c r="D149" s="4">
        <v>2012</v>
      </c>
      <c r="E149" s="5">
        <v>45.02</v>
      </c>
      <c r="F149" s="4">
        <v>372.2</v>
      </c>
      <c r="G149" s="5">
        <v>28.44</v>
      </c>
    </row>
    <row r="150" spans="2:7" x14ac:dyDescent="0.2">
      <c r="B150" s="7" t="s">
        <v>19</v>
      </c>
      <c r="C150" s="4" t="s">
        <v>72</v>
      </c>
      <c r="D150" s="4">
        <v>2013</v>
      </c>
      <c r="E150" s="5">
        <v>45.02</v>
      </c>
      <c r="F150" s="4">
        <v>372.2</v>
      </c>
      <c r="G150" s="5">
        <v>26.07</v>
      </c>
    </row>
    <row r="151" spans="2:7" x14ac:dyDescent="0.2">
      <c r="B151" s="7" t="s">
        <v>19</v>
      </c>
      <c r="C151" s="4" t="s">
        <v>72</v>
      </c>
      <c r="D151" s="4">
        <v>2014</v>
      </c>
      <c r="E151" s="5">
        <v>52.88</v>
      </c>
      <c r="F151" s="4">
        <v>372.2</v>
      </c>
      <c r="G151" s="5">
        <v>20.190000000000001</v>
      </c>
    </row>
    <row r="152" spans="2:7" x14ac:dyDescent="0.2">
      <c r="B152" s="7" t="s">
        <v>19</v>
      </c>
      <c r="C152" s="4" t="s">
        <v>72</v>
      </c>
      <c r="D152" s="4">
        <v>2015</v>
      </c>
      <c r="E152" s="5">
        <v>52.4</v>
      </c>
      <c r="F152" s="4">
        <v>372.2</v>
      </c>
      <c r="G152" s="5">
        <v>22.6</v>
      </c>
    </row>
    <row r="153" spans="2:7" x14ac:dyDescent="0.2">
      <c r="B153" s="7" t="s">
        <v>16</v>
      </c>
      <c r="C153" s="4" t="s">
        <v>1</v>
      </c>
      <c r="D153" s="4">
        <v>2010</v>
      </c>
      <c r="E153" s="5">
        <v>61.72</v>
      </c>
      <c r="F153" s="4">
        <v>177.2</v>
      </c>
      <c r="G153" s="5">
        <v>67.62</v>
      </c>
    </row>
    <row r="154" spans="2:7" x14ac:dyDescent="0.2">
      <c r="B154" s="7" t="s">
        <v>16</v>
      </c>
      <c r="C154" s="4" t="s">
        <v>1</v>
      </c>
      <c r="D154" s="4">
        <v>2011</v>
      </c>
      <c r="E154" s="5">
        <v>62.56</v>
      </c>
      <c r="F154" s="4">
        <v>177.2</v>
      </c>
      <c r="G154" s="5">
        <v>66.819999999999993</v>
      </c>
    </row>
    <row r="155" spans="2:7" x14ac:dyDescent="0.2">
      <c r="B155" s="7" t="s">
        <v>16</v>
      </c>
      <c r="C155" s="4" t="s">
        <v>1</v>
      </c>
      <c r="D155" s="4">
        <v>2012</v>
      </c>
      <c r="E155" s="5">
        <v>64.45</v>
      </c>
      <c r="F155" s="4">
        <v>177.2</v>
      </c>
      <c r="G155" s="5">
        <v>67.3</v>
      </c>
    </row>
    <row r="156" spans="2:7" x14ac:dyDescent="0.2">
      <c r="B156" s="7" t="s">
        <v>16</v>
      </c>
      <c r="C156" s="4" t="s">
        <v>1</v>
      </c>
      <c r="D156" s="4">
        <v>2013</v>
      </c>
      <c r="E156" s="5">
        <v>64.930000000000007</v>
      </c>
      <c r="F156" s="4">
        <v>177.2</v>
      </c>
      <c r="G156" s="5">
        <v>68.72</v>
      </c>
    </row>
    <row r="157" spans="2:7" x14ac:dyDescent="0.2">
      <c r="B157" s="7" t="s">
        <v>16</v>
      </c>
      <c r="C157" s="4" t="s">
        <v>1</v>
      </c>
      <c r="D157" s="4">
        <v>2014</v>
      </c>
      <c r="E157" s="5">
        <v>66.83</v>
      </c>
      <c r="F157" s="4">
        <v>177.2</v>
      </c>
      <c r="G157" s="5">
        <v>66.83</v>
      </c>
    </row>
    <row r="158" spans="2:7" x14ac:dyDescent="0.2">
      <c r="B158" s="7" t="s">
        <v>16</v>
      </c>
      <c r="C158" s="4" t="s">
        <v>1</v>
      </c>
      <c r="D158" s="4">
        <v>2015</v>
      </c>
      <c r="E158" s="5">
        <v>68.75</v>
      </c>
      <c r="F158" s="4">
        <v>177.2</v>
      </c>
      <c r="G158" s="5">
        <v>77.88</v>
      </c>
    </row>
    <row r="159" spans="2:7" x14ac:dyDescent="0.2">
      <c r="B159" s="7" t="s">
        <v>20</v>
      </c>
      <c r="C159" s="4" t="s">
        <v>73</v>
      </c>
      <c r="D159" s="4">
        <v>2010</v>
      </c>
      <c r="E159" s="5">
        <v>100</v>
      </c>
      <c r="F159" s="4">
        <v>277.60000000000002</v>
      </c>
      <c r="G159" s="5">
        <v>98.57</v>
      </c>
    </row>
    <row r="160" spans="2:7" x14ac:dyDescent="0.2">
      <c r="B160" s="7" t="s">
        <v>20</v>
      </c>
      <c r="C160" s="4" t="s">
        <v>73</v>
      </c>
      <c r="D160" s="4">
        <v>2011</v>
      </c>
      <c r="E160" s="5">
        <v>99.53</v>
      </c>
      <c r="F160" s="4">
        <v>277.60000000000002</v>
      </c>
      <c r="G160" s="5">
        <v>96.68</v>
      </c>
    </row>
    <row r="161" spans="2:7" x14ac:dyDescent="0.2">
      <c r="B161" s="7" t="s">
        <v>20</v>
      </c>
      <c r="C161" s="4" t="s">
        <v>73</v>
      </c>
      <c r="D161" s="4">
        <v>2012</v>
      </c>
      <c r="E161" s="5">
        <v>99.53</v>
      </c>
      <c r="F161" s="4">
        <v>277.60000000000002</v>
      </c>
      <c r="G161" s="5">
        <v>97.16</v>
      </c>
    </row>
    <row r="162" spans="2:7" x14ac:dyDescent="0.2">
      <c r="B162" s="7" t="s">
        <v>20</v>
      </c>
      <c r="C162" s="4" t="s">
        <v>73</v>
      </c>
      <c r="D162" s="4">
        <v>2013</v>
      </c>
      <c r="E162" s="5">
        <v>99.53</v>
      </c>
      <c r="F162" s="4">
        <v>277.60000000000002</v>
      </c>
      <c r="G162" s="5">
        <v>96.68</v>
      </c>
    </row>
    <row r="163" spans="2:7" x14ac:dyDescent="0.2">
      <c r="B163" s="7" t="s">
        <v>20</v>
      </c>
      <c r="C163" s="4" t="s">
        <v>73</v>
      </c>
      <c r="D163" s="4">
        <v>2014</v>
      </c>
      <c r="E163" s="5">
        <v>100</v>
      </c>
      <c r="F163" s="4">
        <v>277.60000000000002</v>
      </c>
      <c r="G163" s="5">
        <v>97.12</v>
      </c>
    </row>
    <row r="164" spans="2:7" x14ac:dyDescent="0.2">
      <c r="B164" s="7" t="s">
        <v>20</v>
      </c>
      <c r="C164" s="4" t="s">
        <v>73</v>
      </c>
      <c r="D164" s="4">
        <v>2015</v>
      </c>
      <c r="E164" s="5">
        <v>100</v>
      </c>
      <c r="F164" s="4">
        <v>277.60000000000002</v>
      </c>
      <c r="G164" s="5">
        <v>97.12</v>
      </c>
    </row>
    <row r="165" spans="2:7" x14ac:dyDescent="0.2">
      <c r="B165" s="7" t="s">
        <v>40</v>
      </c>
      <c r="C165" s="4" t="s">
        <v>5</v>
      </c>
      <c r="D165" s="4">
        <v>2010</v>
      </c>
      <c r="E165" s="5">
        <v>17.22</v>
      </c>
      <c r="F165" s="4">
        <v>10965</v>
      </c>
      <c r="G165" s="5">
        <v>41.43</v>
      </c>
    </row>
    <row r="166" spans="2:7" x14ac:dyDescent="0.2">
      <c r="B166" s="7" t="s">
        <v>40</v>
      </c>
      <c r="C166" s="4" t="s">
        <v>5</v>
      </c>
      <c r="D166" s="4">
        <v>2011</v>
      </c>
      <c r="E166" s="5">
        <v>19.43</v>
      </c>
      <c r="F166" s="4">
        <v>10965</v>
      </c>
      <c r="G166" s="5">
        <v>41.23</v>
      </c>
    </row>
    <row r="167" spans="2:7" x14ac:dyDescent="0.2">
      <c r="B167" s="7" t="s">
        <v>40</v>
      </c>
      <c r="C167" s="4" t="s">
        <v>5</v>
      </c>
      <c r="D167" s="4">
        <v>2012</v>
      </c>
      <c r="E167" s="5">
        <v>24.17</v>
      </c>
      <c r="F167" s="4">
        <v>10965</v>
      </c>
      <c r="G167" s="5">
        <v>43.13</v>
      </c>
    </row>
    <row r="168" spans="2:7" x14ac:dyDescent="0.2">
      <c r="B168" s="7" t="s">
        <v>40</v>
      </c>
      <c r="C168" s="4" t="s">
        <v>5</v>
      </c>
      <c r="D168" s="4">
        <v>2013</v>
      </c>
      <c r="E168" s="5">
        <v>23.22</v>
      </c>
      <c r="F168" s="4">
        <v>10965</v>
      </c>
      <c r="G168" s="5">
        <v>42.18</v>
      </c>
    </row>
    <row r="169" spans="2:7" x14ac:dyDescent="0.2">
      <c r="B169" s="7" t="s">
        <v>40</v>
      </c>
      <c r="C169" s="4" t="s">
        <v>5</v>
      </c>
      <c r="D169" s="4">
        <v>2014</v>
      </c>
      <c r="E169" s="5">
        <v>15.38</v>
      </c>
      <c r="F169" s="4">
        <v>10965</v>
      </c>
      <c r="G169" s="5">
        <v>49.52</v>
      </c>
    </row>
    <row r="170" spans="2:7" x14ac:dyDescent="0.2">
      <c r="B170" s="7" t="s">
        <v>40</v>
      </c>
      <c r="C170" s="4" t="s">
        <v>5</v>
      </c>
      <c r="D170" s="4">
        <v>2015</v>
      </c>
      <c r="E170" s="5">
        <v>14.42</v>
      </c>
      <c r="F170" s="4">
        <v>10965</v>
      </c>
      <c r="G170" s="5">
        <v>46.15</v>
      </c>
    </row>
    <row r="171" spans="2:7" x14ac:dyDescent="0.2">
      <c r="B171" s="7" t="s">
        <v>80</v>
      </c>
      <c r="C171" s="4" t="s">
        <v>70</v>
      </c>
      <c r="D171" s="4">
        <v>2010</v>
      </c>
      <c r="E171" s="5">
        <v>73.209999999999994</v>
      </c>
      <c r="F171" s="4">
        <v>100.8</v>
      </c>
      <c r="G171" s="5">
        <v>82.86</v>
      </c>
    </row>
    <row r="172" spans="2:7" x14ac:dyDescent="0.2">
      <c r="B172" s="7" t="s">
        <v>80</v>
      </c>
      <c r="C172" s="4" t="s">
        <v>70</v>
      </c>
      <c r="D172" s="4">
        <v>2011</v>
      </c>
      <c r="E172" s="5">
        <v>74.88</v>
      </c>
      <c r="F172" s="4">
        <v>100.8</v>
      </c>
      <c r="G172" s="5">
        <v>81.040000000000006</v>
      </c>
    </row>
    <row r="173" spans="2:7" x14ac:dyDescent="0.2">
      <c r="B173" s="7" t="s">
        <v>80</v>
      </c>
      <c r="C173" s="4" t="s">
        <v>70</v>
      </c>
      <c r="D173" s="4">
        <v>2012</v>
      </c>
      <c r="E173" s="5">
        <v>76.3</v>
      </c>
      <c r="F173" s="4">
        <v>100.8</v>
      </c>
      <c r="G173" s="5">
        <v>81.040000000000006</v>
      </c>
    </row>
    <row r="174" spans="2:7" x14ac:dyDescent="0.2">
      <c r="B174" s="7" t="s">
        <v>80</v>
      </c>
      <c r="C174" s="4" t="s">
        <v>70</v>
      </c>
      <c r="D174" s="4">
        <v>2013</v>
      </c>
      <c r="E174" s="5">
        <v>77.73</v>
      </c>
      <c r="F174" s="4">
        <v>100.8</v>
      </c>
      <c r="G174" s="5">
        <v>80.569999999999993</v>
      </c>
    </row>
    <row r="175" spans="2:7" x14ac:dyDescent="0.2">
      <c r="B175" s="7" t="s">
        <v>80</v>
      </c>
      <c r="C175" s="4" t="s">
        <v>70</v>
      </c>
      <c r="D175" s="4">
        <v>2014</v>
      </c>
      <c r="E175" s="5">
        <v>50</v>
      </c>
      <c r="F175" s="4">
        <v>100.8</v>
      </c>
      <c r="G175" s="5">
        <v>63.94</v>
      </c>
    </row>
    <row r="176" spans="2:7" x14ac:dyDescent="0.2">
      <c r="B176" s="7" t="s">
        <v>80</v>
      </c>
      <c r="C176" s="4" t="s">
        <v>70</v>
      </c>
      <c r="D176" s="4">
        <v>2015</v>
      </c>
      <c r="E176" s="5">
        <v>57.21</v>
      </c>
      <c r="F176" s="4">
        <v>100.8</v>
      </c>
      <c r="G176" s="5">
        <v>64.900000000000006</v>
      </c>
    </row>
    <row r="177" spans="2:7" x14ac:dyDescent="0.2">
      <c r="B177" s="7" t="s">
        <v>27</v>
      </c>
      <c r="C177" s="4" t="s">
        <v>74</v>
      </c>
      <c r="D177" s="4">
        <v>2010</v>
      </c>
      <c r="E177" s="5">
        <v>75.599999999999994</v>
      </c>
      <c r="F177" s="4">
        <v>238.2</v>
      </c>
      <c r="G177" s="5">
        <v>85.24</v>
      </c>
    </row>
    <row r="178" spans="2:7" x14ac:dyDescent="0.2">
      <c r="B178" s="7" t="s">
        <v>27</v>
      </c>
      <c r="C178" s="4" t="s">
        <v>74</v>
      </c>
      <c r="D178" s="4">
        <v>2011</v>
      </c>
      <c r="E178" s="5">
        <v>76.3</v>
      </c>
      <c r="F178" s="4">
        <v>238.2</v>
      </c>
      <c r="G178" s="5">
        <v>85.31</v>
      </c>
    </row>
    <row r="179" spans="2:7" x14ac:dyDescent="0.2">
      <c r="B179" s="7" t="s">
        <v>27</v>
      </c>
      <c r="C179" s="4" t="s">
        <v>74</v>
      </c>
      <c r="D179" s="4">
        <v>2012</v>
      </c>
      <c r="E179" s="5">
        <v>72.040000000000006</v>
      </c>
      <c r="F179" s="4">
        <v>238.2</v>
      </c>
      <c r="G179" s="5">
        <v>81.52</v>
      </c>
    </row>
    <row r="180" spans="2:7" x14ac:dyDescent="0.2">
      <c r="B180" s="7" t="s">
        <v>27</v>
      </c>
      <c r="C180" s="4" t="s">
        <v>74</v>
      </c>
      <c r="D180" s="4">
        <v>2013</v>
      </c>
      <c r="E180" s="5">
        <v>72.510000000000005</v>
      </c>
      <c r="F180" s="4">
        <v>238.2</v>
      </c>
      <c r="G180" s="5">
        <v>81.52</v>
      </c>
    </row>
    <row r="181" spans="2:7" x14ac:dyDescent="0.2">
      <c r="B181" s="7" t="s">
        <v>27</v>
      </c>
      <c r="C181" s="4" t="s">
        <v>74</v>
      </c>
      <c r="D181" s="4">
        <v>2014</v>
      </c>
      <c r="E181" s="5">
        <v>53.85</v>
      </c>
      <c r="F181" s="4">
        <v>238.2</v>
      </c>
      <c r="G181" s="5">
        <v>67.31</v>
      </c>
    </row>
    <row r="182" spans="2:7" x14ac:dyDescent="0.2">
      <c r="B182" s="7" t="s">
        <v>27</v>
      </c>
      <c r="C182" s="4" t="s">
        <v>74</v>
      </c>
      <c r="D182" s="4">
        <v>2015</v>
      </c>
      <c r="E182" s="5">
        <v>50</v>
      </c>
      <c r="F182" s="4">
        <v>238.2</v>
      </c>
      <c r="G182" s="5">
        <v>68.75</v>
      </c>
    </row>
    <row r="183" spans="2:7" x14ac:dyDescent="0.2">
      <c r="B183" s="7" t="s">
        <v>34</v>
      </c>
      <c r="C183" s="4" t="s">
        <v>75</v>
      </c>
      <c r="D183" s="4">
        <v>2010</v>
      </c>
      <c r="E183" s="5">
        <v>73.209999999999994</v>
      </c>
      <c r="F183" s="4">
        <v>150.19999999999999</v>
      </c>
      <c r="G183" s="5">
        <v>82.86</v>
      </c>
    </row>
    <row r="184" spans="2:7" x14ac:dyDescent="0.2">
      <c r="B184" s="7" t="s">
        <v>34</v>
      </c>
      <c r="C184" s="4" t="s">
        <v>75</v>
      </c>
      <c r="D184" s="4">
        <v>2011</v>
      </c>
      <c r="E184" s="5">
        <v>74.88</v>
      </c>
      <c r="F184" s="4">
        <v>150.19999999999999</v>
      </c>
      <c r="G184" s="5">
        <v>81.040000000000006</v>
      </c>
    </row>
    <row r="185" spans="2:7" x14ac:dyDescent="0.2">
      <c r="B185" s="7" t="s">
        <v>34</v>
      </c>
      <c r="C185" s="4" t="s">
        <v>75</v>
      </c>
      <c r="D185" s="4">
        <v>2012</v>
      </c>
      <c r="E185" s="5">
        <v>76.3</v>
      </c>
      <c r="F185" s="4">
        <v>150.19999999999999</v>
      </c>
      <c r="G185" s="5">
        <v>81.040000000000006</v>
      </c>
    </row>
    <row r="186" spans="2:7" x14ac:dyDescent="0.2">
      <c r="B186" s="7" t="s">
        <v>34</v>
      </c>
      <c r="C186" s="4" t="s">
        <v>75</v>
      </c>
      <c r="D186" s="4">
        <v>2013</v>
      </c>
      <c r="E186" s="5">
        <v>77.73</v>
      </c>
      <c r="F186" s="4">
        <v>150.19999999999999</v>
      </c>
      <c r="G186" s="5">
        <v>80.569999999999993</v>
      </c>
    </row>
    <row r="187" spans="2:7" x14ac:dyDescent="0.2">
      <c r="B187" s="7" t="s">
        <v>34</v>
      </c>
      <c r="C187" s="4" t="s">
        <v>75</v>
      </c>
      <c r="D187" s="4">
        <v>2014</v>
      </c>
      <c r="E187" s="5">
        <v>59.13</v>
      </c>
      <c r="F187" s="4">
        <v>150.19999999999999</v>
      </c>
      <c r="G187" s="5">
        <v>72.599999999999994</v>
      </c>
    </row>
    <row r="188" spans="2:7" x14ac:dyDescent="0.2">
      <c r="B188" s="7" t="s">
        <v>34</v>
      </c>
      <c r="C188" s="4" t="s">
        <v>75</v>
      </c>
      <c r="D188" s="4">
        <v>2015</v>
      </c>
      <c r="E188" s="5">
        <v>54.33</v>
      </c>
      <c r="F188" s="4">
        <v>150.19999999999999</v>
      </c>
      <c r="G188" s="5">
        <v>71.63</v>
      </c>
    </row>
    <row r="189" spans="2:7" x14ac:dyDescent="0.2">
      <c r="B189" s="7" t="s">
        <v>28</v>
      </c>
      <c r="C189" s="4" t="s">
        <v>61</v>
      </c>
      <c r="D189" s="4">
        <v>2010</v>
      </c>
      <c r="E189" s="5">
        <v>51.2</v>
      </c>
      <c r="F189" s="4">
        <v>63252</v>
      </c>
      <c r="G189" s="5">
        <v>40.950000000000003</v>
      </c>
    </row>
    <row r="190" spans="2:7" x14ac:dyDescent="0.2">
      <c r="B190" s="7" t="s">
        <v>28</v>
      </c>
      <c r="C190" s="4" t="s">
        <v>61</v>
      </c>
      <c r="D190" s="4">
        <v>2011</v>
      </c>
      <c r="E190" s="5">
        <v>50.24</v>
      </c>
      <c r="F190" s="4">
        <v>63252</v>
      </c>
      <c r="G190" s="5">
        <v>45.02</v>
      </c>
    </row>
    <row r="191" spans="2:7" x14ac:dyDescent="0.2">
      <c r="B191" s="7" t="s">
        <v>28</v>
      </c>
      <c r="C191" s="4" t="s">
        <v>61</v>
      </c>
      <c r="D191" s="4">
        <v>2012</v>
      </c>
      <c r="E191" s="5">
        <v>55.92</v>
      </c>
      <c r="F191" s="4">
        <v>63252</v>
      </c>
      <c r="G191" s="5">
        <v>41.23</v>
      </c>
    </row>
    <row r="192" spans="2:7" x14ac:dyDescent="0.2">
      <c r="B192" s="7" t="s">
        <v>28</v>
      </c>
      <c r="C192" s="4" t="s">
        <v>61</v>
      </c>
      <c r="D192" s="4">
        <v>2013</v>
      </c>
      <c r="E192" s="5">
        <v>54.98</v>
      </c>
      <c r="F192" s="4">
        <v>63252</v>
      </c>
      <c r="G192" s="5">
        <v>42.65</v>
      </c>
    </row>
    <row r="193" spans="2:7" x14ac:dyDescent="0.2">
      <c r="B193" s="7" t="s">
        <v>28</v>
      </c>
      <c r="C193" s="4" t="s">
        <v>61</v>
      </c>
      <c r="D193" s="4">
        <v>2014</v>
      </c>
      <c r="E193" s="5">
        <v>46.63</v>
      </c>
      <c r="F193" s="4">
        <v>63252</v>
      </c>
      <c r="G193" s="5">
        <v>31.25</v>
      </c>
    </row>
    <row r="194" spans="2:7" x14ac:dyDescent="0.2">
      <c r="B194" s="7" t="s">
        <v>28</v>
      </c>
      <c r="C194" s="4" t="s">
        <v>61</v>
      </c>
      <c r="D194" s="4">
        <v>2015</v>
      </c>
      <c r="E194" s="5">
        <v>41.35</v>
      </c>
      <c r="F194" s="4">
        <v>63252</v>
      </c>
      <c r="G194" s="5">
        <v>34.130000000000003</v>
      </c>
    </row>
    <row r="195" spans="2:7" x14ac:dyDescent="0.2">
      <c r="B195" s="7" t="s">
        <v>47</v>
      </c>
      <c r="C195" s="4" t="s">
        <v>77</v>
      </c>
      <c r="D195" s="4">
        <v>2010</v>
      </c>
      <c r="E195" s="5">
        <v>9.57</v>
      </c>
      <c r="F195" s="4">
        <v>5950</v>
      </c>
      <c r="G195" s="5">
        <v>17.62</v>
      </c>
    </row>
    <row r="196" spans="2:7" x14ac:dyDescent="0.2">
      <c r="B196" s="7" t="s">
        <v>47</v>
      </c>
      <c r="C196" s="4" t="s">
        <v>77</v>
      </c>
      <c r="D196" s="4">
        <v>2011</v>
      </c>
      <c r="E196" s="5">
        <v>11.85</v>
      </c>
      <c r="F196" s="4">
        <v>5950</v>
      </c>
      <c r="G196" s="5">
        <v>15.17</v>
      </c>
    </row>
    <row r="197" spans="2:7" x14ac:dyDescent="0.2">
      <c r="B197" s="7" t="s">
        <v>47</v>
      </c>
      <c r="C197" s="4" t="s">
        <v>77</v>
      </c>
      <c r="D197" s="4">
        <v>2012</v>
      </c>
      <c r="E197" s="5">
        <v>11.85</v>
      </c>
      <c r="F197" s="4">
        <v>5950</v>
      </c>
      <c r="G197" s="5">
        <v>17.54</v>
      </c>
    </row>
    <row r="198" spans="2:7" x14ac:dyDescent="0.2">
      <c r="B198" s="7" t="s">
        <v>47</v>
      </c>
      <c r="C198" s="4" t="s">
        <v>77</v>
      </c>
      <c r="D198" s="4">
        <v>2013</v>
      </c>
      <c r="E198" s="5">
        <v>10.43</v>
      </c>
      <c r="F198" s="4">
        <v>5950</v>
      </c>
      <c r="G198" s="5">
        <v>21.8</v>
      </c>
    </row>
    <row r="199" spans="2:7" x14ac:dyDescent="0.2">
      <c r="B199" s="7" t="s">
        <v>47</v>
      </c>
      <c r="C199" s="4" t="s">
        <v>77</v>
      </c>
      <c r="D199" s="4">
        <v>2014</v>
      </c>
      <c r="E199" s="5">
        <v>12.5</v>
      </c>
      <c r="F199" s="4">
        <v>5950</v>
      </c>
      <c r="G199" s="5">
        <v>29.33</v>
      </c>
    </row>
    <row r="200" spans="2:7" x14ac:dyDescent="0.2">
      <c r="B200" s="7" t="s">
        <v>47</v>
      </c>
      <c r="C200" s="4" t="s">
        <v>77</v>
      </c>
      <c r="D200" s="4">
        <v>2015</v>
      </c>
      <c r="E200" s="5">
        <v>12.98</v>
      </c>
      <c r="F200" s="4">
        <v>5950</v>
      </c>
      <c r="G200" s="5">
        <v>27.4</v>
      </c>
    </row>
    <row r="201" spans="2:7" x14ac:dyDescent="0.2">
      <c r="B201" s="7" t="s">
        <v>41</v>
      </c>
      <c r="C201" s="4" t="s">
        <v>62</v>
      </c>
      <c r="D201" s="4">
        <v>2010</v>
      </c>
      <c r="E201" s="5">
        <v>43.54</v>
      </c>
      <c r="F201" s="4">
        <v>288.8</v>
      </c>
      <c r="G201" s="5">
        <v>47.62</v>
      </c>
    </row>
    <row r="202" spans="2:7" x14ac:dyDescent="0.2">
      <c r="B202" s="7" t="s">
        <v>41</v>
      </c>
      <c r="C202" s="4" t="s">
        <v>62</v>
      </c>
      <c r="D202" s="4">
        <v>2011</v>
      </c>
      <c r="E202" s="5">
        <v>43.13</v>
      </c>
      <c r="F202" s="4">
        <v>288.8</v>
      </c>
      <c r="G202" s="5">
        <v>48.82</v>
      </c>
    </row>
    <row r="203" spans="2:7" x14ac:dyDescent="0.2">
      <c r="B203" s="7" t="s">
        <v>41</v>
      </c>
      <c r="C203" s="4" t="s">
        <v>62</v>
      </c>
      <c r="D203" s="4">
        <v>2012</v>
      </c>
      <c r="E203" s="5">
        <v>42.18</v>
      </c>
      <c r="F203" s="4">
        <v>288.8</v>
      </c>
      <c r="G203" s="5">
        <v>49.29</v>
      </c>
    </row>
    <row r="204" spans="2:7" x14ac:dyDescent="0.2">
      <c r="B204" s="7" t="s">
        <v>41</v>
      </c>
      <c r="C204" s="4" t="s">
        <v>62</v>
      </c>
      <c r="D204" s="4">
        <v>2013</v>
      </c>
      <c r="E204" s="5">
        <v>42.18</v>
      </c>
      <c r="F204" s="4">
        <v>288.8</v>
      </c>
      <c r="G204" s="5">
        <v>51.18</v>
      </c>
    </row>
    <row r="205" spans="2:7" x14ac:dyDescent="0.2">
      <c r="B205" s="7" t="s">
        <v>41</v>
      </c>
      <c r="C205" s="4" t="s">
        <v>62</v>
      </c>
      <c r="D205" s="4">
        <v>2014</v>
      </c>
      <c r="E205" s="5">
        <v>50.48</v>
      </c>
      <c r="F205" s="4">
        <v>288.8</v>
      </c>
      <c r="G205" s="5">
        <v>48.08</v>
      </c>
    </row>
    <row r="206" spans="2:7" x14ac:dyDescent="0.2">
      <c r="B206" s="7" t="s">
        <v>41</v>
      </c>
      <c r="C206" s="4" t="s">
        <v>62</v>
      </c>
      <c r="D206" s="4">
        <v>2015</v>
      </c>
      <c r="E206" s="5">
        <v>42.79</v>
      </c>
      <c r="F206" s="4">
        <v>288.8</v>
      </c>
      <c r="G206" s="5">
        <v>39.9</v>
      </c>
    </row>
    <row r="207" spans="2:7" x14ac:dyDescent="0.2">
      <c r="B207" s="7" t="s">
        <v>35</v>
      </c>
      <c r="C207" s="4" t="s">
        <v>78</v>
      </c>
      <c r="D207" s="4">
        <v>2010</v>
      </c>
      <c r="E207" s="5">
        <v>63.64</v>
      </c>
      <c r="F207" s="4">
        <v>1981</v>
      </c>
      <c r="G207" s="5">
        <v>45.24</v>
      </c>
    </row>
    <row r="208" spans="2:7" x14ac:dyDescent="0.2">
      <c r="B208" s="7" t="s">
        <v>35</v>
      </c>
      <c r="C208" s="4" t="s">
        <v>78</v>
      </c>
      <c r="D208" s="4">
        <v>2011</v>
      </c>
      <c r="E208" s="5">
        <v>63.98</v>
      </c>
      <c r="F208" s="4">
        <v>1981</v>
      </c>
      <c r="G208" s="5">
        <v>51.18</v>
      </c>
    </row>
    <row r="209" spans="2:7" x14ac:dyDescent="0.2">
      <c r="B209" s="7" t="s">
        <v>35</v>
      </c>
      <c r="C209" s="4" t="s">
        <v>78</v>
      </c>
      <c r="D209" s="4">
        <v>2012</v>
      </c>
      <c r="E209" s="5">
        <v>64.930000000000007</v>
      </c>
      <c r="F209" s="4">
        <v>1981</v>
      </c>
      <c r="G209" s="5">
        <v>50.71</v>
      </c>
    </row>
    <row r="210" spans="2:7" x14ac:dyDescent="0.2">
      <c r="B210" s="7" t="s">
        <v>35</v>
      </c>
      <c r="C210" s="4" t="s">
        <v>78</v>
      </c>
      <c r="D210" s="4">
        <v>2013</v>
      </c>
      <c r="E210" s="5">
        <v>63.51</v>
      </c>
      <c r="F210" s="4">
        <v>1981</v>
      </c>
      <c r="G210" s="5">
        <v>48.34</v>
      </c>
    </row>
    <row r="211" spans="2:7" x14ac:dyDescent="0.2">
      <c r="B211" s="7" t="s">
        <v>35</v>
      </c>
      <c r="C211" s="4" t="s">
        <v>78</v>
      </c>
      <c r="D211" s="4">
        <v>2014</v>
      </c>
      <c r="E211" s="5">
        <v>64.42</v>
      </c>
      <c r="F211" s="4">
        <v>1981</v>
      </c>
      <c r="G211" s="5">
        <v>33.65</v>
      </c>
    </row>
    <row r="212" spans="2:7" x14ac:dyDescent="0.2">
      <c r="B212" s="7" t="s">
        <v>35</v>
      </c>
      <c r="C212" s="4" t="s">
        <v>78</v>
      </c>
      <c r="D212" s="4">
        <v>2015</v>
      </c>
      <c r="E212" s="5">
        <v>62.98</v>
      </c>
      <c r="F212" s="4">
        <v>1981</v>
      </c>
      <c r="G212" s="5">
        <v>36.06</v>
      </c>
    </row>
    <row r="213" spans="2:7" x14ac:dyDescent="0.2">
      <c r="B213" s="7" t="s">
        <v>48</v>
      </c>
      <c r="C213" s="4" t="s">
        <v>76</v>
      </c>
      <c r="D213" s="4">
        <v>2010</v>
      </c>
      <c r="E213" s="5">
        <v>38.28</v>
      </c>
      <c r="F213" s="4">
        <v>10.039999999999999</v>
      </c>
      <c r="G213" s="5">
        <v>52.86</v>
      </c>
    </row>
    <row r="214" spans="2:7" x14ac:dyDescent="0.2">
      <c r="B214" s="7" t="s">
        <v>48</v>
      </c>
      <c r="C214" s="4" t="s">
        <v>76</v>
      </c>
      <c r="D214" s="4">
        <v>2011</v>
      </c>
      <c r="E214" s="5">
        <v>22.75</v>
      </c>
      <c r="F214" s="4">
        <v>10.039999999999999</v>
      </c>
      <c r="G214" s="5">
        <v>38.39</v>
      </c>
    </row>
    <row r="215" spans="2:7" x14ac:dyDescent="0.2">
      <c r="B215" s="7" t="s">
        <v>48</v>
      </c>
      <c r="C215" s="4" t="s">
        <v>76</v>
      </c>
      <c r="D215" s="4">
        <v>2012</v>
      </c>
      <c r="E215" s="5">
        <v>29.38</v>
      </c>
      <c r="F215" s="4">
        <v>10.039999999999999</v>
      </c>
      <c r="G215" s="5">
        <v>48.34</v>
      </c>
    </row>
    <row r="216" spans="2:7" x14ac:dyDescent="0.2">
      <c r="B216" s="7" t="s">
        <v>48</v>
      </c>
      <c r="C216" s="4" t="s">
        <v>76</v>
      </c>
      <c r="D216" s="4">
        <v>2013</v>
      </c>
      <c r="E216" s="5">
        <v>30.33</v>
      </c>
      <c r="F216" s="4">
        <v>10.039999999999999</v>
      </c>
      <c r="G216" s="5">
        <v>47.87</v>
      </c>
    </row>
    <row r="217" spans="2:7" x14ac:dyDescent="0.2">
      <c r="B217" s="7" t="s">
        <v>48</v>
      </c>
      <c r="C217" s="4" t="s">
        <v>76</v>
      </c>
      <c r="D217" s="4">
        <v>2014</v>
      </c>
      <c r="E217" s="5">
        <v>16.829999999999998</v>
      </c>
      <c r="F217" s="4">
        <v>10.039999999999999</v>
      </c>
      <c r="G217" s="5">
        <v>58.17</v>
      </c>
    </row>
    <row r="218" spans="2:7" x14ac:dyDescent="0.2">
      <c r="B218" s="7" t="s">
        <v>48</v>
      </c>
      <c r="C218" s="4" t="s">
        <v>76</v>
      </c>
      <c r="D218" s="4">
        <v>2015</v>
      </c>
      <c r="E218" s="5">
        <v>15.87</v>
      </c>
      <c r="F218" s="4">
        <v>10.039999999999999</v>
      </c>
      <c r="G218" s="5">
        <v>58.65</v>
      </c>
    </row>
    <row r="219" spans="2:7" x14ac:dyDescent="0.2">
      <c r="B219" s="7" t="s">
        <v>42</v>
      </c>
      <c r="C219" s="4" t="s">
        <v>79</v>
      </c>
      <c r="D219" s="4">
        <v>2010</v>
      </c>
      <c r="E219" s="5">
        <v>44.5</v>
      </c>
      <c r="F219" s="4">
        <v>4706</v>
      </c>
      <c r="G219" s="5">
        <v>67.14</v>
      </c>
    </row>
    <row r="220" spans="2:7" x14ac:dyDescent="0.2">
      <c r="B220" s="7" t="s">
        <v>42</v>
      </c>
      <c r="C220" s="4" t="s">
        <v>79</v>
      </c>
      <c r="D220" s="4">
        <v>2011</v>
      </c>
      <c r="E220" s="5">
        <v>46.45</v>
      </c>
      <c r="F220" s="4">
        <v>4706</v>
      </c>
      <c r="G220" s="5">
        <v>68.72</v>
      </c>
    </row>
    <row r="221" spans="2:7" x14ac:dyDescent="0.2">
      <c r="B221" s="7" t="s">
        <v>42</v>
      </c>
      <c r="C221" s="4" t="s">
        <v>79</v>
      </c>
      <c r="D221" s="4">
        <v>2012</v>
      </c>
      <c r="E221" s="5">
        <v>47.39</v>
      </c>
      <c r="F221" s="4">
        <v>4706</v>
      </c>
      <c r="G221" s="5">
        <v>69.67</v>
      </c>
    </row>
    <row r="222" spans="2:7" x14ac:dyDescent="0.2">
      <c r="B222" s="7" t="s">
        <v>42</v>
      </c>
      <c r="C222" s="4" t="s">
        <v>79</v>
      </c>
      <c r="D222" s="4">
        <v>2013</v>
      </c>
      <c r="E222" s="5">
        <v>46.92</v>
      </c>
      <c r="F222" s="4">
        <v>4706</v>
      </c>
      <c r="G222" s="5">
        <v>67.77</v>
      </c>
    </row>
    <row r="223" spans="2:7" x14ac:dyDescent="0.2">
      <c r="B223" s="7" t="s">
        <v>42</v>
      </c>
      <c r="C223" s="4" t="s">
        <v>79</v>
      </c>
      <c r="D223" s="4">
        <v>2014</v>
      </c>
      <c r="E223" s="5">
        <v>31.25</v>
      </c>
      <c r="F223" s="4">
        <v>4706</v>
      </c>
      <c r="G223" s="5">
        <v>71.150000000000006</v>
      </c>
    </row>
    <row r="224" spans="2:7" x14ac:dyDescent="0.2">
      <c r="B224" s="7" t="s">
        <v>42</v>
      </c>
      <c r="C224" s="4" t="s">
        <v>79</v>
      </c>
      <c r="D224" s="4">
        <v>2015</v>
      </c>
      <c r="E224" s="5">
        <v>21.15</v>
      </c>
      <c r="F224" s="4">
        <v>4706</v>
      </c>
      <c r="G224" s="5">
        <v>52.88</v>
      </c>
    </row>
  </sheetData>
  <mergeCells count="1">
    <mergeCell ref="P2:R2"/>
  </mergeCells>
  <pageMargins left="0.7" right="0.7" top="0.75" bottom="0.75" header="0.3" footer="0.3"/>
  <pageSetup scale="4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R224"/>
  <sheetViews>
    <sheetView topLeftCell="B1" workbookViewId="0">
      <selection activeCell="L16" sqref="L16"/>
    </sheetView>
  </sheetViews>
  <sheetFormatPr baseColWidth="10" defaultColWidth="8.83203125" defaultRowHeight="15" x14ac:dyDescent="0.2"/>
  <cols>
    <col min="2" max="2" width="27.6640625" style="8" bestFit="1" customWidth="1"/>
    <col min="3" max="3" width="13.5" bestFit="1" customWidth="1"/>
    <col min="4" max="4" width="11.5" bestFit="1" customWidth="1"/>
    <col min="5" max="5" width="8.5" bestFit="1" customWidth="1"/>
    <col min="6" max="6" width="11.5" bestFit="1" customWidth="1"/>
    <col min="7" max="7" width="11.5" customWidth="1"/>
    <col min="8" max="8" width="12.33203125" bestFit="1" customWidth="1"/>
    <col min="13" max="13" width="9.83203125" bestFit="1" customWidth="1"/>
    <col min="16" max="16" width="9.83203125" bestFit="1" customWidth="1"/>
  </cols>
  <sheetData>
    <row r="1" spans="2:18" ht="16" thickBot="1" x14ac:dyDescent="0.25"/>
    <row r="2" spans="2:18" ht="16" thickBot="1" x14ac:dyDescent="0.25">
      <c r="B2" s="7" t="s">
        <v>83</v>
      </c>
      <c r="C2" s="2" t="s">
        <v>84</v>
      </c>
      <c r="D2" s="2" t="s">
        <v>85</v>
      </c>
      <c r="E2" s="2" t="s">
        <v>6</v>
      </c>
      <c r="F2" s="11" t="s">
        <v>131</v>
      </c>
      <c r="G2" s="2" t="s">
        <v>7</v>
      </c>
      <c r="H2" s="11" t="s">
        <v>132</v>
      </c>
      <c r="P2" s="64" t="s">
        <v>81</v>
      </c>
      <c r="Q2" s="65"/>
      <c r="R2" s="66"/>
    </row>
    <row r="3" spans="2:18" x14ac:dyDescent="0.2">
      <c r="B3" s="7" t="s">
        <v>21</v>
      </c>
      <c r="C3" s="4" t="s">
        <v>50</v>
      </c>
      <c r="D3" s="4">
        <v>2010</v>
      </c>
      <c r="E3" s="5">
        <v>68.900000000000006</v>
      </c>
      <c r="F3" s="12">
        <v>169.9</v>
      </c>
      <c r="G3" s="5">
        <v>88.1</v>
      </c>
    </row>
    <row r="4" spans="2:18" x14ac:dyDescent="0.2">
      <c r="B4" s="7" t="s">
        <v>21</v>
      </c>
      <c r="C4" s="4" t="s">
        <v>50</v>
      </c>
      <c r="D4" s="4">
        <v>2011</v>
      </c>
      <c r="E4" s="5">
        <v>67.3</v>
      </c>
      <c r="F4" s="12">
        <v>169.9</v>
      </c>
      <c r="G4" s="5">
        <v>88.15</v>
      </c>
      <c r="H4" s="9"/>
      <c r="P4" s="1" t="s">
        <v>82</v>
      </c>
      <c r="Q4" s="6">
        <f>CORREL(E3:E224, G3:G224)</f>
        <v>0.74816859789664847</v>
      </c>
    </row>
    <row r="5" spans="2:18" x14ac:dyDescent="0.2">
      <c r="B5" s="7" t="s">
        <v>21</v>
      </c>
      <c r="C5" s="4" t="s">
        <v>50</v>
      </c>
      <c r="D5" s="4">
        <v>2012</v>
      </c>
      <c r="E5" s="5">
        <v>67.77</v>
      </c>
      <c r="F5" s="12">
        <v>169.9</v>
      </c>
      <c r="G5" s="5">
        <v>87.2</v>
      </c>
    </row>
    <row r="6" spans="2:18" x14ac:dyDescent="0.2">
      <c r="B6" s="7" t="s">
        <v>21</v>
      </c>
      <c r="C6" s="4" t="s">
        <v>50</v>
      </c>
      <c r="D6" s="4">
        <v>2013</v>
      </c>
      <c r="E6" s="5">
        <v>69.19</v>
      </c>
      <c r="F6" s="12">
        <v>169.9</v>
      </c>
      <c r="G6" s="5">
        <v>87.2</v>
      </c>
      <c r="H6" s="1"/>
    </row>
    <row r="7" spans="2:18" x14ac:dyDescent="0.2">
      <c r="B7" s="7" t="s">
        <v>21</v>
      </c>
      <c r="C7" s="4" t="s">
        <v>50</v>
      </c>
      <c r="D7" s="4">
        <v>2014</v>
      </c>
      <c r="E7" s="5">
        <v>49.52</v>
      </c>
      <c r="F7" s="12">
        <v>169.9</v>
      </c>
      <c r="G7" s="5">
        <v>74.040000000000006</v>
      </c>
    </row>
    <row r="8" spans="2:18" x14ac:dyDescent="0.2">
      <c r="B8" s="7" t="s">
        <v>21</v>
      </c>
      <c r="C8" s="4" t="s">
        <v>50</v>
      </c>
      <c r="D8" s="4">
        <v>2015</v>
      </c>
      <c r="E8" s="5">
        <v>61.06</v>
      </c>
      <c r="F8" s="12">
        <v>169.9</v>
      </c>
      <c r="G8" s="5">
        <v>74.52</v>
      </c>
    </row>
    <row r="9" spans="2:18" x14ac:dyDescent="0.2">
      <c r="B9" s="7" t="s">
        <v>29</v>
      </c>
      <c r="C9" s="4" t="s">
        <v>52</v>
      </c>
      <c r="D9" s="4">
        <v>2010</v>
      </c>
      <c r="E9" s="5">
        <v>81.819999999999993</v>
      </c>
      <c r="F9" s="4">
        <v>5358</v>
      </c>
      <c r="G9" s="5">
        <v>88.57</v>
      </c>
    </row>
    <row r="10" spans="2:18" x14ac:dyDescent="0.2">
      <c r="B10" s="7" t="s">
        <v>29</v>
      </c>
      <c r="C10" s="4" t="s">
        <v>52</v>
      </c>
      <c r="D10" s="4">
        <v>2011</v>
      </c>
      <c r="E10" s="5">
        <v>78.67</v>
      </c>
      <c r="F10" s="4">
        <v>5358</v>
      </c>
      <c r="G10" s="5">
        <v>89.1</v>
      </c>
    </row>
    <row r="11" spans="2:18" x14ac:dyDescent="0.2">
      <c r="B11" s="7" t="s">
        <v>29</v>
      </c>
      <c r="C11" s="4" t="s">
        <v>52</v>
      </c>
      <c r="D11" s="4">
        <v>2012</v>
      </c>
      <c r="E11" s="5">
        <v>79.62</v>
      </c>
      <c r="F11" s="4">
        <v>5358</v>
      </c>
      <c r="G11" s="5">
        <v>88.15</v>
      </c>
    </row>
    <row r="12" spans="2:18" x14ac:dyDescent="0.2">
      <c r="B12" s="7" t="s">
        <v>29</v>
      </c>
      <c r="C12" s="4" t="s">
        <v>52</v>
      </c>
      <c r="D12" s="4">
        <v>2013</v>
      </c>
      <c r="E12" s="5">
        <v>75.83</v>
      </c>
      <c r="F12" s="4">
        <v>5358</v>
      </c>
      <c r="G12" s="5">
        <v>89.1</v>
      </c>
    </row>
    <row r="13" spans="2:18" x14ac:dyDescent="0.2">
      <c r="B13" s="7" t="s">
        <v>29</v>
      </c>
      <c r="C13" s="4" t="s">
        <v>52</v>
      </c>
      <c r="D13" s="4">
        <v>2014</v>
      </c>
      <c r="E13" s="5">
        <v>74.040000000000006</v>
      </c>
      <c r="F13" s="4">
        <v>5358</v>
      </c>
      <c r="G13" s="5">
        <v>88.94</v>
      </c>
    </row>
    <row r="14" spans="2:18" x14ac:dyDescent="0.2">
      <c r="B14" s="7" t="s">
        <v>29</v>
      </c>
      <c r="C14" s="4" t="s">
        <v>52</v>
      </c>
      <c r="D14" s="4">
        <v>2015</v>
      </c>
      <c r="E14" s="5">
        <v>73.56</v>
      </c>
      <c r="F14" s="4">
        <v>5358</v>
      </c>
      <c r="G14" s="5">
        <v>88.46</v>
      </c>
    </row>
    <row r="15" spans="2:18" x14ac:dyDescent="0.2">
      <c r="B15" s="7" t="s">
        <v>22</v>
      </c>
      <c r="C15" s="4" t="s">
        <v>2</v>
      </c>
      <c r="D15" s="4">
        <v>2010</v>
      </c>
      <c r="E15" s="5">
        <v>88.52</v>
      </c>
      <c r="F15" s="4">
        <v>5358</v>
      </c>
      <c r="G15" s="5">
        <v>89.52</v>
      </c>
    </row>
    <row r="16" spans="2:18" x14ac:dyDescent="0.2">
      <c r="B16" s="7" t="s">
        <v>22</v>
      </c>
      <c r="C16" s="4" t="s">
        <v>2</v>
      </c>
      <c r="D16" s="4">
        <v>2011</v>
      </c>
      <c r="E16" s="5">
        <v>89.1</v>
      </c>
      <c r="F16" s="4">
        <v>166.4</v>
      </c>
      <c r="G16" s="5">
        <v>93.36</v>
      </c>
    </row>
    <row r="17" spans="2:7" x14ac:dyDescent="0.2">
      <c r="B17" s="7" t="s">
        <v>22</v>
      </c>
      <c r="C17" s="4" t="s">
        <v>2</v>
      </c>
      <c r="D17" s="4">
        <v>2012</v>
      </c>
      <c r="E17" s="5">
        <v>89.57</v>
      </c>
      <c r="F17" s="4">
        <v>166.4</v>
      </c>
      <c r="G17" s="5">
        <v>92.89</v>
      </c>
    </row>
    <row r="18" spans="2:7" x14ac:dyDescent="0.2">
      <c r="B18" s="7" t="s">
        <v>22</v>
      </c>
      <c r="C18" s="4" t="s">
        <v>2</v>
      </c>
      <c r="D18" s="4">
        <v>2013</v>
      </c>
      <c r="E18" s="5">
        <v>88.15</v>
      </c>
      <c r="F18" s="4">
        <v>166.4</v>
      </c>
      <c r="G18" s="5">
        <v>91.47</v>
      </c>
    </row>
    <row r="19" spans="2:7" x14ac:dyDescent="0.2">
      <c r="B19" s="7" t="s">
        <v>22</v>
      </c>
      <c r="C19" s="4" t="s">
        <v>2</v>
      </c>
      <c r="D19" s="4">
        <v>2014</v>
      </c>
      <c r="E19" s="5">
        <v>87.02</v>
      </c>
      <c r="F19" s="4">
        <v>166.4</v>
      </c>
      <c r="G19" s="5">
        <v>81.73</v>
      </c>
    </row>
    <row r="20" spans="2:7" x14ac:dyDescent="0.2">
      <c r="B20" s="7" t="s">
        <v>22</v>
      </c>
      <c r="C20" s="4" t="s">
        <v>2</v>
      </c>
      <c r="D20" s="4">
        <v>2015</v>
      </c>
      <c r="E20" s="5">
        <v>79.81</v>
      </c>
      <c r="F20" s="4">
        <v>166.4</v>
      </c>
      <c r="G20" s="5">
        <v>92.79</v>
      </c>
    </row>
    <row r="21" spans="2:7" x14ac:dyDescent="0.2">
      <c r="B21" s="7" t="s">
        <v>30</v>
      </c>
      <c r="C21" s="4" t="s">
        <v>51</v>
      </c>
      <c r="D21" s="4">
        <v>2010</v>
      </c>
      <c r="E21" s="5">
        <v>40.19</v>
      </c>
      <c r="F21" s="4">
        <v>8867</v>
      </c>
      <c r="G21" s="5">
        <v>56.19</v>
      </c>
    </row>
    <row r="22" spans="2:7" x14ac:dyDescent="0.2">
      <c r="B22" s="7" t="s">
        <v>30</v>
      </c>
      <c r="C22" s="4" t="s">
        <v>51</v>
      </c>
      <c r="D22" s="4">
        <v>2011</v>
      </c>
      <c r="E22" s="5">
        <v>43.6</v>
      </c>
      <c r="F22" s="4">
        <v>8867</v>
      </c>
      <c r="G22" s="5">
        <v>51.66</v>
      </c>
    </row>
    <row r="23" spans="2:7" x14ac:dyDescent="0.2">
      <c r="B23" s="7" t="s">
        <v>30</v>
      </c>
      <c r="C23" s="4" t="s">
        <v>51</v>
      </c>
      <c r="D23" s="4">
        <v>2012</v>
      </c>
      <c r="E23" s="5">
        <v>44.55</v>
      </c>
      <c r="F23" s="4">
        <v>8867</v>
      </c>
      <c r="G23" s="5">
        <v>55.92</v>
      </c>
    </row>
    <row r="24" spans="2:7" x14ac:dyDescent="0.2">
      <c r="B24" s="7" t="s">
        <v>30</v>
      </c>
      <c r="C24" s="4" t="s">
        <v>51</v>
      </c>
      <c r="D24" s="4">
        <v>2013</v>
      </c>
      <c r="E24" s="5">
        <v>45.02</v>
      </c>
      <c r="F24" s="4">
        <v>8867</v>
      </c>
      <c r="G24" s="5">
        <v>57.35</v>
      </c>
    </row>
    <row r="25" spans="2:7" x14ac:dyDescent="0.2">
      <c r="B25" s="7" t="s">
        <v>30</v>
      </c>
      <c r="C25" s="4" t="s">
        <v>51</v>
      </c>
      <c r="D25" s="4">
        <v>2014</v>
      </c>
      <c r="E25" s="5">
        <v>25.48</v>
      </c>
      <c r="F25" s="4">
        <v>8867</v>
      </c>
      <c r="G25" s="5">
        <v>52.4</v>
      </c>
    </row>
    <row r="26" spans="2:7" x14ac:dyDescent="0.2">
      <c r="B26" s="7" t="s">
        <v>30</v>
      </c>
      <c r="C26" s="4" t="s">
        <v>51</v>
      </c>
      <c r="D26" s="4">
        <v>2015</v>
      </c>
      <c r="E26" s="5">
        <v>25</v>
      </c>
      <c r="F26" s="4">
        <v>8867</v>
      </c>
      <c r="G26" s="5">
        <v>51.92</v>
      </c>
    </row>
    <row r="27" spans="2:7" x14ac:dyDescent="0.2">
      <c r="B27" s="7" t="s">
        <v>13</v>
      </c>
      <c r="C27" s="4" t="s">
        <v>54</v>
      </c>
      <c r="D27" s="4">
        <v>2010</v>
      </c>
      <c r="E27" s="5">
        <v>55.02</v>
      </c>
      <c r="F27" s="4">
        <v>1557</v>
      </c>
      <c r="G27" s="5">
        <v>74.760000000000005</v>
      </c>
    </row>
    <row r="28" spans="2:7" x14ac:dyDescent="0.2">
      <c r="B28" s="7" t="s">
        <v>13</v>
      </c>
      <c r="C28" s="4" t="s">
        <v>54</v>
      </c>
      <c r="D28" s="4">
        <v>2011</v>
      </c>
      <c r="E28" s="5">
        <v>60.66</v>
      </c>
      <c r="F28" s="4">
        <v>1557</v>
      </c>
      <c r="G28" s="5">
        <v>77.25</v>
      </c>
    </row>
    <row r="29" spans="2:7" x14ac:dyDescent="0.2">
      <c r="B29" s="7" t="s">
        <v>13</v>
      </c>
      <c r="C29" s="4" t="s">
        <v>54</v>
      </c>
      <c r="D29" s="4">
        <v>2012</v>
      </c>
      <c r="E29" s="5">
        <v>59.24</v>
      </c>
      <c r="F29" s="4">
        <v>1557</v>
      </c>
      <c r="G29" s="5">
        <v>74.41</v>
      </c>
    </row>
    <row r="30" spans="2:7" x14ac:dyDescent="0.2">
      <c r="B30" s="7" t="s">
        <v>13</v>
      </c>
      <c r="C30" s="4" t="s">
        <v>54</v>
      </c>
      <c r="D30" s="4">
        <v>2013</v>
      </c>
      <c r="E30" s="5">
        <v>58.77</v>
      </c>
      <c r="F30" s="4">
        <v>1557</v>
      </c>
      <c r="G30" s="5">
        <v>74.88</v>
      </c>
    </row>
    <row r="31" spans="2:7" x14ac:dyDescent="0.2">
      <c r="B31" s="7" t="s">
        <v>13</v>
      </c>
      <c r="C31" s="4" t="s">
        <v>54</v>
      </c>
      <c r="D31" s="4">
        <v>2014</v>
      </c>
      <c r="E31" s="5">
        <v>56.73</v>
      </c>
      <c r="F31" s="4">
        <v>1557</v>
      </c>
      <c r="G31" s="5">
        <v>79.81</v>
      </c>
    </row>
    <row r="32" spans="2:7" x14ac:dyDescent="0.2">
      <c r="B32" s="7" t="s">
        <v>13</v>
      </c>
      <c r="C32" s="4" t="s">
        <v>54</v>
      </c>
      <c r="D32" s="4">
        <v>2015</v>
      </c>
      <c r="E32" s="5">
        <v>59.62</v>
      </c>
      <c r="F32" s="4">
        <v>1557</v>
      </c>
      <c r="G32" s="5">
        <v>78.849999999999994</v>
      </c>
    </row>
    <row r="33" spans="2:7" x14ac:dyDescent="0.2">
      <c r="B33" s="7" t="s">
        <v>17</v>
      </c>
      <c r="C33" s="4" t="s">
        <v>55</v>
      </c>
      <c r="D33" s="4">
        <v>2010</v>
      </c>
      <c r="E33" s="5">
        <v>0.96</v>
      </c>
      <c r="F33" s="4">
        <v>785</v>
      </c>
      <c r="G33" s="5">
        <v>24.76</v>
      </c>
    </row>
    <row r="34" spans="2:7" x14ac:dyDescent="0.2">
      <c r="B34" s="7" t="s">
        <v>17</v>
      </c>
      <c r="C34" s="4" t="s">
        <v>55</v>
      </c>
      <c r="D34" s="4">
        <v>2011</v>
      </c>
      <c r="E34" s="5">
        <v>1.42</v>
      </c>
      <c r="F34" s="4">
        <v>785</v>
      </c>
      <c r="G34" s="5">
        <v>25.59</v>
      </c>
    </row>
    <row r="35" spans="2:7" x14ac:dyDescent="0.2">
      <c r="B35" s="7" t="s">
        <v>17</v>
      </c>
      <c r="C35" s="4" t="s">
        <v>55</v>
      </c>
      <c r="D35" s="4">
        <v>2012</v>
      </c>
      <c r="E35" s="5">
        <v>2.84</v>
      </c>
      <c r="F35" s="4">
        <v>785</v>
      </c>
      <c r="G35" s="5">
        <v>27.49</v>
      </c>
    </row>
    <row r="36" spans="2:7" x14ac:dyDescent="0.2">
      <c r="B36" s="7" t="s">
        <v>17</v>
      </c>
      <c r="C36" s="4" t="s">
        <v>55</v>
      </c>
      <c r="D36" s="4">
        <v>2013</v>
      </c>
      <c r="E36" s="5">
        <v>1.9</v>
      </c>
      <c r="F36" s="4">
        <v>785</v>
      </c>
      <c r="G36" s="5">
        <v>26.07</v>
      </c>
    </row>
    <row r="37" spans="2:7" x14ac:dyDescent="0.2">
      <c r="B37" s="7" t="s">
        <v>17</v>
      </c>
      <c r="C37" s="4" t="s">
        <v>55</v>
      </c>
      <c r="D37" s="4">
        <v>2014</v>
      </c>
      <c r="E37" s="5">
        <v>2.4</v>
      </c>
      <c r="F37" s="4">
        <v>785</v>
      </c>
      <c r="G37" s="5">
        <v>36.54</v>
      </c>
    </row>
    <row r="38" spans="2:7" x14ac:dyDescent="0.2">
      <c r="B38" s="7" t="s">
        <v>17</v>
      </c>
      <c r="C38" s="4" t="s">
        <v>55</v>
      </c>
      <c r="D38" s="4">
        <v>2015</v>
      </c>
      <c r="E38" s="5">
        <v>5.77</v>
      </c>
      <c r="F38" s="4">
        <v>785</v>
      </c>
      <c r="G38" s="5">
        <v>30.29</v>
      </c>
    </row>
    <row r="39" spans="2:7" x14ac:dyDescent="0.2">
      <c r="B39" s="7" t="s">
        <v>23</v>
      </c>
      <c r="C39" s="4" t="s">
        <v>56</v>
      </c>
      <c r="D39" s="4">
        <v>2010</v>
      </c>
      <c r="E39" s="5">
        <v>42.58</v>
      </c>
      <c r="F39" s="4">
        <v>42426</v>
      </c>
      <c r="G39" s="5">
        <v>69.52</v>
      </c>
    </row>
    <row r="40" spans="2:7" x14ac:dyDescent="0.2">
      <c r="B40" s="7" t="s">
        <v>23</v>
      </c>
      <c r="C40" s="4" t="s">
        <v>56</v>
      </c>
      <c r="D40" s="4">
        <v>2011</v>
      </c>
      <c r="E40" s="5">
        <v>42.65</v>
      </c>
      <c r="F40" s="4">
        <v>42426</v>
      </c>
      <c r="G40" s="5">
        <v>67.77</v>
      </c>
    </row>
    <row r="41" spans="2:7" x14ac:dyDescent="0.2">
      <c r="B41" s="7" t="s">
        <v>23</v>
      </c>
      <c r="C41" s="4" t="s">
        <v>56</v>
      </c>
      <c r="D41" s="4">
        <v>2012</v>
      </c>
      <c r="E41" s="5">
        <v>40.76</v>
      </c>
      <c r="F41" s="4">
        <v>42426</v>
      </c>
      <c r="G41" s="5">
        <v>66.349999999999994</v>
      </c>
    </row>
    <row r="42" spans="2:7" x14ac:dyDescent="0.2">
      <c r="B42" s="7" t="s">
        <v>23</v>
      </c>
      <c r="C42" s="4" t="s">
        <v>56</v>
      </c>
      <c r="D42" s="4">
        <v>2013</v>
      </c>
      <c r="E42" s="5">
        <v>37.909999999999997</v>
      </c>
      <c r="F42" s="4">
        <v>42426</v>
      </c>
      <c r="G42" s="5">
        <v>62.56</v>
      </c>
    </row>
    <row r="43" spans="2:7" x14ac:dyDescent="0.2">
      <c r="B43" s="7" t="s">
        <v>23</v>
      </c>
      <c r="C43" s="4" t="s">
        <v>56</v>
      </c>
      <c r="D43" s="4">
        <v>2014</v>
      </c>
      <c r="E43" s="5">
        <v>52.88</v>
      </c>
      <c r="F43" s="4">
        <v>42426</v>
      </c>
      <c r="G43" s="5">
        <v>58.65</v>
      </c>
    </row>
    <row r="44" spans="2:7" x14ac:dyDescent="0.2">
      <c r="B44" s="7" t="s">
        <v>23</v>
      </c>
      <c r="C44" s="4" t="s">
        <v>56</v>
      </c>
      <c r="D44" s="4">
        <v>2015</v>
      </c>
      <c r="E44" s="5">
        <v>53.85</v>
      </c>
      <c r="F44" s="4">
        <v>42426</v>
      </c>
      <c r="G44" s="5">
        <v>60.58</v>
      </c>
    </row>
    <row r="45" spans="2:7" x14ac:dyDescent="0.2">
      <c r="B45" s="7" t="s">
        <v>31</v>
      </c>
      <c r="C45" s="4" t="s">
        <v>57</v>
      </c>
      <c r="D45" s="4">
        <v>2010</v>
      </c>
      <c r="E45" s="5">
        <v>71.77</v>
      </c>
      <c r="F45" s="4">
        <v>289.60000000000002</v>
      </c>
      <c r="G45" s="5">
        <v>74.290000000000006</v>
      </c>
    </row>
    <row r="46" spans="2:7" x14ac:dyDescent="0.2">
      <c r="B46" s="7" t="s">
        <v>31</v>
      </c>
      <c r="C46" s="4" t="s">
        <v>57</v>
      </c>
      <c r="D46" s="4">
        <v>2011</v>
      </c>
      <c r="E46" s="5">
        <v>70.62</v>
      </c>
      <c r="F46" s="4">
        <v>289.60000000000002</v>
      </c>
      <c r="G46" s="5">
        <v>73.930000000000007</v>
      </c>
    </row>
    <row r="47" spans="2:7" x14ac:dyDescent="0.2">
      <c r="B47" s="7" t="s">
        <v>31</v>
      </c>
      <c r="C47" s="4" t="s">
        <v>57</v>
      </c>
      <c r="D47" s="4">
        <v>2012</v>
      </c>
      <c r="E47" s="5">
        <v>71.09</v>
      </c>
      <c r="F47" s="4">
        <v>289.60000000000002</v>
      </c>
      <c r="G47" s="5">
        <v>73.459999999999994</v>
      </c>
    </row>
    <row r="48" spans="2:7" x14ac:dyDescent="0.2">
      <c r="B48" s="7" t="s">
        <v>31</v>
      </c>
      <c r="C48" s="4" t="s">
        <v>57</v>
      </c>
      <c r="D48" s="4">
        <v>2013</v>
      </c>
      <c r="E48" s="5">
        <v>72.040000000000006</v>
      </c>
      <c r="F48" s="4">
        <v>289.60000000000002</v>
      </c>
      <c r="G48" s="5">
        <v>73.459999999999994</v>
      </c>
    </row>
    <row r="49" spans="2:7" x14ac:dyDescent="0.2">
      <c r="B49" s="7" t="s">
        <v>31</v>
      </c>
      <c r="C49" s="4" t="s">
        <v>57</v>
      </c>
      <c r="D49" s="4">
        <v>2014</v>
      </c>
      <c r="E49" s="5">
        <v>56.25</v>
      </c>
      <c r="F49" s="4">
        <v>289.60000000000002</v>
      </c>
      <c r="G49" s="5">
        <v>72.599999999999994</v>
      </c>
    </row>
    <row r="50" spans="2:7" x14ac:dyDescent="0.2">
      <c r="B50" s="7" t="s">
        <v>31</v>
      </c>
      <c r="C50" s="4" t="s">
        <v>57</v>
      </c>
      <c r="D50" s="4">
        <v>2015</v>
      </c>
      <c r="E50" s="5">
        <v>52.21</v>
      </c>
      <c r="F50" s="4">
        <v>289.60000000000002</v>
      </c>
      <c r="G50" s="5">
        <v>71.63</v>
      </c>
    </row>
    <row r="51" spans="2:7" x14ac:dyDescent="0.2">
      <c r="B51" s="7" t="s">
        <v>24</v>
      </c>
      <c r="C51" s="4" t="s">
        <v>8</v>
      </c>
      <c r="D51" s="4">
        <v>2010</v>
      </c>
      <c r="E51" s="5">
        <v>30.62</v>
      </c>
      <c r="F51" s="4">
        <v>18704</v>
      </c>
      <c r="G51" s="5">
        <v>21.9</v>
      </c>
    </row>
    <row r="52" spans="2:7" x14ac:dyDescent="0.2">
      <c r="B52" s="7" t="s">
        <v>24</v>
      </c>
      <c r="C52" s="4" t="s">
        <v>8</v>
      </c>
      <c r="D52" s="4">
        <v>2011</v>
      </c>
      <c r="E52" s="5">
        <v>34.119999999999997</v>
      </c>
      <c r="F52" s="4">
        <v>18704</v>
      </c>
      <c r="G52" s="5">
        <v>23.22</v>
      </c>
    </row>
    <row r="53" spans="2:7" x14ac:dyDescent="0.2">
      <c r="B53" s="7" t="s">
        <v>24</v>
      </c>
      <c r="C53" s="4" t="s">
        <v>8</v>
      </c>
      <c r="D53" s="4">
        <v>2012</v>
      </c>
      <c r="E53" s="5">
        <v>37.44</v>
      </c>
      <c r="F53" s="4">
        <v>18704</v>
      </c>
      <c r="G53" s="5">
        <v>23.22</v>
      </c>
    </row>
    <row r="54" spans="2:7" x14ac:dyDescent="0.2">
      <c r="B54" s="7" t="s">
        <v>24</v>
      </c>
      <c r="C54" s="4" t="s">
        <v>8</v>
      </c>
      <c r="D54" s="4">
        <v>2013</v>
      </c>
      <c r="E54" s="5">
        <v>38.86</v>
      </c>
      <c r="F54" s="4">
        <v>18704</v>
      </c>
      <c r="G54" s="5">
        <v>22.27</v>
      </c>
    </row>
    <row r="55" spans="2:7" x14ac:dyDescent="0.2">
      <c r="B55" s="7" t="s">
        <v>24</v>
      </c>
      <c r="C55" s="4" t="s">
        <v>8</v>
      </c>
      <c r="D55" s="4">
        <v>2014</v>
      </c>
      <c r="E55" s="5">
        <v>37.020000000000003</v>
      </c>
      <c r="F55" s="4">
        <v>18704</v>
      </c>
      <c r="G55" s="5">
        <v>23.08</v>
      </c>
    </row>
    <row r="56" spans="2:7" x14ac:dyDescent="0.2">
      <c r="B56" s="7" t="s">
        <v>24</v>
      </c>
      <c r="C56" s="4" t="s">
        <v>8</v>
      </c>
      <c r="D56" s="4">
        <v>2015</v>
      </c>
      <c r="E56" s="5">
        <v>41.83</v>
      </c>
      <c r="F56" s="4">
        <v>18704</v>
      </c>
      <c r="G56" s="5">
        <v>22.12</v>
      </c>
    </row>
    <row r="57" spans="2:7" x14ac:dyDescent="0.2">
      <c r="B57" s="7" t="s">
        <v>36</v>
      </c>
      <c r="C57" s="4" t="s">
        <v>53</v>
      </c>
      <c r="D57" s="4">
        <v>2010</v>
      </c>
      <c r="E57" s="5">
        <v>27.27</v>
      </c>
      <c r="F57" s="4">
        <v>7056</v>
      </c>
      <c r="G57" s="5">
        <v>20.95</v>
      </c>
    </row>
    <row r="58" spans="2:7" x14ac:dyDescent="0.2">
      <c r="B58" s="7" t="s">
        <v>36</v>
      </c>
      <c r="C58" s="4" t="s">
        <v>53</v>
      </c>
      <c r="D58" s="4">
        <v>2011</v>
      </c>
      <c r="E58" s="5">
        <v>27.01</v>
      </c>
      <c r="F58" s="4">
        <v>7056</v>
      </c>
      <c r="G58" s="5">
        <v>39.81</v>
      </c>
    </row>
    <row r="59" spans="2:7" x14ac:dyDescent="0.2">
      <c r="B59" s="7" t="s">
        <v>36</v>
      </c>
      <c r="C59" s="4" t="s">
        <v>53</v>
      </c>
      <c r="D59" s="4">
        <v>2012</v>
      </c>
      <c r="E59" s="5">
        <v>22.27</v>
      </c>
      <c r="F59" s="4">
        <v>7056</v>
      </c>
      <c r="G59" s="5">
        <v>42.65</v>
      </c>
    </row>
    <row r="60" spans="2:7" x14ac:dyDescent="0.2">
      <c r="B60" s="7" t="s">
        <v>36</v>
      </c>
      <c r="C60" s="4" t="s">
        <v>53</v>
      </c>
      <c r="D60" s="4">
        <v>2013</v>
      </c>
      <c r="E60" s="5">
        <v>21.8</v>
      </c>
      <c r="F60" s="4">
        <v>7056</v>
      </c>
      <c r="G60" s="5">
        <v>44.08</v>
      </c>
    </row>
    <row r="61" spans="2:7" x14ac:dyDescent="0.2">
      <c r="B61" s="7" t="s">
        <v>36</v>
      </c>
      <c r="C61" s="4" t="s">
        <v>53</v>
      </c>
      <c r="D61" s="4">
        <v>2014</v>
      </c>
      <c r="E61" s="5">
        <v>41.35</v>
      </c>
      <c r="F61" s="4">
        <v>7056</v>
      </c>
      <c r="G61" s="5">
        <v>56.73</v>
      </c>
    </row>
    <row r="62" spans="2:7" x14ac:dyDescent="0.2">
      <c r="B62" s="7" t="s">
        <v>36</v>
      </c>
      <c r="C62" s="4" t="s">
        <v>53</v>
      </c>
      <c r="D62" s="4">
        <v>2015</v>
      </c>
      <c r="E62" s="5">
        <v>43.27</v>
      </c>
      <c r="F62" s="4">
        <v>7056</v>
      </c>
      <c r="G62" s="5">
        <v>56.73</v>
      </c>
    </row>
    <row r="63" spans="2:7" x14ac:dyDescent="0.2">
      <c r="B63" s="7" t="s">
        <v>32</v>
      </c>
      <c r="C63" s="4" t="s">
        <v>63</v>
      </c>
      <c r="D63" s="4">
        <v>2010</v>
      </c>
      <c r="E63" s="5">
        <v>60.77</v>
      </c>
      <c r="F63" s="4">
        <v>134.6</v>
      </c>
      <c r="G63" s="5">
        <v>70.95</v>
      </c>
    </row>
    <row r="64" spans="2:7" x14ac:dyDescent="0.2">
      <c r="B64" s="7" t="s">
        <v>32</v>
      </c>
      <c r="C64" s="4" t="s">
        <v>63</v>
      </c>
      <c r="D64" s="4">
        <v>2011</v>
      </c>
      <c r="E64" s="5">
        <v>62.09</v>
      </c>
      <c r="F64" s="4">
        <v>134.6</v>
      </c>
      <c r="G64" s="5">
        <v>69.67</v>
      </c>
    </row>
    <row r="65" spans="2:7" x14ac:dyDescent="0.2">
      <c r="B65" s="7" t="s">
        <v>32</v>
      </c>
      <c r="C65" s="4" t="s">
        <v>63</v>
      </c>
      <c r="D65" s="4">
        <v>2012</v>
      </c>
      <c r="E65" s="5">
        <v>62.09</v>
      </c>
      <c r="F65" s="4">
        <v>134.6</v>
      </c>
      <c r="G65" s="5">
        <v>69.19</v>
      </c>
    </row>
    <row r="66" spans="2:7" x14ac:dyDescent="0.2">
      <c r="B66" s="7" t="s">
        <v>32</v>
      </c>
      <c r="C66" s="4" t="s">
        <v>63</v>
      </c>
      <c r="D66" s="4">
        <v>2013</v>
      </c>
      <c r="E66" s="5">
        <v>61.61</v>
      </c>
      <c r="F66" s="4">
        <v>134.6</v>
      </c>
      <c r="G66" s="5">
        <v>69.19</v>
      </c>
    </row>
    <row r="67" spans="2:7" x14ac:dyDescent="0.2">
      <c r="B67" s="7" t="s">
        <v>32</v>
      </c>
      <c r="C67" s="4" t="s">
        <v>63</v>
      </c>
      <c r="D67" s="4">
        <v>2014</v>
      </c>
      <c r="E67" s="5">
        <v>48.56</v>
      </c>
      <c r="F67" s="4">
        <v>134.6</v>
      </c>
      <c r="G67" s="5">
        <v>63.94</v>
      </c>
    </row>
    <row r="68" spans="2:7" x14ac:dyDescent="0.2">
      <c r="B68" s="7" t="s">
        <v>32</v>
      </c>
      <c r="C68" s="4" t="s">
        <v>63</v>
      </c>
      <c r="D68" s="4">
        <v>2015</v>
      </c>
      <c r="E68" s="5">
        <v>46.63</v>
      </c>
      <c r="F68" s="4">
        <v>134.6</v>
      </c>
      <c r="G68" s="5">
        <v>66.83</v>
      </c>
    </row>
    <row r="69" spans="2:7" x14ac:dyDescent="0.2">
      <c r="B69" s="7" t="s">
        <v>14</v>
      </c>
      <c r="C69" s="4" t="s">
        <v>64</v>
      </c>
      <c r="D69" s="4">
        <v>2010</v>
      </c>
      <c r="E69" s="5">
        <v>13.88</v>
      </c>
      <c r="F69" s="4">
        <v>13948</v>
      </c>
      <c r="G69" s="5">
        <v>13.81</v>
      </c>
    </row>
    <row r="70" spans="2:7" x14ac:dyDescent="0.2">
      <c r="B70" s="7" t="s">
        <v>14</v>
      </c>
      <c r="C70" s="4" t="s">
        <v>64</v>
      </c>
      <c r="D70" s="4">
        <v>2011</v>
      </c>
      <c r="E70" s="5">
        <v>14.69</v>
      </c>
      <c r="F70" s="4">
        <v>13948</v>
      </c>
      <c r="G70" s="5">
        <v>13.74</v>
      </c>
    </row>
    <row r="71" spans="2:7" x14ac:dyDescent="0.2">
      <c r="B71" s="7" t="s">
        <v>14</v>
      </c>
      <c r="C71" s="4" t="s">
        <v>64</v>
      </c>
      <c r="D71" s="4">
        <v>2012</v>
      </c>
      <c r="E71" s="5">
        <v>9.9499999999999993</v>
      </c>
      <c r="F71" s="4">
        <v>13948</v>
      </c>
      <c r="G71" s="5">
        <v>9</v>
      </c>
    </row>
    <row r="72" spans="2:7" x14ac:dyDescent="0.2">
      <c r="B72" s="7" t="s">
        <v>14</v>
      </c>
      <c r="C72" s="4" t="s">
        <v>64</v>
      </c>
      <c r="D72" s="4">
        <v>2013</v>
      </c>
      <c r="E72" s="5">
        <v>6.16</v>
      </c>
      <c r="F72" s="4">
        <v>13948</v>
      </c>
      <c r="G72" s="5">
        <v>6.64</v>
      </c>
    </row>
    <row r="73" spans="2:7" x14ac:dyDescent="0.2">
      <c r="B73" s="7" t="s">
        <v>14</v>
      </c>
      <c r="C73" s="4" t="s">
        <v>64</v>
      </c>
      <c r="D73" s="4">
        <v>2014</v>
      </c>
      <c r="E73" s="5">
        <v>3.85</v>
      </c>
      <c r="F73" s="4">
        <v>13948</v>
      </c>
      <c r="G73" s="5">
        <v>2.88</v>
      </c>
    </row>
    <row r="74" spans="2:7" x14ac:dyDescent="0.2">
      <c r="B74" s="7" t="s">
        <v>14</v>
      </c>
      <c r="C74" s="4" t="s">
        <v>64</v>
      </c>
      <c r="D74" s="4">
        <v>2015</v>
      </c>
      <c r="E74" s="5">
        <v>4.33</v>
      </c>
      <c r="F74" s="4">
        <v>13948</v>
      </c>
      <c r="G74" s="5">
        <v>3.37</v>
      </c>
    </row>
    <row r="75" spans="2:7" x14ac:dyDescent="0.2">
      <c r="B75" s="7" t="s">
        <v>25</v>
      </c>
      <c r="C75" s="4" t="s">
        <v>58</v>
      </c>
      <c r="D75" s="4">
        <v>2010</v>
      </c>
      <c r="E75" s="5">
        <v>49.76</v>
      </c>
      <c r="F75" s="4">
        <v>83000</v>
      </c>
      <c r="G75" s="5">
        <v>33.81</v>
      </c>
    </row>
    <row r="76" spans="2:7" x14ac:dyDescent="0.2">
      <c r="B76" s="7" t="s">
        <v>25</v>
      </c>
      <c r="C76" s="4" t="s">
        <v>58</v>
      </c>
      <c r="D76" s="4">
        <v>2011</v>
      </c>
      <c r="E76" s="5">
        <v>53.08</v>
      </c>
      <c r="F76" s="4">
        <v>83000</v>
      </c>
      <c r="G76" s="5">
        <v>31.75</v>
      </c>
    </row>
    <row r="77" spans="2:7" x14ac:dyDescent="0.2">
      <c r="B77" s="7" t="s">
        <v>25</v>
      </c>
      <c r="C77" s="4" t="s">
        <v>58</v>
      </c>
      <c r="D77" s="4">
        <v>2012</v>
      </c>
      <c r="E77" s="5">
        <v>50.71</v>
      </c>
      <c r="F77" s="4">
        <v>83000</v>
      </c>
      <c r="G77" s="5">
        <v>25.12</v>
      </c>
    </row>
    <row r="78" spans="2:7" x14ac:dyDescent="0.2">
      <c r="B78" s="7" t="s">
        <v>25</v>
      </c>
      <c r="C78" s="4" t="s">
        <v>58</v>
      </c>
      <c r="D78" s="4">
        <v>2013</v>
      </c>
      <c r="E78" s="5">
        <v>49.29</v>
      </c>
      <c r="F78" s="4">
        <v>83000</v>
      </c>
      <c r="G78" s="5">
        <v>29.86</v>
      </c>
    </row>
    <row r="79" spans="2:7" x14ac:dyDescent="0.2">
      <c r="B79" s="7" t="s">
        <v>25</v>
      </c>
      <c r="C79" s="4" t="s">
        <v>58</v>
      </c>
      <c r="D79" s="4">
        <v>2014</v>
      </c>
      <c r="E79" s="5">
        <v>44.71</v>
      </c>
      <c r="F79" s="4">
        <v>83000</v>
      </c>
      <c r="G79" s="5">
        <v>26.44</v>
      </c>
    </row>
    <row r="80" spans="2:7" x14ac:dyDescent="0.2">
      <c r="B80" s="7" t="s">
        <v>25</v>
      </c>
      <c r="C80" s="4" t="s">
        <v>58</v>
      </c>
      <c r="D80" s="4">
        <v>2015</v>
      </c>
      <c r="E80" s="5">
        <v>42.31</v>
      </c>
      <c r="F80" s="4">
        <v>83000</v>
      </c>
      <c r="G80" s="5">
        <v>22.6</v>
      </c>
    </row>
    <row r="81" spans="2:7" x14ac:dyDescent="0.2">
      <c r="B81" s="7" t="s">
        <v>33</v>
      </c>
      <c r="C81" s="4" t="s">
        <v>3</v>
      </c>
      <c r="D81" s="4">
        <v>2010</v>
      </c>
      <c r="E81" s="5">
        <v>2.87</v>
      </c>
      <c r="F81" s="4">
        <v>10714</v>
      </c>
      <c r="G81" s="5">
        <v>7.14</v>
      </c>
    </row>
    <row r="82" spans="2:7" x14ac:dyDescent="0.2">
      <c r="B82" s="7" t="s">
        <v>33</v>
      </c>
      <c r="C82" s="4" t="s">
        <v>3</v>
      </c>
      <c r="D82" s="4">
        <v>2011</v>
      </c>
      <c r="E82" s="5">
        <v>2.37</v>
      </c>
      <c r="F82" s="4">
        <v>10714</v>
      </c>
      <c r="G82" s="5">
        <v>6.64</v>
      </c>
    </row>
    <row r="83" spans="2:7" x14ac:dyDescent="0.2">
      <c r="B83" s="7" t="s">
        <v>33</v>
      </c>
      <c r="C83" s="4" t="s">
        <v>3</v>
      </c>
      <c r="D83" s="4">
        <v>2012</v>
      </c>
      <c r="E83" s="5">
        <v>1.42</v>
      </c>
      <c r="F83" s="4">
        <v>10714</v>
      </c>
      <c r="G83" s="5">
        <v>7.58</v>
      </c>
    </row>
    <row r="84" spans="2:7" x14ac:dyDescent="0.2">
      <c r="B84" s="7" t="s">
        <v>33</v>
      </c>
      <c r="C84" s="4" t="s">
        <v>3</v>
      </c>
      <c r="D84" s="4">
        <v>2013</v>
      </c>
      <c r="E84" s="5">
        <v>2.84</v>
      </c>
      <c r="F84" s="4">
        <v>10714</v>
      </c>
      <c r="G84" s="5">
        <v>10.9</v>
      </c>
    </row>
    <row r="85" spans="2:7" x14ac:dyDescent="0.2">
      <c r="B85" s="7" t="s">
        <v>33</v>
      </c>
      <c r="C85" s="4" t="s">
        <v>3</v>
      </c>
      <c r="D85" s="4">
        <v>2014</v>
      </c>
      <c r="E85" s="5">
        <v>0.96</v>
      </c>
      <c r="F85" s="4">
        <v>10714</v>
      </c>
      <c r="G85" s="5">
        <v>7.69</v>
      </c>
    </row>
    <row r="86" spans="2:7" x14ac:dyDescent="0.2">
      <c r="B86" s="7" t="s">
        <v>33</v>
      </c>
      <c r="C86" s="4" t="s">
        <v>3</v>
      </c>
      <c r="D86" s="4">
        <v>2015</v>
      </c>
      <c r="E86" s="5">
        <v>0.96</v>
      </c>
      <c r="F86" s="4">
        <v>10714</v>
      </c>
      <c r="G86" s="5">
        <v>8.65</v>
      </c>
    </row>
    <row r="87" spans="2:7" x14ac:dyDescent="0.2">
      <c r="B87" s="7" t="s">
        <v>26</v>
      </c>
      <c r="C87" s="4" t="s">
        <v>59</v>
      </c>
      <c r="D87" s="4">
        <v>2010</v>
      </c>
      <c r="E87" s="5">
        <v>62.68</v>
      </c>
      <c r="F87" s="4">
        <v>4244</v>
      </c>
      <c r="G87" s="5">
        <v>44.29</v>
      </c>
    </row>
    <row r="88" spans="2:7" x14ac:dyDescent="0.2">
      <c r="B88" s="7" t="s">
        <v>26</v>
      </c>
      <c r="C88" s="4" t="s">
        <v>59</v>
      </c>
      <c r="D88" s="4">
        <v>2011</v>
      </c>
      <c r="E88" s="5">
        <v>61.61</v>
      </c>
      <c r="F88" s="4">
        <v>4244</v>
      </c>
      <c r="G88" s="5">
        <v>50.24</v>
      </c>
    </row>
    <row r="89" spans="2:7" x14ac:dyDescent="0.2">
      <c r="B89" s="7" t="s">
        <v>26</v>
      </c>
      <c r="C89" s="4" t="s">
        <v>59</v>
      </c>
      <c r="D89" s="4">
        <v>2012</v>
      </c>
      <c r="E89" s="5">
        <v>56.87</v>
      </c>
      <c r="F89" s="4">
        <v>4244</v>
      </c>
      <c r="G89" s="5">
        <v>45.97</v>
      </c>
    </row>
    <row r="90" spans="2:7" x14ac:dyDescent="0.2">
      <c r="B90" s="7" t="s">
        <v>26</v>
      </c>
      <c r="C90" s="4" t="s">
        <v>59</v>
      </c>
      <c r="D90" s="4">
        <v>2013</v>
      </c>
      <c r="E90" s="5">
        <v>56.87</v>
      </c>
      <c r="F90" s="4">
        <v>4244</v>
      </c>
      <c r="G90" s="5">
        <v>45.97</v>
      </c>
    </row>
    <row r="91" spans="2:7" x14ac:dyDescent="0.2">
      <c r="B91" s="7" t="s">
        <v>26</v>
      </c>
      <c r="C91" s="4" t="s">
        <v>59</v>
      </c>
      <c r="D91" s="4">
        <v>2014</v>
      </c>
      <c r="E91" s="5">
        <v>60.1</v>
      </c>
      <c r="F91" s="4">
        <v>4244</v>
      </c>
      <c r="G91" s="5">
        <v>43.75</v>
      </c>
    </row>
    <row r="92" spans="2:7" x14ac:dyDescent="0.2">
      <c r="B92" s="7" t="s">
        <v>26</v>
      </c>
      <c r="C92" s="4" t="s">
        <v>59</v>
      </c>
      <c r="D92" s="4">
        <v>2015</v>
      </c>
      <c r="E92" s="5">
        <v>63.46</v>
      </c>
      <c r="F92" s="4">
        <v>4244</v>
      </c>
      <c r="G92" s="5">
        <v>47.6</v>
      </c>
    </row>
    <row r="93" spans="2:7" x14ac:dyDescent="0.2">
      <c r="B93" s="7" t="s">
        <v>43</v>
      </c>
      <c r="C93" s="4" t="s">
        <v>60</v>
      </c>
      <c r="D93" s="4">
        <v>2010</v>
      </c>
      <c r="E93" s="5">
        <v>21.53</v>
      </c>
      <c r="F93" s="4">
        <v>313.10000000000002</v>
      </c>
      <c r="G93" s="5">
        <v>57.14</v>
      </c>
    </row>
    <row r="94" spans="2:7" x14ac:dyDescent="0.2">
      <c r="B94" s="7" t="s">
        <v>43</v>
      </c>
      <c r="C94" s="4" t="s">
        <v>60</v>
      </c>
      <c r="D94" s="4">
        <v>2011</v>
      </c>
      <c r="E94" s="5">
        <v>23.7</v>
      </c>
      <c r="F94" s="4">
        <v>313.10000000000002</v>
      </c>
      <c r="G94" s="5">
        <v>62.56</v>
      </c>
    </row>
    <row r="95" spans="2:7" x14ac:dyDescent="0.2">
      <c r="B95" s="7" t="s">
        <v>43</v>
      </c>
      <c r="C95" s="4" t="s">
        <v>60</v>
      </c>
      <c r="D95" s="4">
        <v>2012</v>
      </c>
      <c r="E95" s="5">
        <v>24.64</v>
      </c>
      <c r="F95" s="4">
        <v>313.10000000000002</v>
      </c>
      <c r="G95" s="5">
        <v>60.19</v>
      </c>
    </row>
    <row r="96" spans="2:7" x14ac:dyDescent="0.2">
      <c r="B96" s="7" t="s">
        <v>43</v>
      </c>
      <c r="C96" s="4" t="s">
        <v>60</v>
      </c>
      <c r="D96" s="4">
        <v>2013</v>
      </c>
      <c r="E96" s="5">
        <v>25.12</v>
      </c>
      <c r="F96" s="4">
        <v>313.10000000000002</v>
      </c>
      <c r="G96" s="5">
        <v>59.24</v>
      </c>
    </row>
    <row r="97" spans="2:7" x14ac:dyDescent="0.2">
      <c r="B97" s="7" t="s">
        <v>43</v>
      </c>
      <c r="C97" s="4" t="s">
        <v>60</v>
      </c>
      <c r="D97" s="4">
        <v>2014</v>
      </c>
      <c r="E97" s="5">
        <v>30.77</v>
      </c>
      <c r="F97" s="4">
        <v>313.10000000000002</v>
      </c>
      <c r="G97" s="5">
        <v>64.900000000000006</v>
      </c>
    </row>
    <row r="98" spans="2:7" x14ac:dyDescent="0.2">
      <c r="B98" s="7" t="s">
        <v>43</v>
      </c>
      <c r="C98" s="4" t="s">
        <v>60</v>
      </c>
      <c r="D98" s="4">
        <v>2015</v>
      </c>
      <c r="E98" s="5">
        <v>36.06</v>
      </c>
      <c r="F98" s="4">
        <v>313.10000000000002</v>
      </c>
      <c r="G98" s="5">
        <v>63.94</v>
      </c>
    </row>
    <row r="99" spans="2:7" x14ac:dyDescent="0.2">
      <c r="B99" s="7" t="s">
        <v>18</v>
      </c>
      <c r="C99" s="4" t="s">
        <v>0</v>
      </c>
      <c r="D99" s="4">
        <v>2010</v>
      </c>
      <c r="E99" s="5">
        <v>46.89</v>
      </c>
      <c r="F99" s="4">
        <v>115.1</v>
      </c>
      <c r="G99" s="5">
        <v>35.71</v>
      </c>
    </row>
    <row r="100" spans="2:7" x14ac:dyDescent="0.2">
      <c r="B100" s="7" t="s">
        <v>18</v>
      </c>
      <c r="C100" s="4" t="s">
        <v>0</v>
      </c>
      <c r="D100" s="4">
        <v>2011</v>
      </c>
      <c r="E100" s="5">
        <v>45.02</v>
      </c>
      <c r="F100" s="4">
        <v>115.1</v>
      </c>
      <c r="G100" s="5">
        <v>36.020000000000003</v>
      </c>
    </row>
    <row r="101" spans="2:7" x14ac:dyDescent="0.2">
      <c r="B101" s="7" t="s">
        <v>18</v>
      </c>
      <c r="C101" s="4" t="s">
        <v>0</v>
      </c>
      <c r="D101" s="4">
        <v>2012</v>
      </c>
      <c r="E101" s="5">
        <v>47.87</v>
      </c>
      <c r="F101" s="4">
        <v>115.1</v>
      </c>
      <c r="G101" s="5">
        <v>29.38</v>
      </c>
    </row>
    <row r="102" spans="2:7" x14ac:dyDescent="0.2">
      <c r="B102" s="7" t="s">
        <v>18</v>
      </c>
      <c r="C102" s="4" t="s">
        <v>0</v>
      </c>
      <c r="D102" s="4">
        <v>2013</v>
      </c>
      <c r="E102" s="5">
        <v>45.5</v>
      </c>
      <c r="F102" s="4">
        <v>115.1</v>
      </c>
      <c r="G102" s="5">
        <v>28.91</v>
      </c>
    </row>
    <row r="103" spans="2:7" x14ac:dyDescent="0.2">
      <c r="B103" s="7" t="s">
        <v>18</v>
      </c>
      <c r="C103" s="4" t="s">
        <v>0</v>
      </c>
      <c r="D103" s="4">
        <v>2014</v>
      </c>
      <c r="E103" s="5">
        <v>41.83</v>
      </c>
      <c r="F103" s="4">
        <v>115.1</v>
      </c>
      <c r="G103" s="5">
        <v>54.81</v>
      </c>
    </row>
    <row r="104" spans="2:7" x14ac:dyDescent="0.2">
      <c r="B104" s="7" t="s">
        <v>18</v>
      </c>
      <c r="C104" s="4" t="s">
        <v>0</v>
      </c>
      <c r="D104" s="4">
        <v>2015</v>
      </c>
      <c r="E104" s="5">
        <v>40.869999999999997</v>
      </c>
      <c r="F104" s="4">
        <v>115.1</v>
      </c>
      <c r="G104" s="5">
        <v>49.52</v>
      </c>
    </row>
    <row r="105" spans="2:7" x14ac:dyDescent="0.2">
      <c r="B105" s="7" t="s">
        <v>37</v>
      </c>
      <c r="C105" s="4" t="s">
        <v>66</v>
      </c>
      <c r="D105" s="4">
        <v>2010</v>
      </c>
      <c r="E105" s="5">
        <v>7.18</v>
      </c>
      <c r="F105" s="4">
        <v>70.05</v>
      </c>
      <c r="G105" s="5">
        <v>46.67</v>
      </c>
    </row>
    <row r="106" spans="2:7" x14ac:dyDescent="0.2">
      <c r="B106" s="7" t="s">
        <v>37</v>
      </c>
      <c r="C106" s="4" t="s">
        <v>66</v>
      </c>
      <c r="D106" s="4">
        <v>2011</v>
      </c>
      <c r="E106" s="5">
        <v>4.2699999999999996</v>
      </c>
      <c r="F106" s="4">
        <v>70.05</v>
      </c>
      <c r="G106" s="5">
        <v>47.87</v>
      </c>
    </row>
    <row r="107" spans="2:7" x14ac:dyDescent="0.2">
      <c r="B107" s="7" t="s">
        <v>37</v>
      </c>
      <c r="C107" s="4" t="s">
        <v>66</v>
      </c>
      <c r="D107" s="4">
        <v>2012</v>
      </c>
      <c r="E107" s="5">
        <v>5.69</v>
      </c>
      <c r="F107" s="4">
        <v>70.05</v>
      </c>
      <c r="G107" s="5">
        <v>53.08</v>
      </c>
    </row>
    <row r="108" spans="2:7" x14ac:dyDescent="0.2">
      <c r="B108" s="7" t="s">
        <v>37</v>
      </c>
      <c r="C108" s="4" t="s">
        <v>66</v>
      </c>
      <c r="D108" s="4">
        <v>2013</v>
      </c>
      <c r="E108" s="5">
        <v>2.37</v>
      </c>
      <c r="F108" s="4">
        <v>70.05</v>
      </c>
      <c r="G108" s="5">
        <v>58.29</v>
      </c>
    </row>
    <row r="109" spans="2:7" x14ac:dyDescent="0.2">
      <c r="B109" s="7" t="s">
        <v>37</v>
      </c>
      <c r="C109" s="4" t="s">
        <v>66</v>
      </c>
      <c r="D109" s="4">
        <v>2014</v>
      </c>
      <c r="E109" s="5">
        <v>5.29</v>
      </c>
      <c r="F109" s="4">
        <v>70.05</v>
      </c>
      <c r="G109" s="5">
        <v>56.25</v>
      </c>
    </row>
    <row r="110" spans="2:7" x14ac:dyDescent="0.2">
      <c r="B110" s="7" t="s">
        <v>37</v>
      </c>
      <c r="C110" s="4" t="s">
        <v>66</v>
      </c>
      <c r="D110" s="4">
        <v>2015</v>
      </c>
      <c r="E110" s="5">
        <v>5.29</v>
      </c>
      <c r="F110" s="4">
        <v>70.05</v>
      </c>
      <c r="G110" s="5">
        <v>55.77</v>
      </c>
    </row>
    <row r="111" spans="2:7" x14ac:dyDescent="0.2">
      <c r="B111" s="7" t="s">
        <v>15</v>
      </c>
      <c r="C111" s="4" t="s">
        <v>67</v>
      </c>
      <c r="D111" s="4">
        <v>2010</v>
      </c>
      <c r="E111" s="5">
        <v>76.56</v>
      </c>
      <c r="F111" s="4">
        <v>788</v>
      </c>
      <c r="G111" s="5">
        <v>72.86</v>
      </c>
    </row>
    <row r="112" spans="2:7" x14ac:dyDescent="0.2">
      <c r="B112" s="7" t="s">
        <v>15</v>
      </c>
      <c r="C112" s="4" t="s">
        <v>67</v>
      </c>
      <c r="D112" s="4">
        <v>2011</v>
      </c>
      <c r="E112" s="5">
        <v>76.78</v>
      </c>
      <c r="F112" s="4">
        <v>788</v>
      </c>
      <c r="G112" s="5">
        <v>72.510000000000005</v>
      </c>
    </row>
    <row r="113" spans="2:7" x14ac:dyDescent="0.2">
      <c r="B113" s="7" t="s">
        <v>15</v>
      </c>
      <c r="C113" s="4" t="s">
        <v>67</v>
      </c>
      <c r="D113" s="4">
        <v>2012</v>
      </c>
      <c r="E113" s="5">
        <v>78.2</v>
      </c>
      <c r="F113" s="4">
        <v>788</v>
      </c>
      <c r="G113" s="5">
        <v>68.25</v>
      </c>
    </row>
    <row r="114" spans="2:7" x14ac:dyDescent="0.2">
      <c r="B114" s="7" t="s">
        <v>15</v>
      </c>
      <c r="C114" s="4" t="s">
        <v>67</v>
      </c>
      <c r="D114" s="4">
        <v>2013</v>
      </c>
      <c r="E114" s="5">
        <v>74.88</v>
      </c>
      <c r="F114" s="4">
        <v>788</v>
      </c>
      <c r="G114" s="5">
        <v>67.3</v>
      </c>
    </row>
    <row r="115" spans="2:7" x14ac:dyDescent="0.2">
      <c r="B115" s="7" t="s">
        <v>15</v>
      </c>
      <c r="C115" s="4" t="s">
        <v>67</v>
      </c>
      <c r="D115" s="4">
        <v>2014</v>
      </c>
      <c r="E115" s="5">
        <v>81.25</v>
      </c>
      <c r="F115" s="4">
        <v>788</v>
      </c>
      <c r="G115" s="5">
        <v>67.790000000000006</v>
      </c>
    </row>
    <row r="116" spans="2:7" x14ac:dyDescent="0.2">
      <c r="B116" s="7" t="s">
        <v>15</v>
      </c>
      <c r="C116" s="4" t="s">
        <v>67</v>
      </c>
      <c r="D116" s="4">
        <v>2015</v>
      </c>
      <c r="E116" s="5">
        <v>80.77</v>
      </c>
      <c r="F116" s="4">
        <v>788</v>
      </c>
      <c r="G116" s="5">
        <v>67.790000000000006</v>
      </c>
    </row>
    <row r="117" spans="2:7" x14ac:dyDescent="0.2">
      <c r="B117" s="7" t="s">
        <v>44</v>
      </c>
      <c r="C117" s="4" t="s">
        <v>68</v>
      </c>
      <c r="D117" s="4">
        <v>2010</v>
      </c>
      <c r="E117" s="5">
        <v>23.44</v>
      </c>
      <c r="F117" s="4">
        <v>271</v>
      </c>
      <c r="G117" s="5">
        <v>55.24</v>
      </c>
    </row>
    <row r="118" spans="2:7" x14ac:dyDescent="0.2">
      <c r="B118" s="7" t="s">
        <v>44</v>
      </c>
      <c r="C118" s="4" t="s">
        <v>68</v>
      </c>
      <c r="D118" s="4">
        <v>2011</v>
      </c>
      <c r="E118" s="5">
        <v>25.59</v>
      </c>
      <c r="F118" s="4">
        <v>271</v>
      </c>
      <c r="G118" s="5">
        <v>49.29</v>
      </c>
    </row>
    <row r="119" spans="2:7" x14ac:dyDescent="0.2">
      <c r="B119" s="7" t="s">
        <v>44</v>
      </c>
      <c r="C119" s="4" t="s">
        <v>68</v>
      </c>
      <c r="D119" s="4">
        <v>2012</v>
      </c>
      <c r="E119" s="5">
        <v>31.28</v>
      </c>
      <c r="F119" s="4">
        <v>271</v>
      </c>
      <c r="G119" s="5">
        <v>55.45</v>
      </c>
    </row>
    <row r="120" spans="2:7" x14ac:dyDescent="0.2">
      <c r="B120" s="7" t="s">
        <v>44</v>
      </c>
      <c r="C120" s="4" t="s">
        <v>68</v>
      </c>
      <c r="D120" s="4">
        <v>2013</v>
      </c>
      <c r="E120" s="5">
        <v>34.119999999999997</v>
      </c>
      <c r="F120" s="4">
        <v>271</v>
      </c>
      <c r="G120" s="5">
        <v>54.03</v>
      </c>
    </row>
    <row r="121" spans="2:7" x14ac:dyDescent="0.2">
      <c r="B121" s="7" t="s">
        <v>44</v>
      </c>
      <c r="C121" s="4" t="s">
        <v>68</v>
      </c>
      <c r="D121" s="4">
        <v>2014</v>
      </c>
      <c r="E121" s="5">
        <v>33.17</v>
      </c>
      <c r="F121" s="4">
        <v>271</v>
      </c>
      <c r="G121" s="5">
        <v>77.88</v>
      </c>
    </row>
    <row r="122" spans="2:7" x14ac:dyDescent="0.2">
      <c r="B122" s="7" t="s">
        <v>44</v>
      </c>
      <c r="C122" s="4" t="s">
        <v>68</v>
      </c>
      <c r="D122" s="4">
        <v>2015</v>
      </c>
      <c r="E122" s="5">
        <v>39.9</v>
      </c>
      <c r="F122" s="4">
        <v>271</v>
      </c>
      <c r="G122" s="5">
        <v>75.959999999999994</v>
      </c>
    </row>
    <row r="123" spans="2:7" x14ac:dyDescent="0.2">
      <c r="B123" s="7" t="s">
        <v>38</v>
      </c>
      <c r="C123" s="4" t="s">
        <v>65</v>
      </c>
      <c r="D123" s="4">
        <v>2010</v>
      </c>
      <c r="E123" s="5">
        <v>33.97</v>
      </c>
      <c r="F123" s="4">
        <v>8108</v>
      </c>
      <c r="G123" s="5">
        <v>60.95</v>
      </c>
    </row>
    <row r="124" spans="2:7" x14ac:dyDescent="0.2">
      <c r="B124" s="7" t="s">
        <v>38</v>
      </c>
      <c r="C124" s="4" t="s">
        <v>65</v>
      </c>
      <c r="D124" s="4">
        <v>2011</v>
      </c>
      <c r="E124" s="5">
        <v>33.18</v>
      </c>
      <c r="F124" s="4">
        <v>8108</v>
      </c>
      <c r="G124" s="5">
        <v>58.29</v>
      </c>
    </row>
    <row r="125" spans="2:7" x14ac:dyDescent="0.2">
      <c r="B125" s="7" t="s">
        <v>38</v>
      </c>
      <c r="C125" s="4" t="s">
        <v>65</v>
      </c>
      <c r="D125" s="4">
        <v>2012</v>
      </c>
      <c r="E125" s="5">
        <v>33.65</v>
      </c>
      <c r="F125" s="4">
        <v>8108</v>
      </c>
      <c r="G125" s="5">
        <v>59.72</v>
      </c>
    </row>
    <row r="126" spans="2:7" x14ac:dyDescent="0.2">
      <c r="B126" s="7" t="s">
        <v>38</v>
      </c>
      <c r="C126" s="4" t="s">
        <v>65</v>
      </c>
      <c r="D126" s="4">
        <v>2013</v>
      </c>
      <c r="E126" s="5">
        <v>33.65</v>
      </c>
      <c r="F126" s="4">
        <v>8108</v>
      </c>
      <c r="G126" s="5">
        <v>34.6</v>
      </c>
    </row>
    <row r="127" spans="2:7" x14ac:dyDescent="0.2">
      <c r="B127" s="7" t="s">
        <v>38</v>
      </c>
      <c r="C127" s="4" t="s">
        <v>65</v>
      </c>
      <c r="D127" s="4">
        <v>2014</v>
      </c>
      <c r="E127" s="5">
        <v>29.33</v>
      </c>
      <c r="F127" s="4">
        <v>8108</v>
      </c>
      <c r="G127" s="5">
        <v>45.19</v>
      </c>
    </row>
    <row r="128" spans="2:7" x14ac:dyDescent="0.2">
      <c r="B128" s="7" t="s">
        <v>38</v>
      </c>
      <c r="C128" s="4" t="s">
        <v>65</v>
      </c>
      <c r="D128" s="4">
        <v>2015</v>
      </c>
      <c r="E128" s="5">
        <v>32.69</v>
      </c>
      <c r="F128" s="4">
        <v>8108</v>
      </c>
      <c r="G128" s="5">
        <v>37.5</v>
      </c>
    </row>
    <row r="129" spans="2:7" x14ac:dyDescent="0.2">
      <c r="B129" s="7" t="s">
        <v>45</v>
      </c>
      <c r="C129" s="4" t="s">
        <v>4</v>
      </c>
      <c r="D129" s="4">
        <v>2010</v>
      </c>
      <c r="E129" s="5">
        <v>20.57</v>
      </c>
      <c r="F129" s="4">
        <v>179.7</v>
      </c>
      <c r="G129" s="5">
        <v>40</v>
      </c>
    </row>
    <row r="130" spans="2:7" x14ac:dyDescent="0.2">
      <c r="B130" s="7" t="s">
        <v>45</v>
      </c>
      <c r="C130" s="4" t="s">
        <v>4</v>
      </c>
      <c r="D130" s="4">
        <v>2011</v>
      </c>
      <c r="E130" s="5">
        <v>33.18</v>
      </c>
      <c r="F130" s="4">
        <v>179.7</v>
      </c>
      <c r="G130" s="5">
        <v>40.28</v>
      </c>
    </row>
    <row r="131" spans="2:7" x14ac:dyDescent="0.2">
      <c r="B131" s="7" t="s">
        <v>45</v>
      </c>
      <c r="C131" s="4" t="s">
        <v>4</v>
      </c>
      <c r="D131" s="4">
        <v>2012</v>
      </c>
      <c r="E131" s="5">
        <v>33.65</v>
      </c>
      <c r="F131" s="4">
        <v>179.7</v>
      </c>
      <c r="G131" s="5">
        <v>49.76</v>
      </c>
    </row>
    <row r="132" spans="2:7" x14ac:dyDescent="0.2">
      <c r="B132" s="7" t="s">
        <v>45</v>
      </c>
      <c r="C132" s="4" t="s">
        <v>4</v>
      </c>
      <c r="D132" s="4">
        <v>2013</v>
      </c>
      <c r="E132" s="5">
        <v>33.65</v>
      </c>
      <c r="F132" s="4">
        <v>179.7</v>
      </c>
      <c r="G132" s="5">
        <v>34.6</v>
      </c>
    </row>
    <row r="133" spans="2:7" x14ac:dyDescent="0.2">
      <c r="B133" s="7" t="s">
        <v>45</v>
      </c>
      <c r="C133" s="4" t="s">
        <v>4</v>
      </c>
      <c r="D133" s="4">
        <v>2014</v>
      </c>
      <c r="E133" s="5">
        <v>29.33</v>
      </c>
      <c r="F133" s="4">
        <v>179.7</v>
      </c>
      <c r="G133" s="5">
        <v>45.19</v>
      </c>
    </row>
    <row r="134" spans="2:7" x14ac:dyDescent="0.2">
      <c r="B134" s="7" t="s">
        <v>45</v>
      </c>
      <c r="C134" s="4" t="s">
        <v>4</v>
      </c>
      <c r="D134" s="4">
        <v>2015</v>
      </c>
      <c r="E134" s="5">
        <v>32.69</v>
      </c>
      <c r="F134" s="4">
        <v>179.7</v>
      </c>
      <c r="G134" s="5">
        <v>37.5</v>
      </c>
    </row>
    <row r="135" spans="2:7" x14ac:dyDescent="0.2">
      <c r="B135" s="7" t="s">
        <v>39</v>
      </c>
      <c r="C135" s="4" t="s">
        <v>69</v>
      </c>
      <c r="D135" s="4">
        <v>2010</v>
      </c>
      <c r="E135" s="5">
        <v>26.79</v>
      </c>
      <c r="F135" s="4">
        <v>178704</v>
      </c>
      <c r="G135" s="5">
        <v>10.95</v>
      </c>
    </row>
    <row r="136" spans="2:7" x14ac:dyDescent="0.2">
      <c r="B136" s="7" t="s">
        <v>39</v>
      </c>
      <c r="C136" s="4" t="s">
        <v>69</v>
      </c>
      <c r="D136" s="4">
        <v>2011</v>
      </c>
      <c r="E136" s="5">
        <v>26.07</v>
      </c>
      <c r="F136" s="4">
        <v>178704</v>
      </c>
      <c r="G136" s="5">
        <v>12.32</v>
      </c>
    </row>
    <row r="137" spans="2:7" x14ac:dyDescent="0.2">
      <c r="B137" s="7" t="s">
        <v>39</v>
      </c>
      <c r="C137" s="4" t="s">
        <v>69</v>
      </c>
      <c r="D137" s="4">
        <v>2012</v>
      </c>
      <c r="E137" s="5">
        <v>26.54</v>
      </c>
      <c r="F137" s="4">
        <v>178704</v>
      </c>
      <c r="G137" s="5">
        <v>15.64</v>
      </c>
    </row>
    <row r="138" spans="2:7" x14ac:dyDescent="0.2">
      <c r="B138" s="7" t="s">
        <v>39</v>
      </c>
      <c r="C138" s="4" t="s">
        <v>69</v>
      </c>
      <c r="D138" s="4">
        <v>2013</v>
      </c>
      <c r="E138" s="5">
        <v>29.38</v>
      </c>
      <c r="F138" s="4">
        <v>178704</v>
      </c>
      <c r="G138" s="5">
        <v>15.17</v>
      </c>
    </row>
    <row r="139" spans="2:7" x14ac:dyDescent="0.2">
      <c r="B139" s="7" t="s">
        <v>39</v>
      </c>
      <c r="C139" s="4" t="s">
        <v>69</v>
      </c>
      <c r="D139" s="4">
        <v>2014</v>
      </c>
      <c r="E139" s="5">
        <v>28.37</v>
      </c>
      <c r="F139" s="4">
        <v>178704</v>
      </c>
      <c r="G139" s="5">
        <v>15.38</v>
      </c>
    </row>
    <row r="140" spans="2:7" x14ac:dyDescent="0.2">
      <c r="B140" s="7" t="s">
        <v>39</v>
      </c>
      <c r="C140" s="4" t="s">
        <v>69</v>
      </c>
      <c r="D140" s="4">
        <v>2015</v>
      </c>
      <c r="E140" s="5">
        <v>29.81</v>
      </c>
      <c r="F140" s="4">
        <v>178704</v>
      </c>
      <c r="G140" s="5">
        <v>14.42</v>
      </c>
    </row>
    <row r="141" spans="2:7" x14ac:dyDescent="0.2">
      <c r="B141" s="7" t="s">
        <v>46</v>
      </c>
      <c r="C141" s="4" t="s">
        <v>71</v>
      </c>
      <c r="D141" s="4">
        <v>2010</v>
      </c>
      <c r="E141" s="5">
        <v>53.11</v>
      </c>
      <c r="F141" s="4">
        <v>1097</v>
      </c>
      <c r="G141" s="5">
        <v>62.38</v>
      </c>
    </row>
    <row r="142" spans="2:7" x14ac:dyDescent="0.2">
      <c r="B142" s="7" t="s">
        <v>46</v>
      </c>
      <c r="C142" s="4" t="s">
        <v>71</v>
      </c>
      <c r="D142" s="4">
        <v>2011</v>
      </c>
      <c r="E142" s="5">
        <v>54.5</v>
      </c>
      <c r="F142" s="4">
        <v>1097</v>
      </c>
      <c r="G142" s="5">
        <v>61.61</v>
      </c>
    </row>
    <row r="143" spans="2:7" x14ac:dyDescent="0.2">
      <c r="B143" s="7" t="s">
        <v>46</v>
      </c>
      <c r="C143" s="4" t="s">
        <v>71</v>
      </c>
      <c r="D143" s="4">
        <v>2012</v>
      </c>
      <c r="E143" s="5">
        <v>55.45</v>
      </c>
      <c r="F143" s="4">
        <v>1097</v>
      </c>
      <c r="G143" s="5">
        <v>62.09</v>
      </c>
    </row>
    <row r="144" spans="2:7" x14ac:dyDescent="0.2">
      <c r="B144" s="7" t="s">
        <v>46</v>
      </c>
      <c r="C144" s="4" t="s">
        <v>71</v>
      </c>
      <c r="D144" s="4">
        <v>2013</v>
      </c>
      <c r="E144" s="5">
        <v>56.4</v>
      </c>
      <c r="F144" s="4">
        <v>1097</v>
      </c>
      <c r="G144" s="5">
        <v>63.03</v>
      </c>
    </row>
    <row r="145" spans="2:7" x14ac:dyDescent="0.2">
      <c r="B145" s="7" t="s">
        <v>46</v>
      </c>
      <c r="C145" s="4" t="s">
        <v>71</v>
      </c>
      <c r="D145" s="4">
        <v>2014</v>
      </c>
      <c r="E145" s="5">
        <v>70.67</v>
      </c>
      <c r="F145" s="4">
        <v>1097</v>
      </c>
      <c r="G145" s="5">
        <v>65.87</v>
      </c>
    </row>
    <row r="146" spans="2:7" x14ac:dyDescent="0.2">
      <c r="B146" s="7" t="s">
        <v>46</v>
      </c>
      <c r="C146" s="4" t="s">
        <v>71</v>
      </c>
      <c r="D146" s="4">
        <v>2015</v>
      </c>
      <c r="E146" s="5">
        <v>70.67</v>
      </c>
      <c r="F146" s="4">
        <v>1097</v>
      </c>
      <c r="G146" s="5">
        <v>66.349999999999994</v>
      </c>
    </row>
    <row r="147" spans="2:7" x14ac:dyDescent="0.2">
      <c r="B147" s="7" t="s">
        <v>19</v>
      </c>
      <c r="C147" s="4" t="s">
        <v>72</v>
      </c>
      <c r="D147" s="4">
        <v>2010</v>
      </c>
      <c r="E147" s="5">
        <v>40.479999999999997</v>
      </c>
      <c r="F147" s="4">
        <v>372.2</v>
      </c>
      <c r="G147" s="5">
        <v>22.97</v>
      </c>
    </row>
    <row r="148" spans="2:7" x14ac:dyDescent="0.2">
      <c r="B148" s="7" t="s">
        <v>19</v>
      </c>
      <c r="C148" s="4" t="s">
        <v>72</v>
      </c>
      <c r="D148" s="4">
        <v>2011</v>
      </c>
      <c r="E148" s="5">
        <v>45.5</v>
      </c>
      <c r="F148" s="4">
        <v>372.2</v>
      </c>
      <c r="G148" s="5">
        <v>27.49</v>
      </c>
    </row>
    <row r="149" spans="2:7" x14ac:dyDescent="0.2">
      <c r="B149" s="7" t="s">
        <v>19</v>
      </c>
      <c r="C149" s="4" t="s">
        <v>72</v>
      </c>
      <c r="D149" s="4">
        <v>2012</v>
      </c>
      <c r="E149" s="5">
        <v>45.02</v>
      </c>
      <c r="F149" s="4">
        <v>372.2</v>
      </c>
      <c r="G149" s="5">
        <v>28.44</v>
      </c>
    </row>
    <row r="150" spans="2:7" x14ac:dyDescent="0.2">
      <c r="B150" s="7" t="s">
        <v>19</v>
      </c>
      <c r="C150" s="4" t="s">
        <v>72</v>
      </c>
      <c r="D150" s="4">
        <v>2013</v>
      </c>
      <c r="E150" s="5">
        <v>45.02</v>
      </c>
      <c r="F150" s="4">
        <v>372.2</v>
      </c>
      <c r="G150" s="5">
        <v>26.07</v>
      </c>
    </row>
    <row r="151" spans="2:7" x14ac:dyDescent="0.2">
      <c r="B151" s="7" t="s">
        <v>19</v>
      </c>
      <c r="C151" s="4" t="s">
        <v>72</v>
      </c>
      <c r="D151" s="4">
        <v>2014</v>
      </c>
      <c r="E151" s="5">
        <v>52.88</v>
      </c>
      <c r="F151" s="4">
        <v>372.2</v>
      </c>
      <c r="G151" s="5">
        <v>20.190000000000001</v>
      </c>
    </row>
    <row r="152" spans="2:7" x14ac:dyDescent="0.2">
      <c r="B152" s="7" t="s">
        <v>19</v>
      </c>
      <c r="C152" s="4" t="s">
        <v>72</v>
      </c>
      <c r="D152" s="4">
        <v>2015</v>
      </c>
      <c r="E152" s="5">
        <v>52.4</v>
      </c>
      <c r="F152" s="4">
        <v>372.2</v>
      </c>
      <c r="G152" s="5">
        <v>22.6</v>
      </c>
    </row>
    <row r="153" spans="2:7" x14ac:dyDescent="0.2">
      <c r="B153" s="7" t="s">
        <v>16</v>
      </c>
      <c r="C153" s="4" t="s">
        <v>1</v>
      </c>
      <c r="D153" s="4">
        <v>2010</v>
      </c>
      <c r="E153" s="5">
        <v>61.72</v>
      </c>
      <c r="F153" s="4">
        <v>177.2</v>
      </c>
      <c r="G153" s="5">
        <v>67.62</v>
      </c>
    </row>
    <row r="154" spans="2:7" x14ac:dyDescent="0.2">
      <c r="B154" s="7" t="s">
        <v>16</v>
      </c>
      <c r="C154" s="4" t="s">
        <v>1</v>
      </c>
      <c r="D154" s="4">
        <v>2011</v>
      </c>
      <c r="E154" s="5">
        <v>62.56</v>
      </c>
      <c r="F154" s="4">
        <v>177.2</v>
      </c>
      <c r="G154" s="5">
        <v>66.819999999999993</v>
      </c>
    </row>
    <row r="155" spans="2:7" x14ac:dyDescent="0.2">
      <c r="B155" s="7" t="s">
        <v>16</v>
      </c>
      <c r="C155" s="4" t="s">
        <v>1</v>
      </c>
      <c r="D155" s="4">
        <v>2012</v>
      </c>
      <c r="E155" s="5">
        <v>64.45</v>
      </c>
      <c r="F155" s="4">
        <v>177.2</v>
      </c>
      <c r="G155" s="5">
        <v>67.3</v>
      </c>
    </row>
    <row r="156" spans="2:7" x14ac:dyDescent="0.2">
      <c r="B156" s="7" t="s">
        <v>16</v>
      </c>
      <c r="C156" s="4" t="s">
        <v>1</v>
      </c>
      <c r="D156" s="4">
        <v>2013</v>
      </c>
      <c r="E156" s="5">
        <v>64.930000000000007</v>
      </c>
      <c r="F156" s="4">
        <v>177.2</v>
      </c>
      <c r="G156" s="5">
        <v>68.72</v>
      </c>
    </row>
    <row r="157" spans="2:7" x14ac:dyDescent="0.2">
      <c r="B157" s="7" t="s">
        <v>16</v>
      </c>
      <c r="C157" s="4" t="s">
        <v>1</v>
      </c>
      <c r="D157" s="4">
        <v>2014</v>
      </c>
      <c r="E157" s="5">
        <v>66.83</v>
      </c>
      <c r="F157" s="4">
        <v>177.2</v>
      </c>
      <c r="G157" s="5">
        <v>66.83</v>
      </c>
    </row>
    <row r="158" spans="2:7" x14ac:dyDescent="0.2">
      <c r="B158" s="7" t="s">
        <v>16</v>
      </c>
      <c r="C158" s="4" t="s">
        <v>1</v>
      </c>
      <c r="D158" s="4">
        <v>2015</v>
      </c>
      <c r="E158" s="5">
        <v>68.75</v>
      </c>
      <c r="F158" s="4">
        <v>177.2</v>
      </c>
      <c r="G158" s="5">
        <v>77.88</v>
      </c>
    </row>
    <row r="159" spans="2:7" x14ac:dyDescent="0.2">
      <c r="B159" s="7" t="s">
        <v>20</v>
      </c>
      <c r="C159" s="4" t="s">
        <v>73</v>
      </c>
      <c r="D159" s="4">
        <v>2010</v>
      </c>
      <c r="E159" s="5">
        <v>100</v>
      </c>
      <c r="F159" s="4">
        <v>277.60000000000002</v>
      </c>
      <c r="G159" s="5">
        <v>98.57</v>
      </c>
    </row>
    <row r="160" spans="2:7" x14ac:dyDescent="0.2">
      <c r="B160" s="7" t="s">
        <v>20</v>
      </c>
      <c r="C160" s="4" t="s">
        <v>73</v>
      </c>
      <c r="D160" s="4">
        <v>2011</v>
      </c>
      <c r="E160" s="5">
        <v>99.53</v>
      </c>
      <c r="F160" s="4">
        <v>277.60000000000002</v>
      </c>
      <c r="G160" s="5">
        <v>96.68</v>
      </c>
    </row>
    <row r="161" spans="2:7" x14ac:dyDescent="0.2">
      <c r="B161" s="7" t="s">
        <v>20</v>
      </c>
      <c r="C161" s="4" t="s">
        <v>73</v>
      </c>
      <c r="D161" s="4">
        <v>2012</v>
      </c>
      <c r="E161" s="5">
        <v>99.53</v>
      </c>
      <c r="F161" s="4">
        <v>277.60000000000002</v>
      </c>
      <c r="G161" s="5">
        <v>97.16</v>
      </c>
    </row>
    <row r="162" spans="2:7" x14ac:dyDescent="0.2">
      <c r="B162" s="7" t="s">
        <v>20</v>
      </c>
      <c r="C162" s="4" t="s">
        <v>73</v>
      </c>
      <c r="D162" s="4">
        <v>2013</v>
      </c>
      <c r="E162" s="5">
        <v>99.53</v>
      </c>
      <c r="F162" s="4">
        <v>277.60000000000002</v>
      </c>
      <c r="G162" s="5">
        <v>96.68</v>
      </c>
    </row>
    <row r="163" spans="2:7" x14ac:dyDescent="0.2">
      <c r="B163" s="7" t="s">
        <v>20</v>
      </c>
      <c r="C163" s="4" t="s">
        <v>73</v>
      </c>
      <c r="D163" s="4">
        <v>2014</v>
      </c>
      <c r="E163" s="5">
        <v>100</v>
      </c>
      <c r="F163" s="4">
        <v>277.60000000000002</v>
      </c>
      <c r="G163" s="5">
        <v>97.12</v>
      </c>
    </row>
    <row r="164" spans="2:7" x14ac:dyDescent="0.2">
      <c r="B164" s="7" t="s">
        <v>20</v>
      </c>
      <c r="C164" s="4" t="s">
        <v>73</v>
      </c>
      <c r="D164" s="4">
        <v>2015</v>
      </c>
      <c r="E164" s="5">
        <v>100</v>
      </c>
      <c r="F164" s="4">
        <v>277.60000000000002</v>
      </c>
      <c r="G164" s="5">
        <v>97.12</v>
      </c>
    </row>
    <row r="165" spans="2:7" x14ac:dyDescent="0.2">
      <c r="B165" s="7" t="s">
        <v>40</v>
      </c>
      <c r="C165" s="4" t="s">
        <v>5</v>
      </c>
      <c r="D165" s="4">
        <v>2010</v>
      </c>
      <c r="E165" s="5">
        <v>17.22</v>
      </c>
      <c r="F165" s="4">
        <v>10965</v>
      </c>
      <c r="G165" s="5">
        <v>41.43</v>
      </c>
    </row>
    <row r="166" spans="2:7" x14ac:dyDescent="0.2">
      <c r="B166" s="7" t="s">
        <v>40</v>
      </c>
      <c r="C166" s="4" t="s">
        <v>5</v>
      </c>
      <c r="D166" s="4">
        <v>2011</v>
      </c>
      <c r="E166" s="5">
        <v>19.43</v>
      </c>
      <c r="F166" s="4">
        <v>10965</v>
      </c>
      <c r="G166" s="5">
        <v>41.23</v>
      </c>
    </row>
    <row r="167" spans="2:7" x14ac:dyDescent="0.2">
      <c r="B167" s="7" t="s">
        <v>40</v>
      </c>
      <c r="C167" s="4" t="s">
        <v>5</v>
      </c>
      <c r="D167" s="4">
        <v>2012</v>
      </c>
      <c r="E167" s="5">
        <v>24.17</v>
      </c>
      <c r="F167" s="4">
        <v>10965</v>
      </c>
      <c r="G167" s="5">
        <v>43.13</v>
      </c>
    </row>
    <row r="168" spans="2:7" x14ac:dyDescent="0.2">
      <c r="B168" s="7" t="s">
        <v>40</v>
      </c>
      <c r="C168" s="4" t="s">
        <v>5</v>
      </c>
      <c r="D168" s="4">
        <v>2013</v>
      </c>
      <c r="E168" s="5">
        <v>23.22</v>
      </c>
      <c r="F168" s="4">
        <v>10965</v>
      </c>
      <c r="G168" s="5">
        <v>42.18</v>
      </c>
    </row>
    <row r="169" spans="2:7" x14ac:dyDescent="0.2">
      <c r="B169" s="7" t="s">
        <v>40</v>
      </c>
      <c r="C169" s="4" t="s">
        <v>5</v>
      </c>
      <c r="D169" s="4">
        <v>2014</v>
      </c>
      <c r="E169" s="5">
        <v>15.38</v>
      </c>
      <c r="F169" s="4">
        <v>10965</v>
      </c>
      <c r="G169" s="5">
        <v>49.52</v>
      </c>
    </row>
    <row r="170" spans="2:7" x14ac:dyDescent="0.2">
      <c r="B170" s="7" t="s">
        <v>40</v>
      </c>
      <c r="C170" s="4" t="s">
        <v>5</v>
      </c>
      <c r="D170" s="4">
        <v>2015</v>
      </c>
      <c r="E170" s="5">
        <v>14.42</v>
      </c>
      <c r="F170" s="4">
        <v>10965</v>
      </c>
      <c r="G170" s="5">
        <v>46.15</v>
      </c>
    </row>
    <row r="171" spans="2:7" x14ac:dyDescent="0.2">
      <c r="B171" s="7" t="s">
        <v>80</v>
      </c>
      <c r="C171" s="4" t="s">
        <v>70</v>
      </c>
      <c r="D171" s="4">
        <v>2010</v>
      </c>
      <c r="E171" s="5">
        <v>73.209999999999994</v>
      </c>
      <c r="F171" s="4">
        <v>100.8</v>
      </c>
      <c r="G171" s="5">
        <v>82.86</v>
      </c>
    </row>
    <row r="172" spans="2:7" x14ac:dyDescent="0.2">
      <c r="B172" s="7" t="s">
        <v>80</v>
      </c>
      <c r="C172" s="4" t="s">
        <v>70</v>
      </c>
      <c r="D172" s="4">
        <v>2011</v>
      </c>
      <c r="E172" s="5">
        <v>74.88</v>
      </c>
      <c r="F172" s="4">
        <v>100.8</v>
      </c>
      <c r="G172" s="5">
        <v>81.040000000000006</v>
      </c>
    </row>
    <row r="173" spans="2:7" x14ac:dyDescent="0.2">
      <c r="B173" s="7" t="s">
        <v>80</v>
      </c>
      <c r="C173" s="4" t="s">
        <v>70</v>
      </c>
      <c r="D173" s="4">
        <v>2012</v>
      </c>
      <c r="E173" s="5">
        <v>76.3</v>
      </c>
      <c r="F173" s="4">
        <v>100.8</v>
      </c>
      <c r="G173" s="5">
        <v>81.040000000000006</v>
      </c>
    </row>
    <row r="174" spans="2:7" x14ac:dyDescent="0.2">
      <c r="B174" s="7" t="s">
        <v>80</v>
      </c>
      <c r="C174" s="4" t="s">
        <v>70</v>
      </c>
      <c r="D174" s="4">
        <v>2013</v>
      </c>
      <c r="E174" s="5">
        <v>77.73</v>
      </c>
      <c r="F174" s="4">
        <v>100.8</v>
      </c>
      <c r="G174" s="5">
        <v>80.569999999999993</v>
      </c>
    </row>
    <row r="175" spans="2:7" x14ac:dyDescent="0.2">
      <c r="B175" s="7" t="s">
        <v>80</v>
      </c>
      <c r="C175" s="4" t="s">
        <v>70</v>
      </c>
      <c r="D175" s="4">
        <v>2014</v>
      </c>
      <c r="E175" s="5">
        <v>50</v>
      </c>
      <c r="F175" s="4">
        <v>100.8</v>
      </c>
      <c r="G175" s="5">
        <v>63.94</v>
      </c>
    </row>
    <row r="176" spans="2:7" x14ac:dyDescent="0.2">
      <c r="B176" s="7" t="s">
        <v>80</v>
      </c>
      <c r="C176" s="4" t="s">
        <v>70</v>
      </c>
      <c r="D176" s="4">
        <v>2015</v>
      </c>
      <c r="E176" s="5">
        <v>57.21</v>
      </c>
      <c r="F176" s="4">
        <v>100.8</v>
      </c>
      <c r="G176" s="5">
        <v>64.900000000000006</v>
      </c>
    </row>
    <row r="177" spans="2:7" x14ac:dyDescent="0.2">
      <c r="B177" s="7" t="s">
        <v>27</v>
      </c>
      <c r="C177" s="4" t="s">
        <v>74</v>
      </c>
      <c r="D177" s="4">
        <v>2010</v>
      </c>
      <c r="E177" s="5">
        <v>75.599999999999994</v>
      </c>
      <c r="F177" s="4">
        <v>238.2</v>
      </c>
      <c r="G177" s="5">
        <v>85.24</v>
      </c>
    </row>
    <row r="178" spans="2:7" x14ac:dyDescent="0.2">
      <c r="B178" s="7" t="s">
        <v>27</v>
      </c>
      <c r="C178" s="4" t="s">
        <v>74</v>
      </c>
      <c r="D178" s="4">
        <v>2011</v>
      </c>
      <c r="E178" s="5">
        <v>76.3</v>
      </c>
      <c r="F178" s="4">
        <v>238.2</v>
      </c>
      <c r="G178" s="5">
        <v>85.31</v>
      </c>
    </row>
    <row r="179" spans="2:7" x14ac:dyDescent="0.2">
      <c r="B179" s="7" t="s">
        <v>27</v>
      </c>
      <c r="C179" s="4" t="s">
        <v>74</v>
      </c>
      <c r="D179" s="4">
        <v>2012</v>
      </c>
      <c r="E179" s="5">
        <v>72.040000000000006</v>
      </c>
      <c r="F179" s="4">
        <v>238.2</v>
      </c>
      <c r="G179" s="5">
        <v>81.52</v>
      </c>
    </row>
    <row r="180" spans="2:7" x14ac:dyDescent="0.2">
      <c r="B180" s="7" t="s">
        <v>27</v>
      </c>
      <c r="C180" s="4" t="s">
        <v>74</v>
      </c>
      <c r="D180" s="4">
        <v>2013</v>
      </c>
      <c r="E180" s="5">
        <v>72.510000000000005</v>
      </c>
      <c r="F180" s="4">
        <v>238.2</v>
      </c>
      <c r="G180" s="5">
        <v>81.52</v>
      </c>
    </row>
    <row r="181" spans="2:7" x14ac:dyDescent="0.2">
      <c r="B181" s="7" t="s">
        <v>27</v>
      </c>
      <c r="C181" s="4" t="s">
        <v>74</v>
      </c>
      <c r="D181" s="4">
        <v>2014</v>
      </c>
      <c r="E181" s="5">
        <v>53.85</v>
      </c>
      <c r="F181" s="4">
        <v>238.2</v>
      </c>
      <c r="G181" s="5">
        <v>67.31</v>
      </c>
    </row>
    <row r="182" spans="2:7" x14ac:dyDescent="0.2">
      <c r="B182" s="7" t="s">
        <v>27</v>
      </c>
      <c r="C182" s="4" t="s">
        <v>74</v>
      </c>
      <c r="D182" s="4">
        <v>2015</v>
      </c>
      <c r="E182" s="5">
        <v>50</v>
      </c>
      <c r="F182" s="4">
        <v>238.2</v>
      </c>
      <c r="G182" s="5">
        <v>68.75</v>
      </c>
    </row>
    <row r="183" spans="2:7" x14ac:dyDescent="0.2">
      <c r="B183" s="7" t="s">
        <v>34</v>
      </c>
      <c r="C183" s="4" t="s">
        <v>75</v>
      </c>
      <c r="D183" s="4">
        <v>2010</v>
      </c>
      <c r="E183" s="5">
        <v>73.209999999999994</v>
      </c>
      <c r="F183" s="4">
        <v>150.19999999999999</v>
      </c>
      <c r="G183" s="5">
        <v>82.86</v>
      </c>
    </row>
    <row r="184" spans="2:7" x14ac:dyDescent="0.2">
      <c r="B184" s="7" t="s">
        <v>34</v>
      </c>
      <c r="C184" s="4" t="s">
        <v>75</v>
      </c>
      <c r="D184" s="4">
        <v>2011</v>
      </c>
      <c r="E184" s="5">
        <v>74.88</v>
      </c>
      <c r="F184" s="4">
        <v>150.19999999999999</v>
      </c>
      <c r="G184" s="5">
        <v>81.040000000000006</v>
      </c>
    </row>
    <row r="185" spans="2:7" x14ac:dyDescent="0.2">
      <c r="B185" s="7" t="s">
        <v>34</v>
      </c>
      <c r="C185" s="4" t="s">
        <v>75</v>
      </c>
      <c r="D185" s="4">
        <v>2012</v>
      </c>
      <c r="E185" s="5">
        <v>76.3</v>
      </c>
      <c r="F185" s="4">
        <v>150.19999999999999</v>
      </c>
      <c r="G185" s="5">
        <v>81.040000000000006</v>
      </c>
    </row>
    <row r="186" spans="2:7" x14ac:dyDescent="0.2">
      <c r="B186" s="7" t="s">
        <v>34</v>
      </c>
      <c r="C186" s="4" t="s">
        <v>75</v>
      </c>
      <c r="D186" s="4">
        <v>2013</v>
      </c>
      <c r="E186" s="5">
        <v>77.73</v>
      </c>
      <c r="F186" s="4">
        <v>150.19999999999999</v>
      </c>
      <c r="G186" s="5">
        <v>80.569999999999993</v>
      </c>
    </row>
    <row r="187" spans="2:7" x14ac:dyDescent="0.2">
      <c r="B187" s="7" t="s">
        <v>34</v>
      </c>
      <c r="C187" s="4" t="s">
        <v>75</v>
      </c>
      <c r="D187" s="4">
        <v>2014</v>
      </c>
      <c r="E187" s="5">
        <v>59.13</v>
      </c>
      <c r="F187" s="4">
        <v>150.19999999999999</v>
      </c>
      <c r="G187" s="5">
        <v>72.599999999999994</v>
      </c>
    </row>
    <row r="188" spans="2:7" x14ac:dyDescent="0.2">
      <c r="B188" s="7" t="s">
        <v>34</v>
      </c>
      <c r="C188" s="4" t="s">
        <v>75</v>
      </c>
      <c r="D188" s="4">
        <v>2015</v>
      </c>
      <c r="E188" s="5">
        <v>54.33</v>
      </c>
      <c r="F188" s="4">
        <v>150.19999999999999</v>
      </c>
      <c r="G188" s="5">
        <v>71.63</v>
      </c>
    </row>
    <row r="189" spans="2:7" x14ac:dyDescent="0.2">
      <c r="B189" s="7" t="s">
        <v>28</v>
      </c>
      <c r="C189" s="4" t="s">
        <v>61</v>
      </c>
      <c r="D189" s="4">
        <v>2010</v>
      </c>
      <c r="E189" s="5">
        <v>51.2</v>
      </c>
      <c r="F189" s="4">
        <v>63252</v>
      </c>
      <c r="G189" s="5">
        <v>40.950000000000003</v>
      </c>
    </row>
    <row r="190" spans="2:7" x14ac:dyDescent="0.2">
      <c r="B190" s="7" t="s">
        <v>28</v>
      </c>
      <c r="C190" s="4" t="s">
        <v>61</v>
      </c>
      <c r="D190" s="4">
        <v>2011</v>
      </c>
      <c r="E190" s="5">
        <v>50.24</v>
      </c>
      <c r="F190" s="4">
        <v>63252</v>
      </c>
      <c r="G190" s="5">
        <v>45.02</v>
      </c>
    </row>
    <row r="191" spans="2:7" x14ac:dyDescent="0.2">
      <c r="B191" s="7" t="s">
        <v>28</v>
      </c>
      <c r="C191" s="4" t="s">
        <v>61</v>
      </c>
      <c r="D191" s="4">
        <v>2012</v>
      </c>
      <c r="E191" s="5">
        <v>55.92</v>
      </c>
      <c r="F191" s="4">
        <v>63252</v>
      </c>
      <c r="G191" s="5">
        <v>41.23</v>
      </c>
    </row>
    <row r="192" spans="2:7" x14ac:dyDescent="0.2">
      <c r="B192" s="7" t="s">
        <v>28</v>
      </c>
      <c r="C192" s="4" t="s">
        <v>61</v>
      </c>
      <c r="D192" s="4">
        <v>2013</v>
      </c>
      <c r="E192" s="5">
        <v>54.98</v>
      </c>
      <c r="F192" s="4">
        <v>63252</v>
      </c>
      <c r="G192" s="5">
        <v>42.65</v>
      </c>
    </row>
    <row r="193" spans="2:7" x14ac:dyDescent="0.2">
      <c r="B193" s="7" t="s">
        <v>28</v>
      </c>
      <c r="C193" s="4" t="s">
        <v>61</v>
      </c>
      <c r="D193" s="4">
        <v>2014</v>
      </c>
      <c r="E193" s="5">
        <v>46.63</v>
      </c>
      <c r="F193" s="4">
        <v>63252</v>
      </c>
      <c r="G193" s="5">
        <v>31.25</v>
      </c>
    </row>
    <row r="194" spans="2:7" x14ac:dyDescent="0.2">
      <c r="B194" s="7" t="s">
        <v>28</v>
      </c>
      <c r="C194" s="4" t="s">
        <v>61</v>
      </c>
      <c r="D194" s="4">
        <v>2015</v>
      </c>
      <c r="E194" s="5">
        <v>41.35</v>
      </c>
      <c r="F194" s="4">
        <v>63252</v>
      </c>
      <c r="G194" s="5">
        <v>34.130000000000003</v>
      </c>
    </row>
    <row r="195" spans="2:7" x14ac:dyDescent="0.2">
      <c r="B195" s="7" t="s">
        <v>47</v>
      </c>
      <c r="C195" s="4" t="s">
        <v>77</v>
      </c>
      <c r="D195" s="4">
        <v>2010</v>
      </c>
      <c r="E195" s="5">
        <v>9.57</v>
      </c>
      <c r="F195" s="4">
        <v>5950</v>
      </c>
      <c r="G195" s="5">
        <v>17.62</v>
      </c>
    </row>
    <row r="196" spans="2:7" x14ac:dyDescent="0.2">
      <c r="B196" s="7" t="s">
        <v>47</v>
      </c>
      <c r="C196" s="4" t="s">
        <v>77</v>
      </c>
      <c r="D196" s="4">
        <v>2011</v>
      </c>
      <c r="E196" s="5">
        <v>11.85</v>
      </c>
      <c r="F196" s="4">
        <v>5950</v>
      </c>
      <c r="G196" s="5">
        <v>15.17</v>
      </c>
    </row>
    <row r="197" spans="2:7" x14ac:dyDescent="0.2">
      <c r="B197" s="7" t="s">
        <v>47</v>
      </c>
      <c r="C197" s="4" t="s">
        <v>77</v>
      </c>
      <c r="D197" s="4">
        <v>2012</v>
      </c>
      <c r="E197" s="5">
        <v>11.85</v>
      </c>
      <c r="F197" s="4">
        <v>5950</v>
      </c>
      <c r="G197" s="5">
        <v>17.54</v>
      </c>
    </row>
    <row r="198" spans="2:7" x14ac:dyDescent="0.2">
      <c r="B198" s="7" t="s">
        <v>47</v>
      </c>
      <c r="C198" s="4" t="s">
        <v>77</v>
      </c>
      <c r="D198" s="4">
        <v>2013</v>
      </c>
      <c r="E198" s="5">
        <v>10.43</v>
      </c>
      <c r="F198" s="4">
        <v>5950</v>
      </c>
      <c r="G198" s="5">
        <v>21.8</v>
      </c>
    </row>
    <row r="199" spans="2:7" x14ac:dyDescent="0.2">
      <c r="B199" s="7" t="s">
        <v>47</v>
      </c>
      <c r="C199" s="4" t="s">
        <v>77</v>
      </c>
      <c r="D199" s="4">
        <v>2014</v>
      </c>
      <c r="E199" s="5">
        <v>12.5</v>
      </c>
      <c r="F199" s="4">
        <v>5950</v>
      </c>
      <c r="G199" s="5">
        <v>29.33</v>
      </c>
    </row>
    <row r="200" spans="2:7" x14ac:dyDescent="0.2">
      <c r="B200" s="7" t="s">
        <v>47</v>
      </c>
      <c r="C200" s="4" t="s">
        <v>77</v>
      </c>
      <c r="D200" s="4">
        <v>2015</v>
      </c>
      <c r="E200" s="5">
        <v>12.98</v>
      </c>
      <c r="F200" s="4">
        <v>5950</v>
      </c>
      <c r="G200" s="5">
        <v>27.4</v>
      </c>
    </row>
    <row r="201" spans="2:7" x14ac:dyDescent="0.2">
      <c r="B201" s="7" t="s">
        <v>41</v>
      </c>
      <c r="C201" s="4" t="s">
        <v>62</v>
      </c>
      <c r="D201" s="4">
        <v>2010</v>
      </c>
      <c r="E201" s="5">
        <v>43.54</v>
      </c>
      <c r="F201" s="4">
        <v>288.8</v>
      </c>
      <c r="G201" s="5">
        <v>47.62</v>
      </c>
    </row>
    <row r="202" spans="2:7" x14ac:dyDescent="0.2">
      <c r="B202" s="7" t="s">
        <v>41</v>
      </c>
      <c r="C202" s="4" t="s">
        <v>62</v>
      </c>
      <c r="D202" s="4">
        <v>2011</v>
      </c>
      <c r="E202" s="5">
        <v>43.13</v>
      </c>
      <c r="F202" s="4">
        <v>288.8</v>
      </c>
      <c r="G202" s="5">
        <v>48.82</v>
      </c>
    </row>
    <row r="203" spans="2:7" x14ac:dyDescent="0.2">
      <c r="B203" s="7" t="s">
        <v>41</v>
      </c>
      <c r="C203" s="4" t="s">
        <v>62</v>
      </c>
      <c r="D203" s="4">
        <v>2012</v>
      </c>
      <c r="E203" s="5">
        <v>42.18</v>
      </c>
      <c r="F203" s="4">
        <v>288.8</v>
      </c>
      <c r="G203" s="5">
        <v>49.29</v>
      </c>
    </row>
    <row r="204" spans="2:7" x14ac:dyDescent="0.2">
      <c r="B204" s="7" t="s">
        <v>41</v>
      </c>
      <c r="C204" s="4" t="s">
        <v>62</v>
      </c>
      <c r="D204" s="4">
        <v>2013</v>
      </c>
      <c r="E204" s="5">
        <v>42.18</v>
      </c>
      <c r="F204" s="4">
        <v>288.8</v>
      </c>
      <c r="G204" s="5">
        <v>51.18</v>
      </c>
    </row>
    <row r="205" spans="2:7" x14ac:dyDescent="0.2">
      <c r="B205" s="7" t="s">
        <v>41</v>
      </c>
      <c r="C205" s="4" t="s">
        <v>62</v>
      </c>
      <c r="D205" s="4">
        <v>2014</v>
      </c>
      <c r="E205" s="5">
        <v>50.48</v>
      </c>
      <c r="F205" s="4">
        <v>288.8</v>
      </c>
      <c r="G205" s="5">
        <v>48.08</v>
      </c>
    </row>
    <row r="206" spans="2:7" x14ac:dyDescent="0.2">
      <c r="B206" s="7" t="s">
        <v>41</v>
      </c>
      <c r="C206" s="4" t="s">
        <v>62</v>
      </c>
      <c r="D206" s="4">
        <v>2015</v>
      </c>
      <c r="E206" s="5">
        <v>42.79</v>
      </c>
      <c r="F206" s="4">
        <v>288.8</v>
      </c>
      <c r="G206" s="5">
        <v>39.9</v>
      </c>
    </row>
    <row r="207" spans="2:7" x14ac:dyDescent="0.2">
      <c r="B207" s="7" t="s">
        <v>35</v>
      </c>
      <c r="C207" s="4" t="s">
        <v>78</v>
      </c>
      <c r="D207" s="4">
        <v>2010</v>
      </c>
      <c r="E207" s="5">
        <v>63.64</v>
      </c>
      <c r="F207" s="4">
        <v>1981</v>
      </c>
      <c r="G207" s="5">
        <v>45.24</v>
      </c>
    </row>
    <row r="208" spans="2:7" x14ac:dyDescent="0.2">
      <c r="B208" s="7" t="s">
        <v>35</v>
      </c>
      <c r="C208" s="4" t="s">
        <v>78</v>
      </c>
      <c r="D208" s="4">
        <v>2011</v>
      </c>
      <c r="E208" s="5">
        <v>63.98</v>
      </c>
      <c r="F208" s="4">
        <v>1981</v>
      </c>
      <c r="G208" s="5">
        <v>51.18</v>
      </c>
    </row>
    <row r="209" spans="2:7" x14ac:dyDescent="0.2">
      <c r="B209" s="7" t="s">
        <v>35</v>
      </c>
      <c r="C209" s="4" t="s">
        <v>78</v>
      </c>
      <c r="D209" s="4">
        <v>2012</v>
      </c>
      <c r="E209" s="5">
        <v>64.930000000000007</v>
      </c>
      <c r="F209" s="4">
        <v>1981</v>
      </c>
      <c r="G209" s="5">
        <v>50.71</v>
      </c>
    </row>
    <row r="210" spans="2:7" x14ac:dyDescent="0.2">
      <c r="B210" s="7" t="s">
        <v>35</v>
      </c>
      <c r="C210" s="4" t="s">
        <v>78</v>
      </c>
      <c r="D210" s="4">
        <v>2013</v>
      </c>
      <c r="E210" s="5">
        <v>63.51</v>
      </c>
      <c r="F210" s="4">
        <v>1981</v>
      </c>
      <c r="G210" s="5">
        <v>48.34</v>
      </c>
    </row>
    <row r="211" spans="2:7" x14ac:dyDescent="0.2">
      <c r="B211" s="7" t="s">
        <v>35</v>
      </c>
      <c r="C211" s="4" t="s">
        <v>78</v>
      </c>
      <c r="D211" s="4">
        <v>2014</v>
      </c>
      <c r="E211" s="5">
        <v>64.42</v>
      </c>
      <c r="F211" s="4">
        <v>1981</v>
      </c>
      <c r="G211" s="5">
        <v>33.65</v>
      </c>
    </row>
    <row r="212" spans="2:7" x14ac:dyDescent="0.2">
      <c r="B212" s="7" t="s">
        <v>35</v>
      </c>
      <c r="C212" s="4" t="s">
        <v>78</v>
      </c>
      <c r="D212" s="4">
        <v>2015</v>
      </c>
      <c r="E212" s="5">
        <v>62.98</v>
      </c>
      <c r="F212" s="4">
        <v>1981</v>
      </c>
      <c r="G212" s="5">
        <v>36.06</v>
      </c>
    </row>
    <row r="213" spans="2:7" x14ac:dyDescent="0.2">
      <c r="B213" s="7" t="s">
        <v>48</v>
      </c>
      <c r="C213" s="4" t="s">
        <v>76</v>
      </c>
      <c r="D213" s="4">
        <v>2010</v>
      </c>
      <c r="E213" s="5">
        <v>38.28</v>
      </c>
      <c r="F213" s="4">
        <v>10.039999999999999</v>
      </c>
      <c r="G213" s="5">
        <v>52.86</v>
      </c>
    </row>
    <row r="214" spans="2:7" x14ac:dyDescent="0.2">
      <c r="B214" s="7" t="s">
        <v>48</v>
      </c>
      <c r="C214" s="4" t="s">
        <v>76</v>
      </c>
      <c r="D214" s="4">
        <v>2011</v>
      </c>
      <c r="E214" s="5">
        <v>22.75</v>
      </c>
      <c r="F214" s="4">
        <v>10.039999999999999</v>
      </c>
      <c r="G214" s="5">
        <v>38.39</v>
      </c>
    </row>
    <row r="215" spans="2:7" x14ac:dyDescent="0.2">
      <c r="B215" s="7" t="s">
        <v>48</v>
      </c>
      <c r="C215" s="4" t="s">
        <v>76</v>
      </c>
      <c r="D215" s="4">
        <v>2012</v>
      </c>
      <c r="E215" s="5">
        <v>29.38</v>
      </c>
      <c r="F215" s="4">
        <v>10.039999999999999</v>
      </c>
      <c r="G215" s="5">
        <v>48.34</v>
      </c>
    </row>
    <row r="216" spans="2:7" x14ac:dyDescent="0.2">
      <c r="B216" s="7" t="s">
        <v>48</v>
      </c>
      <c r="C216" s="4" t="s">
        <v>76</v>
      </c>
      <c r="D216" s="4">
        <v>2013</v>
      </c>
      <c r="E216" s="5">
        <v>30.33</v>
      </c>
      <c r="F216" s="4">
        <v>10.039999999999999</v>
      </c>
      <c r="G216" s="5">
        <v>47.87</v>
      </c>
    </row>
    <row r="217" spans="2:7" x14ac:dyDescent="0.2">
      <c r="B217" s="7" t="s">
        <v>48</v>
      </c>
      <c r="C217" s="4" t="s">
        <v>76</v>
      </c>
      <c r="D217" s="4">
        <v>2014</v>
      </c>
      <c r="E217" s="5">
        <v>16.829999999999998</v>
      </c>
      <c r="F217" s="4">
        <v>10.039999999999999</v>
      </c>
      <c r="G217" s="5">
        <v>58.17</v>
      </c>
    </row>
    <row r="218" spans="2:7" x14ac:dyDescent="0.2">
      <c r="B218" s="7" t="s">
        <v>48</v>
      </c>
      <c r="C218" s="4" t="s">
        <v>76</v>
      </c>
      <c r="D218" s="4">
        <v>2015</v>
      </c>
      <c r="E218" s="5">
        <v>15.87</v>
      </c>
      <c r="F218" s="4">
        <v>10.039999999999999</v>
      </c>
      <c r="G218" s="5">
        <v>58.65</v>
      </c>
    </row>
    <row r="219" spans="2:7" x14ac:dyDescent="0.2">
      <c r="B219" s="7" t="s">
        <v>42</v>
      </c>
      <c r="C219" s="4" t="s">
        <v>79</v>
      </c>
      <c r="D219" s="4">
        <v>2010</v>
      </c>
      <c r="E219" s="5">
        <v>44.5</v>
      </c>
      <c r="F219" s="4">
        <v>4706</v>
      </c>
      <c r="G219" s="5">
        <v>67.14</v>
      </c>
    </row>
    <row r="220" spans="2:7" x14ac:dyDescent="0.2">
      <c r="B220" s="7" t="s">
        <v>42</v>
      </c>
      <c r="C220" s="4" t="s">
        <v>79</v>
      </c>
      <c r="D220" s="4">
        <v>2011</v>
      </c>
      <c r="E220" s="5">
        <v>46.45</v>
      </c>
      <c r="F220" s="4">
        <v>4706</v>
      </c>
      <c r="G220" s="5">
        <v>68.72</v>
      </c>
    </row>
    <row r="221" spans="2:7" x14ac:dyDescent="0.2">
      <c r="B221" s="7" t="s">
        <v>42</v>
      </c>
      <c r="C221" s="4" t="s">
        <v>79</v>
      </c>
      <c r="D221" s="4">
        <v>2012</v>
      </c>
      <c r="E221" s="5">
        <v>47.39</v>
      </c>
      <c r="F221" s="4">
        <v>4706</v>
      </c>
      <c r="G221" s="5">
        <v>69.67</v>
      </c>
    </row>
    <row r="222" spans="2:7" x14ac:dyDescent="0.2">
      <c r="B222" s="7" t="s">
        <v>42</v>
      </c>
      <c r="C222" s="4" t="s">
        <v>79</v>
      </c>
      <c r="D222" s="4">
        <v>2013</v>
      </c>
      <c r="E222" s="5">
        <v>46.92</v>
      </c>
      <c r="F222" s="4">
        <v>4706</v>
      </c>
      <c r="G222" s="5">
        <v>67.77</v>
      </c>
    </row>
    <row r="223" spans="2:7" x14ac:dyDescent="0.2">
      <c r="B223" s="7" t="s">
        <v>42</v>
      </c>
      <c r="C223" s="4" t="s">
        <v>79</v>
      </c>
      <c r="D223" s="4">
        <v>2014</v>
      </c>
      <c r="E223" s="5">
        <v>31.25</v>
      </c>
      <c r="F223" s="4">
        <v>4706</v>
      </c>
      <c r="G223" s="5">
        <v>71.150000000000006</v>
      </c>
    </row>
    <row r="224" spans="2:7" x14ac:dyDescent="0.2">
      <c r="B224" s="7" t="s">
        <v>42</v>
      </c>
      <c r="C224" s="4" t="s">
        <v>79</v>
      </c>
      <c r="D224" s="4">
        <v>2015</v>
      </c>
      <c r="E224" s="5">
        <v>21.15</v>
      </c>
      <c r="F224" s="4">
        <v>4706</v>
      </c>
      <c r="G224" s="5">
        <v>52.88</v>
      </c>
    </row>
  </sheetData>
  <mergeCells count="1">
    <mergeCell ref="P2:R2"/>
  </mergeCells>
  <pageMargins left="0.7" right="0.7" top="0.75" bottom="0.75" header="0.3" footer="0.3"/>
  <pageSetup scale="49" fitToHeight="0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B1:L224"/>
  <sheetViews>
    <sheetView workbookViewId="0">
      <selection activeCell="R155" sqref="R155"/>
    </sheetView>
  </sheetViews>
  <sheetFormatPr baseColWidth="10" defaultColWidth="8.83203125" defaultRowHeight="15" x14ac:dyDescent="0.2"/>
  <cols>
    <col min="2" max="2" width="27.6640625" style="8" bestFit="1" customWidth="1"/>
    <col min="3" max="3" width="13.5" bestFit="1" customWidth="1"/>
    <col min="4" max="4" width="11.5" bestFit="1" customWidth="1"/>
    <col min="5" max="5" width="8.5" bestFit="1" customWidth="1"/>
    <col min="6" max="6" width="8.6640625" bestFit="1" customWidth="1"/>
    <col min="8" max="8" width="12.33203125" bestFit="1" customWidth="1"/>
  </cols>
  <sheetData>
    <row r="1" spans="2:10" ht="16" thickBot="1" x14ac:dyDescent="0.25"/>
    <row r="2" spans="2:10" ht="16" thickBot="1" x14ac:dyDescent="0.25">
      <c r="B2" s="7" t="s">
        <v>83</v>
      </c>
      <c r="C2" s="2" t="s">
        <v>84</v>
      </c>
      <c r="D2" s="2" t="s">
        <v>85</v>
      </c>
      <c r="E2" s="2" t="s">
        <v>6</v>
      </c>
      <c r="F2" s="2" t="s">
        <v>7</v>
      </c>
      <c r="G2" s="3"/>
      <c r="H2" s="64" t="s">
        <v>81</v>
      </c>
      <c r="I2" s="65"/>
      <c r="J2" s="66"/>
    </row>
    <row r="3" spans="2:10" x14ac:dyDescent="0.2">
      <c r="B3" s="7" t="s">
        <v>21</v>
      </c>
      <c r="C3" s="4" t="s">
        <v>50</v>
      </c>
      <c r="D3" s="4">
        <v>2010</v>
      </c>
      <c r="E3" s="5">
        <v>68.900000000000006</v>
      </c>
      <c r="F3" s="5">
        <v>88.1</v>
      </c>
    </row>
    <row r="4" spans="2:10" x14ac:dyDescent="0.2">
      <c r="B4" s="7" t="s">
        <v>21</v>
      </c>
      <c r="C4" s="4" t="s">
        <v>50</v>
      </c>
      <c r="D4" s="4">
        <v>2011</v>
      </c>
      <c r="E4" s="5">
        <v>67.3</v>
      </c>
      <c r="F4" s="5">
        <v>88.15</v>
      </c>
      <c r="G4" s="3"/>
      <c r="H4" s="9"/>
      <c r="I4" s="9"/>
    </row>
    <row r="5" spans="2:10" x14ac:dyDescent="0.2">
      <c r="B5" s="7" t="s">
        <v>21</v>
      </c>
      <c r="C5" s="4" t="s">
        <v>50</v>
      </c>
      <c r="D5" s="4">
        <v>2012</v>
      </c>
      <c r="E5" s="5">
        <v>67.77</v>
      </c>
      <c r="F5" s="5">
        <v>87.2</v>
      </c>
      <c r="G5" s="3"/>
      <c r="H5" s="1" t="s">
        <v>82</v>
      </c>
      <c r="I5" s="6">
        <f>CORREL(E3:E224, F3:F224)</f>
        <v>0.74816859789664847</v>
      </c>
    </row>
    <row r="6" spans="2:10" x14ac:dyDescent="0.2">
      <c r="B6" s="7" t="s">
        <v>21</v>
      </c>
      <c r="C6" s="4" t="s">
        <v>50</v>
      </c>
      <c r="D6" s="4">
        <v>2013</v>
      </c>
      <c r="E6" s="5">
        <v>69.19</v>
      </c>
      <c r="F6" s="5">
        <v>87.2</v>
      </c>
      <c r="G6" s="3"/>
      <c r="H6" s="1"/>
    </row>
    <row r="7" spans="2:10" x14ac:dyDescent="0.2">
      <c r="B7" s="7" t="s">
        <v>21</v>
      </c>
      <c r="C7" s="4" t="s">
        <v>50</v>
      </c>
      <c r="D7" s="4">
        <v>2014</v>
      </c>
      <c r="E7" s="5">
        <v>49.52</v>
      </c>
      <c r="F7" s="5">
        <v>74.040000000000006</v>
      </c>
      <c r="G7" s="3"/>
    </row>
    <row r="8" spans="2:10" x14ac:dyDescent="0.2">
      <c r="B8" s="7" t="s">
        <v>21</v>
      </c>
      <c r="C8" s="4" t="s">
        <v>50</v>
      </c>
      <c r="D8" s="4">
        <v>2015</v>
      </c>
      <c r="E8" s="5">
        <v>61.06</v>
      </c>
      <c r="F8" s="5">
        <v>74.52</v>
      </c>
      <c r="G8" s="3"/>
    </row>
    <row r="9" spans="2:10" x14ac:dyDescent="0.2">
      <c r="B9" s="7" t="s">
        <v>29</v>
      </c>
      <c r="C9" s="4" t="s">
        <v>52</v>
      </c>
      <c r="D9" s="4">
        <v>2010</v>
      </c>
      <c r="E9" s="5">
        <v>81.819999999999993</v>
      </c>
      <c r="F9" s="5">
        <v>88.57</v>
      </c>
      <c r="G9" s="3"/>
    </row>
    <row r="10" spans="2:10" x14ac:dyDescent="0.2">
      <c r="B10" s="7" t="s">
        <v>29</v>
      </c>
      <c r="C10" s="4" t="s">
        <v>52</v>
      </c>
      <c r="D10" s="4">
        <v>2011</v>
      </c>
      <c r="E10" s="5">
        <v>78.67</v>
      </c>
      <c r="F10" s="5">
        <v>89.1</v>
      </c>
      <c r="G10" s="3"/>
    </row>
    <row r="11" spans="2:10" x14ac:dyDescent="0.2">
      <c r="B11" s="7" t="s">
        <v>29</v>
      </c>
      <c r="C11" s="4" t="s">
        <v>52</v>
      </c>
      <c r="D11" s="4">
        <v>2012</v>
      </c>
      <c r="E11" s="5">
        <v>79.62</v>
      </c>
      <c r="F11" s="5">
        <v>88.15</v>
      </c>
      <c r="G11" s="3"/>
    </row>
    <row r="12" spans="2:10" x14ac:dyDescent="0.2">
      <c r="B12" s="7" t="s">
        <v>29</v>
      </c>
      <c r="C12" s="4" t="s">
        <v>52</v>
      </c>
      <c r="D12" s="4">
        <v>2013</v>
      </c>
      <c r="E12" s="5">
        <v>75.83</v>
      </c>
      <c r="F12" s="5">
        <v>89.1</v>
      </c>
      <c r="G12" s="3"/>
    </row>
    <row r="13" spans="2:10" x14ac:dyDescent="0.2">
      <c r="B13" s="7" t="s">
        <v>29</v>
      </c>
      <c r="C13" s="4" t="s">
        <v>52</v>
      </c>
      <c r="D13" s="4">
        <v>2014</v>
      </c>
      <c r="E13" s="5">
        <v>74.040000000000006</v>
      </c>
      <c r="F13" s="5">
        <v>88.94</v>
      </c>
      <c r="G13" s="3"/>
    </row>
    <row r="14" spans="2:10" x14ac:dyDescent="0.2">
      <c r="B14" s="7" t="s">
        <v>29</v>
      </c>
      <c r="C14" s="4" t="s">
        <v>52</v>
      </c>
      <c r="D14" s="4">
        <v>2015</v>
      </c>
      <c r="E14" s="5">
        <v>73.56</v>
      </c>
      <c r="F14" s="5">
        <v>88.46</v>
      </c>
      <c r="G14" s="3"/>
    </row>
    <row r="15" spans="2:10" x14ac:dyDescent="0.2">
      <c r="B15" s="7" t="s">
        <v>22</v>
      </c>
      <c r="C15" s="4" t="s">
        <v>2</v>
      </c>
      <c r="D15" s="4">
        <v>2010</v>
      </c>
      <c r="E15" s="5">
        <v>88.52</v>
      </c>
      <c r="F15" s="5">
        <v>89.52</v>
      </c>
      <c r="G15" s="3"/>
    </row>
    <row r="16" spans="2:10" x14ac:dyDescent="0.2">
      <c r="B16" s="7" t="s">
        <v>22</v>
      </c>
      <c r="C16" s="4" t="s">
        <v>2</v>
      </c>
      <c r="D16" s="4">
        <v>2011</v>
      </c>
      <c r="E16" s="5">
        <v>89.1</v>
      </c>
      <c r="F16" s="5">
        <v>93.36</v>
      </c>
      <c r="G16" s="3"/>
    </row>
    <row r="17" spans="2:7" x14ac:dyDescent="0.2">
      <c r="B17" s="7" t="s">
        <v>22</v>
      </c>
      <c r="C17" s="4" t="s">
        <v>2</v>
      </c>
      <c r="D17" s="4">
        <v>2012</v>
      </c>
      <c r="E17" s="5">
        <v>89.57</v>
      </c>
      <c r="F17" s="5">
        <v>92.89</v>
      </c>
      <c r="G17" s="3"/>
    </row>
    <row r="18" spans="2:7" x14ac:dyDescent="0.2">
      <c r="B18" s="7" t="s">
        <v>22</v>
      </c>
      <c r="C18" s="4" t="s">
        <v>2</v>
      </c>
      <c r="D18" s="4">
        <v>2013</v>
      </c>
      <c r="E18" s="5">
        <v>88.15</v>
      </c>
      <c r="F18" s="5">
        <v>91.47</v>
      </c>
      <c r="G18" s="3"/>
    </row>
    <row r="19" spans="2:7" x14ac:dyDescent="0.2">
      <c r="B19" s="7" t="s">
        <v>22</v>
      </c>
      <c r="C19" s="4" t="s">
        <v>2</v>
      </c>
      <c r="D19" s="4">
        <v>2014</v>
      </c>
      <c r="E19" s="5">
        <v>87.02</v>
      </c>
      <c r="F19" s="5">
        <v>81.73</v>
      </c>
      <c r="G19" s="3"/>
    </row>
    <row r="20" spans="2:7" x14ac:dyDescent="0.2">
      <c r="B20" s="7" t="s">
        <v>22</v>
      </c>
      <c r="C20" s="4" t="s">
        <v>2</v>
      </c>
      <c r="D20" s="4">
        <v>2015</v>
      </c>
      <c r="E20" s="5">
        <v>79.81</v>
      </c>
      <c r="F20" s="5">
        <v>92.79</v>
      </c>
      <c r="G20" s="3"/>
    </row>
    <row r="21" spans="2:7" x14ac:dyDescent="0.2">
      <c r="B21" s="7" t="s">
        <v>30</v>
      </c>
      <c r="C21" s="4" t="s">
        <v>51</v>
      </c>
      <c r="D21" s="4">
        <v>2010</v>
      </c>
      <c r="E21" s="5">
        <v>40.19</v>
      </c>
      <c r="F21" s="5">
        <v>56.19</v>
      </c>
      <c r="G21" s="3"/>
    </row>
    <row r="22" spans="2:7" x14ac:dyDescent="0.2">
      <c r="B22" s="7" t="s">
        <v>30</v>
      </c>
      <c r="C22" s="4" t="s">
        <v>51</v>
      </c>
      <c r="D22" s="4">
        <v>2011</v>
      </c>
      <c r="E22" s="5">
        <v>43.6</v>
      </c>
      <c r="F22" s="5">
        <v>51.66</v>
      </c>
      <c r="G22" s="3"/>
    </row>
    <row r="23" spans="2:7" x14ac:dyDescent="0.2">
      <c r="B23" s="7" t="s">
        <v>30</v>
      </c>
      <c r="C23" s="4" t="s">
        <v>51</v>
      </c>
      <c r="D23" s="4">
        <v>2012</v>
      </c>
      <c r="E23" s="5">
        <v>44.55</v>
      </c>
      <c r="F23" s="5">
        <v>55.92</v>
      </c>
      <c r="G23" s="3"/>
    </row>
    <row r="24" spans="2:7" x14ac:dyDescent="0.2">
      <c r="B24" s="7" t="s">
        <v>30</v>
      </c>
      <c r="C24" s="4" t="s">
        <v>51</v>
      </c>
      <c r="D24" s="4">
        <v>2013</v>
      </c>
      <c r="E24" s="5">
        <v>45.02</v>
      </c>
      <c r="F24" s="5">
        <v>57.35</v>
      </c>
      <c r="G24" s="3"/>
    </row>
    <row r="25" spans="2:7" x14ac:dyDescent="0.2">
      <c r="B25" s="7" t="s">
        <v>30</v>
      </c>
      <c r="C25" s="4" t="s">
        <v>51</v>
      </c>
      <c r="D25" s="4">
        <v>2014</v>
      </c>
      <c r="E25" s="5">
        <v>25.48</v>
      </c>
      <c r="F25" s="5">
        <v>52.4</v>
      </c>
      <c r="G25" s="3"/>
    </row>
    <row r="26" spans="2:7" x14ac:dyDescent="0.2">
      <c r="B26" s="7" t="s">
        <v>30</v>
      </c>
      <c r="C26" s="4" t="s">
        <v>51</v>
      </c>
      <c r="D26" s="4">
        <v>2015</v>
      </c>
      <c r="E26" s="5">
        <v>25</v>
      </c>
      <c r="F26" s="5">
        <v>51.92</v>
      </c>
      <c r="G26" s="3"/>
    </row>
    <row r="27" spans="2:7" x14ac:dyDescent="0.2">
      <c r="B27" s="7" t="s">
        <v>13</v>
      </c>
      <c r="C27" s="4" t="s">
        <v>54</v>
      </c>
      <c r="D27" s="4">
        <v>2010</v>
      </c>
      <c r="E27" s="5">
        <v>55.02</v>
      </c>
      <c r="F27" s="5">
        <v>74.760000000000005</v>
      </c>
      <c r="G27" s="3"/>
    </row>
    <row r="28" spans="2:7" x14ac:dyDescent="0.2">
      <c r="B28" s="7" t="s">
        <v>13</v>
      </c>
      <c r="C28" s="4" t="s">
        <v>54</v>
      </c>
      <c r="D28" s="4">
        <v>2011</v>
      </c>
      <c r="E28" s="5">
        <v>60.66</v>
      </c>
      <c r="F28" s="5">
        <v>77.25</v>
      </c>
      <c r="G28" s="3"/>
    </row>
    <row r="29" spans="2:7" x14ac:dyDescent="0.2">
      <c r="B29" s="7" t="s">
        <v>13</v>
      </c>
      <c r="C29" s="4" t="s">
        <v>54</v>
      </c>
      <c r="D29" s="4">
        <v>2012</v>
      </c>
      <c r="E29" s="5">
        <v>59.24</v>
      </c>
      <c r="F29" s="5">
        <v>74.41</v>
      </c>
      <c r="G29" s="3"/>
    </row>
    <row r="30" spans="2:7" x14ac:dyDescent="0.2">
      <c r="B30" s="7" t="s">
        <v>13</v>
      </c>
      <c r="C30" s="4" t="s">
        <v>54</v>
      </c>
      <c r="D30" s="4">
        <v>2013</v>
      </c>
      <c r="E30" s="5">
        <v>58.77</v>
      </c>
      <c r="F30" s="5">
        <v>74.88</v>
      </c>
      <c r="G30" s="3"/>
    </row>
    <row r="31" spans="2:7" x14ac:dyDescent="0.2">
      <c r="B31" s="7" t="s">
        <v>13</v>
      </c>
      <c r="C31" s="4" t="s">
        <v>54</v>
      </c>
      <c r="D31" s="4">
        <v>2014</v>
      </c>
      <c r="E31" s="5">
        <v>56.73</v>
      </c>
      <c r="F31" s="5">
        <v>79.81</v>
      </c>
      <c r="G31" s="3"/>
    </row>
    <row r="32" spans="2:7" x14ac:dyDescent="0.2">
      <c r="B32" s="7" t="s">
        <v>13</v>
      </c>
      <c r="C32" s="4" t="s">
        <v>54</v>
      </c>
      <c r="D32" s="4">
        <v>2015</v>
      </c>
      <c r="E32" s="5">
        <v>59.62</v>
      </c>
      <c r="F32" s="5">
        <v>78.849999999999994</v>
      </c>
      <c r="G32" s="3"/>
    </row>
    <row r="33" spans="2:7" x14ac:dyDescent="0.2">
      <c r="B33" s="7" t="s">
        <v>17</v>
      </c>
      <c r="C33" s="4" t="s">
        <v>55</v>
      </c>
      <c r="D33" s="4">
        <v>2010</v>
      </c>
      <c r="E33" s="5">
        <v>0.96</v>
      </c>
      <c r="F33" s="5">
        <v>24.76</v>
      </c>
      <c r="G33" s="3"/>
    </row>
    <row r="34" spans="2:7" x14ac:dyDescent="0.2">
      <c r="B34" s="7" t="s">
        <v>17</v>
      </c>
      <c r="C34" s="4" t="s">
        <v>55</v>
      </c>
      <c r="D34" s="4">
        <v>2011</v>
      </c>
      <c r="E34" s="5">
        <v>1.42</v>
      </c>
      <c r="F34" s="5">
        <v>25.59</v>
      </c>
      <c r="G34" s="3"/>
    </row>
    <row r="35" spans="2:7" x14ac:dyDescent="0.2">
      <c r="B35" s="7" t="s">
        <v>17</v>
      </c>
      <c r="C35" s="4" t="s">
        <v>55</v>
      </c>
      <c r="D35" s="4">
        <v>2012</v>
      </c>
      <c r="E35" s="5">
        <v>2.84</v>
      </c>
      <c r="F35" s="5">
        <v>27.49</v>
      </c>
      <c r="G35" s="3"/>
    </row>
    <row r="36" spans="2:7" x14ac:dyDescent="0.2">
      <c r="B36" s="7" t="s">
        <v>17</v>
      </c>
      <c r="C36" s="4" t="s">
        <v>55</v>
      </c>
      <c r="D36" s="4">
        <v>2013</v>
      </c>
      <c r="E36" s="5">
        <v>1.9</v>
      </c>
      <c r="F36" s="5">
        <v>26.07</v>
      </c>
      <c r="G36" s="3"/>
    </row>
    <row r="37" spans="2:7" x14ac:dyDescent="0.2">
      <c r="B37" s="7" t="s">
        <v>17</v>
      </c>
      <c r="C37" s="4" t="s">
        <v>55</v>
      </c>
      <c r="D37" s="4">
        <v>2014</v>
      </c>
      <c r="E37" s="5">
        <v>2.4</v>
      </c>
      <c r="F37" s="5">
        <v>36.54</v>
      </c>
      <c r="G37" s="3"/>
    </row>
    <row r="38" spans="2:7" x14ac:dyDescent="0.2">
      <c r="B38" s="7" t="s">
        <v>17</v>
      </c>
      <c r="C38" s="4" t="s">
        <v>55</v>
      </c>
      <c r="D38" s="4">
        <v>2015</v>
      </c>
      <c r="E38" s="5">
        <v>5.77</v>
      </c>
      <c r="F38" s="5">
        <v>30.29</v>
      </c>
      <c r="G38" s="3"/>
    </row>
    <row r="39" spans="2:7" x14ac:dyDescent="0.2">
      <c r="B39" s="7" t="s">
        <v>23</v>
      </c>
      <c r="C39" s="4" t="s">
        <v>56</v>
      </c>
      <c r="D39" s="4">
        <v>2010</v>
      </c>
      <c r="E39" s="5">
        <v>42.58</v>
      </c>
      <c r="F39" s="5">
        <v>69.52</v>
      </c>
      <c r="G39" s="3"/>
    </row>
    <row r="40" spans="2:7" x14ac:dyDescent="0.2">
      <c r="B40" s="7" t="s">
        <v>23</v>
      </c>
      <c r="C40" s="4" t="s">
        <v>56</v>
      </c>
      <c r="D40" s="4">
        <v>2011</v>
      </c>
      <c r="E40" s="5">
        <v>42.65</v>
      </c>
      <c r="F40" s="5">
        <v>67.77</v>
      </c>
      <c r="G40" s="3"/>
    </row>
    <row r="41" spans="2:7" x14ac:dyDescent="0.2">
      <c r="B41" s="7" t="s">
        <v>23</v>
      </c>
      <c r="C41" s="4" t="s">
        <v>56</v>
      </c>
      <c r="D41" s="4">
        <v>2012</v>
      </c>
      <c r="E41" s="5">
        <v>40.76</v>
      </c>
      <c r="F41" s="5">
        <v>66.349999999999994</v>
      </c>
      <c r="G41" s="3"/>
    </row>
    <row r="42" spans="2:7" x14ac:dyDescent="0.2">
      <c r="B42" s="7" t="s">
        <v>23</v>
      </c>
      <c r="C42" s="4" t="s">
        <v>56</v>
      </c>
      <c r="D42" s="4">
        <v>2013</v>
      </c>
      <c r="E42" s="5">
        <v>37.909999999999997</v>
      </c>
      <c r="F42" s="5">
        <v>62.56</v>
      </c>
      <c r="G42" s="3"/>
    </row>
    <row r="43" spans="2:7" x14ac:dyDescent="0.2">
      <c r="B43" s="7" t="s">
        <v>23</v>
      </c>
      <c r="C43" s="4" t="s">
        <v>56</v>
      </c>
      <c r="D43" s="4">
        <v>2014</v>
      </c>
      <c r="E43" s="5">
        <v>52.88</v>
      </c>
      <c r="F43" s="5">
        <v>58.65</v>
      </c>
      <c r="G43" s="3"/>
    </row>
    <row r="44" spans="2:7" x14ac:dyDescent="0.2">
      <c r="B44" s="7" t="s">
        <v>23</v>
      </c>
      <c r="C44" s="4" t="s">
        <v>56</v>
      </c>
      <c r="D44" s="4">
        <v>2015</v>
      </c>
      <c r="E44" s="5">
        <v>53.85</v>
      </c>
      <c r="F44" s="5">
        <v>60.58</v>
      </c>
      <c r="G44" s="3"/>
    </row>
    <row r="45" spans="2:7" x14ac:dyDescent="0.2">
      <c r="B45" s="7" t="s">
        <v>31</v>
      </c>
      <c r="C45" s="4" t="s">
        <v>57</v>
      </c>
      <c r="D45" s="4">
        <v>2010</v>
      </c>
      <c r="E45" s="5">
        <v>71.77</v>
      </c>
      <c r="F45" s="5">
        <v>74.290000000000006</v>
      </c>
      <c r="G45" s="3"/>
    </row>
    <row r="46" spans="2:7" x14ac:dyDescent="0.2">
      <c r="B46" s="7" t="s">
        <v>31</v>
      </c>
      <c r="C46" s="4" t="s">
        <v>57</v>
      </c>
      <c r="D46" s="4">
        <v>2011</v>
      </c>
      <c r="E46" s="5">
        <v>70.62</v>
      </c>
      <c r="F46" s="5">
        <v>73.930000000000007</v>
      </c>
      <c r="G46" s="3"/>
    </row>
    <row r="47" spans="2:7" x14ac:dyDescent="0.2">
      <c r="B47" s="7" t="s">
        <v>31</v>
      </c>
      <c r="C47" s="4" t="s">
        <v>57</v>
      </c>
      <c r="D47" s="4">
        <v>2012</v>
      </c>
      <c r="E47" s="5">
        <v>71.09</v>
      </c>
      <c r="F47" s="5">
        <v>73.459999999999994</v>
      </c>
      <c r="G47" s="3"/>
    </row>
    <row r="48" spans="2:7" x14ac:dyDescent="0.2">
      <c r="B48" s="7" t="s">
        <v>31</v>
      </c>
      <c r="C48" s="4" t="s">
        <v>57</v>
      </c>
      <c r="D48" s="4">
        <v>2013</v>
      </c>
      <c r="E48" s="5">
        <v>72.040000000000006</v>
      </c>
      <c r="F48" s="5">
        <v>73.459999999999994</v>
      </c>
      <c r="G48" s="3"/>
    </row>
    <row r="49" spans="2:12" x14ac:dyDescent="0.2">
      <c r="B49" s="7" t="s">
        <v>31</v>
      </c>
      <c r="C49" s="4" t="s">
        <v>57</v>
      </c>
      <c r="D49" s="4">
        <v>2014</v>
      </c>
      <c r="E49" s="5">
        <v>56.25</v>
      </c>
      <c r="F49" s="5">
        <v>72.599999999999994</v>
      </c>
      <c r="G49" s="3"/>
    </row>
    <row r="50" spans="2:12" x14ac:dyDescent="0.2">
      <c r="B50" s="7" t="s">
        <v>31</v>
      </c>
      <c r="C50" s="4" t="s">
        <v>57</v>
      </c>
      <c r="D50" s="4">
        <v>2015</v>
      </c>
      <c r="E50" s="5">
        <v>52.21</v>
      </c>
      <c r="F50" s="5">
        <v>71.63</v>
      </c>
      <c r="G50" s="3"/>
      <c r="J50" t="s">
        <v>129</v>
      </c>
      <c r="L50" t="s">
        <v>130</v>
      </c>
    </row>
    <row r="51" spans="2:12" x14ac:dyDescent="0.2">
      <c r="B51" s="7" t="s">
        <v>24</v>
      </c>
      <c r="C51" s="4" t="s">
        <v>8</v>
      </c>
      <c r="D51" s="4">
        <v>2010</v>
      </c>
      <c r="E51" s="5">
        <v>30.62</v>
      </c>
      <c r="F51" s="5">
        <v>21.9</v>
      </c>
      <c r="G51" s="3"/>
      <c r="I51">
        <v>1990</v>
      </c>
      <c r="J51">
        <v>1</v>
      </c>
      <c r="L51">
        <v>0</v>
      </c>
    </row>
    <row r="52" spans="2:12" x14ac:dyDescent="0.2">
      <c r="B52" s="7" t="s">
        <v>24</v>
      </c>
      <c r="C52" s="4" t="s">
        <v>8</v>
      </c>
      <c r="D52" s="4">
        <v>2011</v>
      </c>
      <c r="E52" s="5">
        <v>34.119999999999997</v>
      </c>
      <c r="F52" s="5">
        <v>23.22</v>
      </c>
      <c r="G52" s="3"/>
      <c r="I52">
        <v>1991</v>
      </c>
      <c r="J52">
        <v>0</v>
      </c>
      <c r="L52">
        <v>1</v>
      </c>
    </row>
    <row r="53" spans="2:12" x14ac:dyDescent="0.2">
      <c r="B53" s="7" t="s">
        <v>24</v>
      </c>
      <c r="C53" s="4" t="s">
        <v>8</v>
      </c>
      <c r="D53" s="4">
        <v>2012</v>
      </c>
      <c r="E53" s="5">
        <v>37.44</v>
      </c>
      <c r="F53" s="5">
        <v>23.22</v>
      </c>
      <c r="G53" s="3"/>
      <c r="I53">
        <v>1992</v>
      </c>
      <c r="J53">
        <v>3</v>
      </c>
      <c r="L53">
        <v>0</v>
      </c>
    </row>
    <row r="54" spans="2:12" x14ac:dyDescent="0.2">
      <c r="B54" s="7" t="s">
        <v>24</v>
      </c>
      <c r="C54" s="4" t="s">
        <v>8</v>
      </c>
      <c r="D54" s="4">
        <v>2013</v>
      </c>
      <c r="E54" s="5">
        <v>38.86</v>
      </c>
      <c r="F54" s="5">
        <v>22.27</v>
      </c>
      <c r="G54" s="3"/>
      <c r="I54">
        <v>1993</v>
      </c>
      <c r="J54">
        <v>0</v>
      </c>
      <c r="L54">
        <v>2</v>
      </c>
    </row>
    <row r="55" spans="2:12" x14ac:dyDescent="0.2">
      <c r="B55" s="7" t="s">
        <v>24</v>
      </c>
      <c r="C55" s="4" t="s">
        <v>8</v>
      </c>
      <c r="D55" s="4">
        <v>2014</v>
      </c>
      <c r="E55" s="5">
        <v>37.020000000000003</v>
      </c>
      <c r="F55" s="5">
        <v>23.08</v>
      </c>
      <c r="G55" s="3"/>
      <c r="I55">
        <v>1994</v>
      </c>
      <c r="J55">
        <v>0</v>
      </c>
      <c r="L55">
        <v>0</v>
      </c>
    </row>
    <row r="56" spans="2:12" x14ac:dyDescent="0.2">
      <c r="B56" s="7" t="s">
        <v>24</v>
      </c>
      <c r="C56" s="4" t="s">
        <v>8</v>
      </c>
      <c r="D56" s="4">
        <v>2015</v>
      </c>
      <c r="E56" s="5">
        <v>41.83</v>
      </c>
      <c r="F56" s="5">
        <v>22.12</v>
      </c>
      <c r="G56" s="3"/>
      <c r="I56">
        <v>1995</v>
      </c>
      <c r="J56">
        <v>0</v>
      </c>
      <c r="L56">
        <v>2</v>
      </c>
    </row>
    <row r="57" spans="2:12" x14ac:dyDescent="0.2">
      <c r="B57" s="7" t="s">
        <v>36</v>
      </c>
      <c r="C57" s="4" t="s">
        <v>53</v>
      </c>
      <c r="D57" s="4">
        <v>2010</v>
      </c>
      <c r="E57" s="5">
        <v>27.27</v>
      </c>
      <c r="F57" s="5">
        <v>20.95</v>
      </c>
      <c r="G57" s="3"/>
      <c r="I57">
        <v>1996</v>
      </c>
      <c r="J57">
        <v>0</v>
      </c>
      <c r="L57">
        <v>2</v>
      </c>
    </row>
    <row r="58" spans="2:12" x14ac:dyDescent="0.2">
      <c r="B58" s="7" t="s">
        <v>36</v>
      </c>
      <c r="C58" s="4" t="s">
        <v>53</v>
      </c>
      <c r="D58" s="4">
        <v>2011</v>
      </c>
      <c r="E58" s="5">
        <v>27.01</v>
      </c>
      <c r="F58" s="5">
        <v>39.81</v>
      </c>
      <c r="G58" s="3"/>
      <c r="I58">
        <v>1997</v>
      </c>
      <c r="J58">
        <v>0</v>
      </c>
      <c r="L58">
        <v>1</v>
      </c>
    </row>
    <row r="59" spans="2:12" x14ac:dyDescent="0.2">
      <c r="B59" s="7" t="s">
        <v>36</v>
      </c>
      <c r="C59" s="4" t="s">
        <v>53</v>
      </c>
      <c r="D59" s="4">
        <v>2012</v>
      </c>
      <c r="E59" s="5">
        <v>22.27</v>
      </c>
      <c r="F59" s="5">
        <v>42.65</v>
      </c>
      <c r="G59" s="3"/>
      <c r="I59">
        <v>1998</v>
      </c>
      <c r="J59">
        <v>1</v>
      </c>
      <c r="L59">
        <v>0</v>
      </c>
    </row>
    <row r="60" spans="2:12" x14ac:dyDescent="0.2">
      <c r="B60" s="7" t="s">
        <v>36</v>
      </c>
      <c r="C60" s="4" t="s">
        <v>53</v>
      </c>
      <c r="D60" s="4">
        <v>2013</v>
      </c>
      <c r="E60" s="5">
        <v>21.8</v>
      </c>
      <c r="F60" s="5">
        <v>44.08</v>
      </c>
      <c r="G60" s="3"/>
      <c r="I60">
        <v>1999</v>
      </c>
      <c r="J60">
        <v>0</v>
      </c>
      <c r="L60">
        <v>1</v>
      </c>
    </row>
    <row r="61" spans="2:12" x14ac:dyDescent="0.2">
      <c r="B61" s="7" t="s">
        <v>36</v>
      </c>
      <c r="C61" s="4" t="s">
        <v>53</v>
      </c>
      <c r="D61" s="4">
        <v>2014</v>
      </c>
      <c r="E61" s="5">
        <v>41.35</v>
      </c>
      <c r="F61" s="5">
        <v>56.73</v>
      </c>
      <c r="G61" s="3"/>
      <c r="I61">
        <v>2000</v>
      </c>
      <c r="J61">
        <v>1</v>
      </c>
      <c r="L61">
        <v>0</v>
      </c>
    </row>
    <row r="62" spans="2:12" x14ac:dyDescent="0.2">
      <c r="B62" s="7" t="s">
        <v>36</v>
      </c>
      <c r="C62" s="4" t="s">
        <v>53</v>
      </c>
      <c r="D62" s="4">
        <v>2015</v>
      </c>
      <c r="E62" s="5">
        <v>43.27</v>
      </c>
      <c r="F62" s="5">
        <v>56.73</v>
      </c>
      <c r="G62" s="3"/>
      <c r="I62">
        <v>2001</v>
      </c>
      <c r="J62">
        <v>0</v>
      </c>
      <c r="L62">
        <v>0</v>
      </c>
    </row>
    <row r="63" spans="2:12" x14ac:dyDescent="0.2">
      <c r="B63" s="7" t="s">
        <v>32</v>
      </c>
      <c r="C63" s="4" t="s">
        <v>63</v>
      </c>
      <c r="D63" s="4">
        <v>2010</v>
      </c>
      <c r="E63" s="5">
        <v>60.77</v>
      </c>
      <c r="F63" s="5">
        <v>70.95</v>
      </c>
      <c r="G63" s="3"/>
      <c r="I63">
        <v>2002</v>
      </c>
      <c r="J63">
        <v>0</v>
      </c>
      <c r="L63">
        <v>0</v>
      </c>
    </row>
    <row r="64" spans="2:12" x14ac:dyDescent="0.2">
      <c r="B64" s="7" t="s">
        <v>32</v>
      </c>
      <c r="C64" s="4" t="s">
        <v>63</v>
      </c>
      <c r="D64" s="4">
        <v>2011</v>
      </c>
      <c r="E64" s="5">
        <v>62.09</v>
      </c>
      <c r="F64" s="5">
        <v>69.67</v>
      </c>
      <c r="G64" s="3"/>
      <c r="I64">
        <v>2003</v>
      </c>
      <c r="J64">
        <v>0</v>
      </c>
      <c r="L64">
        <v>0</v>
      </c>
    </row>
    <row r="65" spans="2:12" x14ac:dyDescent="0.2">
      <c r="B65" s="7" t="s">
        <v>32</v>
      </c>
      <c r="C65" s="4" t="s">
        <v>63</v>
      </c>
      <c r="D65" s="4">
        <v>2012</v>
      </c>
      <c r="E65" s="5">
        <v>62.09</v>
      </c>
      <c r="F65" s="5">
        <v>69.19</v>
      </c>
      <c r="G65" s="3"/>
      <c r="I65">
        <v>2004</v>
      </c>
      <c r="J65">
        <v>0</v>
      </c>
      <c r="L65">
        <v>0</v>
      </c>
    </row>
    <row r="66" spans="2:12" x14ac:dyDescent="0.2">
      <c r="B66" s="7" t="s">
        <v>32</v>
      </c>
      <c r="C66" s="4" t="s">
        <v>63</v>
      </c>
      <c r="D66" s="4">
        <v>2013</v>
      </c>
      <c r="E66" s="5">
        <v>61.61</v>
      </c>
      <c r="F66" s="5">
        <v>69.19</v>
      </c>
      <c r="G66" s="3"/>
      <c r="I66">
        <v>2005</v>
      </c>
      <c r="J66">
        <v>0</v>
      </c>
      <c r="L66">
        <v>0</v>
      </c>
    </row>
    <row r="67" spans="2:12" x14ac:dyDescent="0.2">
      <c r="B67" s="7" t="s">
        <v>32</v>
      </c>
      <c r="C67" s="4" t="s">
        <v>63</v>
      </c>
      <c r="D67" s="4">
        <v>2014</v>
      </c>
      <c r="E67" s="5">
        <v>48.56</v>
      </c>
      <c r="F67" s="5">
        <v>63.94</v>
      </c>
      <c r="G67" s="3"/>
      <c r="I67">
        <v>2006</v>
      </c>
      <c r="J67">
        <v>0</v>
      </c>
      <c r="L67">
        <v>0</v>
      </c>
    </row>
    <row r="68" spans="2:12" x14ac:dyDescent="0.2">
      <c r="B68" s="7" t="s">
        <v>32</v>
      </c>
      <c r="C68" s="4" t="s">
        <v>63</v>
      </c>
      <c r="D68" s="4">
        <v>2015</v>
      </c>
      <c r="E68" s="5">
        <v>46.63</v>
      </c>
      <c r="F68" s="5">
        <v>66.83</v>
      </c>
      <c r="G68" s="3"/>
      <c r="I68">
        <v>2007</v>
      </c>
      <c r="J68">
        <v>1</v>
      </c>
      <c r="L68">
        <v>0</v>
      </c>
    </row>
    <row r="69" spans="2:12" x14ac:dyDescent="0.2">
      <c r="B69" s="7" t="s">
        <v>14</v>
      </c>
      <c r="C69" s="4" t="s">
        <v>64</v>
      </c>
      <c r="D69" s="4">
        <v>2010</v>
      </c>
      <c r="E69" s="5">
        <v>13.88</v>
      </c>
      <c r="F69" s="5">
        <v>13.81</v>
      </c>
      <c r="G69" s="3"/>
      <c r="I69">
        <v>2008</v>
      </c>
      <c r="J69">
        <v>0</v>
      </c>
      <c r="L69">
        <v>0</v>
      </c>
    </row>
    <row r="70" spans="2:12" x14ac:dyDescent="0.2">
      <c r="B70" s="7" t="s">
        <v>14</v>
      </c>
      <c r="C70" s="4" t="s">
        <v>64</v>
      </c>
      <c r="D70" s="4">
        <v>2011</v>
      </c>
      <c r="E70" s="5">
        <v>14.69</v>
      </c>
      <c r="F70" s="5">
        <v>13.74</v>
      </c>
      <c r="G70" s="3"/>
      <c r="I70">
        <v>2009</v>
      </c>
      <c r="J70">
        <v>1</v>
      </c>
      <c r="L70">
        <v>0</v>
      </c>
    </row>
    <row r="71" spans="2:12" x14ac:dyDescent="0.2">
      <c r="B71" s="7" t="s">
        <v>14</v>
      </c>
      <c r="C71" s="4" t="s">
        <v>64</v>
      </c>
      <c r="D71" s="4">
        <v>2012</v>
      </c>
      <c r="E71" s="5">
        <v>9.9499999999999993</v>
      </c>
      <c r="F71" s="5">
        <v>9</v>
      </c>
      <c r="G71" s="3"/>
      <c r="I71">
        <v>2010</v>
      </c>
      <c r="J71">
        <v>0</v>
      </c>
      <c r="L71">
        <v>0</v>
      </c>
    </row>
    <row r="72" spans="2:12" x14ac:dyDescent="0.2">
      <c r="B72" s="7" t="s">
        <v>14</v>
      </c>
      <c r="C72" s="4" t="s">
        <v>64</v>
      </c>
      <c r="D72" s="4">
        <v>2013</v>
      </c>
      <c r="E72" s="5">
        <v>6.16</v>
      </c>
      <c r="F72" s="5">
        <v>6.64</v>
      </c>
      <c r="G72" s="3"/>
      <c r="I72">
        <v>2011</v>
      </c>
      <c r="J72">
        <v>0</v>
      </c>
      <c r="L72">
        <v>0</v>
      </c>
    </row>
    <row r="73" spans="2:12" x14ac:dyDescent="0.2">
      <c r="B73" s="7" t="s">
        <v>14</v>
      </c>
      <c r="C73" s="4" t="s">
        <v>64</v>
      </c>
      <c r="D73" s="4">
        <v>2014</v>
      </c>
      <c r="E73" s="5">
        <v>3.85</v>
      </c>
      <c r="F73" s="5">
        <v>2.88</v>
      </c>
      <c r="G73" s="3"/>
      <c r="I73">
        <v>2012</v>
      </c>
      <c r="J73">
        <v>0</v>
      </c>
      <c r="L73">
        <v>0</v>
      </c>
    </row>
    <row r="74" spans="2:12" x14ac:dyDescent="0.2">
      <c r="B74" s="7" t="s">
        <v>14</v>
      </c>
      <c r="C74" s="4" t="s">
        <v>64</v>
      </c>
      <c r="D74" s="4">
        <v>2015</v>
      </c>
      <c r="E74" s="5">
        <v>4.33</v>
      </c>
      <c r="F74" s="5">
        <v>3.37</v>
      </c>
      <c r="G74" s="3"/>
      <c r="I74">
        <v>2013</v>
      </c>
      <c r="J74">
        <v>0</v>
      </c>
      <c r="L74">
        <v>0</v>
      </c>
    </row>
    <row r="75" spans="2:12" x14ac:dyDescent="0.2">
      <c r="B75" s="7" t="s">
        <v>25</v>
      </c>
      <c r="C75" s="4" t="s">
        <v>58</v>
      </c>
      <c r="D75" s="4">
        <v>2010</v>
      </c>
      <c r="E75" s="5">
        <v>49.76</v>
      </c>
      <c r="F75" s="5">
        <v>33.81</v>
      </c>
      <c r="G75" s="3"/>
      <c r="I75">
        <v>2014</v>
      </c>
      <c r="J75">
        <v>0</v>
      </c>
      <c r="L75">
        <v>0</v>
      </c>
    </row>
    <row r="76" spans="2:12" x14ac:dyDescent="0.2">
      <c r="B76" s="7" t="s">
        <v>25</v>
      </c>
      <c r="C76" s="4" t="s">
        <v>58</v>
      </c>
      <c r="D76" s="4">
        <v>2011</v>
      </c>
      <c r="E76" s="5">
        <v>53.08</v>
      </c>
      <c r="F76" s="5">
        <v>31.75</v>
      </c>
      <c r="G76" s="3"/>
      <c r="I76">
        <v>2015</v>
      </c>
      <c r="J76">
        <v>1</v>
      </c>
      <c r="L76">
        <v>1</v>
      </c>
    </row>
    <row r="77" spans="2:12" x14ac:dyDescent="0.2">
      <c r="B77" s="7" t="s">
        <v>25</v>
      </c>
      <c r="C77" s="4" t="s">
        <v>58</v>
      </c>
      <c r="D77" s="4">
        <v>2012</v>
      </c>
      <c r="E77" s="5">
        <v>50.71</v>
      </c>
      <c r="F77" s="5">
        <v>25.12</v>
      </c>
      <c r="G77" s="3"/>
    </row>
    <row r="78" spans="2:12" x14ac:dyDescent="0.2">
      <c r="B78" s="7" t="s">
        <v>25</v>
      </c>
      <c r="C78" s="4" t="s">
        <v>58</v>
      </c>
      <c r="D78" s="4">
        <v>2013</v>
      </c>
      <c r="E78" s="5">
        <v>49.29</v>
      </c>
      <c r="F78" s="5">
        <v>29.86</v>
      </c>
      <c r="G78" s="3"/>
    </row>
    <row r="79" spans="2:12" x14ac:dyDescent="0.2">
      <c r="B79" s="7" t="s">
        <v>25</v>
      </c>
      <c r="C79" s="4" t="s">
        <v>58</v>
      </c>
      <c r="D79" s="4">
        <v>2014</v>
      </c>
      <c r="E79" s="5">
        <v>44.71</v>
      </c>
      <c r="F79" s="5">
        <v>26.44</v>
      </c>
      <c r="G79" s="3"/>
    </row>
    <row r="80" spans="2:12" x14ac:dyDescent="0.2">
      <c r="B80" s="7" t="s">
        <v>25</v>
      </c>
      <c r="C80" s="4" t="s">
        <v>58</v>
      </c>
      <c r="D80" s="4">
        <v>2015</v>
      </c>
      <c r="E80" s="5">
        <v>42.31</v>
      </c>
      <c r="F80" s="5">
        <v>22.6</v>
      </c>
      <c r="G80" s="3"/>
    </row>
    <row r="81" spans="2:7" x14ac:dyDescent="0.2">
      <c r="B81" s="7" t="s">
        <v>33</v>
      </c>
      <c r="C81" s="4" t="s">
        <v>3</v>
      </c>
      <c r="D81" s="4">
        <v>2010</v>
      </c>
      <c r="E81" s="5">
        <v>2.87</v>
      </c>
      <c r="F81" s="5">
        <v>7.14</v>
      </c>
      <c r="G81" s="3"/>
    </row>
    <row r="82" spans="2:7" x14ac:dyDescent="0.2">
      <c r="B82" s="7" t="s">
        <v>33</v>
      </c>
      <c r="C82" s="4" t="s">
        <v>3</v>
      </c>
      <c r="D82" s="4">
        <v>2011</v>
      </c>
      <c r="E82" s="5">
        <v>2.37</v>
      </c>
      <c r="F82" s="5">
        <v>6.64</v>
      </c>
      <c r="G82" s="3"/>
    </row>
    <row r="83" spans="2:7" x14ac:dyDescent="0.2">
      <c r="B83" s="7" t="s">
        <v>33</v>
      </c>
      <c r="C83" s="4" t="s">
        <v>3</v>
      </c>
      <c r="D83" s="4">
        <v>2012</v>
      </c>
      <c r="E83" s="5">
        <v>1.42</v>
      </c>
      <c r="F83" s="5">
        <v>7.58</v>
      </c>
      <c r="G83" s="3"/>
    </row>
    <row r="84" spans="2:7" x14ac:dyDescent="0.2">
      <c r="B84" s="7" t="s">
        <v>33</v>
      </c>
      <c r="C84" s="4" t="s">
        <v>3</v>
      </c>
      <c r="D84" s="4">
        <v>2013</v>
      </c>
      <c r="E84" s="5">
        <v>2.84</v>
      </c>
      <c r="F84" s="5">
        <v>10.9</v>
      </c>
      <c r="G84" s="3"/>
    </row>
    <row r="85" spans="2:7" x14ac:dyDescent="0.2">
      <c r="B85" s="7" t="s">
        <v>33</v>
      </c>
      <c r="C85" s="4" t="s">
        <v>3</v>
      </c>
      <c r="D85" s="4">
        <v>2014</v>
      </c>
      <c r="E85" s="5">
        <v>0.96</v>
      </c>
      <c r="F85" s="5">
        <v>7.69</v>
      </c>
      <c r="G85" s="3"/>
    </row>
    <row r="86" spans="2:7" x14ac:dyDescent="0.2">
      <c r="B86" s="7" t="s">
        <v>33</v>
      </c>
      <c r="C86" s="4" t="s">
        <v>3</v>
      </c>
      <c r="D86" s="4">
        <v>2015</v>
      </c>
      <c r="E86" s="5">
        <v>0.96</v>
      </c>
      <c r="F86" s="5">
        <v>8.65</v>
      </c>
      <c r="G86" s="3"/>
    </row>
    <row r="87" spans="2:7" x14ac:dyDescent="0.2">
      <c r="B87" s="7" t="s">
        <v>26</v>
      </c>
      <c r="C87" s="4" t="s">
        <v>59</v>
      </c>
      <c r="D87" s="4">
        <v>2010</v>
      </c>
      <c r="E87" s="5">
        <v>62.68</v>
      </c>
      <c r="F87" s="5">
        <v>44.29</v>
      </c>
      <c r="G87" s="3"/>
    </row>
    <row r="88" spans="2:7" x14ac:dyDescent="0.2">
      <c r="B88" s="7" t="s">
        <v>26</v>
      </c>
      <c r="C88" s="4" t="s">
        <v>59</v>
      </c>
      <c r="D88" s="4">
        <v>2011</v>
      </c>
      <c r="E88" s="5">
        <v>61.61</v>
      </c>
      <c r="F88" s="5">
        <v>50.24</v>
      </c>
      <c r="G88" s="3"/>
    </row>
    <row r="89" spans="2:7" x14ac:dyDescent="0.2">
      <c r="B89" s="7" t="s">
        <v>26</v>
      </c>
      <c r="C89" s="4" t="s">
        <v>59</v>
      </c>
      <c r="D89" s="4">
        <v>2012</v>
      </c>
      <c r="E89" s="5">
        <v>56.87</v>
      </c>
      <c r="F89" s="5">
        <v>45.97</v>
      </c>
      <c r="G89" s="3"/>
    </row>
    <row r="90" spans="2:7" x14ac:dyDescent="0.2">
      <c r="B90" s="7" t="s">
        <v>26</v>
      </c>
      <c r="C90" s="4" t="s">
        <v>59</v>
      </c>
      <c r="D90" s="4">
        <v>2013</v>
      </c>
      <c r="E90" s="5">
        <v>56.87</v>
      </c>
      <c r="F90" s="5">
        <v>45.97</v>
      </c>
      <c r="G90" s="3"/>
    </row>
    <row r="91" spans="2:7" x14ac:dyDescent="0.2">
      <c r="B91" s="7" t="s">
        <v>26</v>
      </c>
      <c r="C91" s="4" t="s">
        <v>59</v>
      </c>
      <c r="D91" s="4">
        <v>2014</v>
      </c>
      <c r="E91" s="5">
        <v>60.1</v>
      </c>
      <c r="F91" s="5">
        <v>43.75</v>
      </c>
      <c r="G91" s="3"/>
    </row>
    <row r="92" spans="2:7" x14ac:dyDescent="0.2">
      <c r="B92" s="7" t="s">
        <v>26</v>
      </c>
      <c r="C92" s="4" t="s">
        <v>59</v>
      </c>
      <c r="D92" s="4">
        <v>2015</v>
      </c>
      <c r="E92" s="5">
        <v>63.46</v>
      </c>
      <c r="F92" s="5">
        <v>47.6</v>
      </c>
      <c r="G92" s="3"/>
    </row>
    <row r="93" spans="2:7" x14ac:dyDescent="0.2">
      <c r="B93" s="7" t="s">
        <v>43</v>
      </c>
      <c r="C93" s="4" t="s">
        <v>60</v>
      </c>
      <c r="D93" s="4">
        <v>2010</v>
      </c>
      <c r="E93" s="5">
        <v>21.53</v>
      </c>
      <c r="F93" s="5">
        <v>57.14</v>
      </c>
      <c r="G93" s="3"/>
    </row>
    <row r="94" spans="2:7" x14ac:dyDescent="0.2">
      <c r="B94" s="7" t="s">
        <v>43</v>
      </c>
      <c r="C94" s="4" t="s">
        <v>60</v>
      </c>
      <c r="D94" s="4">
        <v>2011</v>
      </c>
      <c r="E94" s="5">
        <v>23.7</v>
      </c>
      <c r="F94" s="5">
        <v>62.56</v>
      </c>
      <c r="G94" s="3"/>
    </row>
    <row r="95" spans="2:7" x14ac:dyDescent="0.2">
      <c r="B95" s="7" t="s">
        <v>43</v>
      </c>
      <c r="C95" s="4" t="s">
        <v>60</v>
      </c>
      <c r="D95" s="4">
        <v>2012</v>
      </c>
      <c r="E95" s="5">
        <v>24.64</v>
      </c>
      <c r="F95" s="5">
        <v>60.19</v>
      </c>
      <c r="G95" s="3"/>
    </row>
    <row r="96" spans="2:7" x14ac:dyDescent="0.2">
      <c r="B96" s="7" t="s">
        <v>43</v>
      </c>
      <c r="C96" s="4" t="s">
        <v>60</v>
      </c>
      <c r="D96" s="4">
        <v>2013</v>
      </c>
      <c r="E96" s="5">
        <v>25.12</v>
      </c>
      <c r="F96" s="5">
        <v>59.24</v>
      </c>
      <c r="G96" s="3"/>
    </row>
    <row r="97" spans="2:7" x14ac:dyDescent="0.2">
      <c r="B97" s="7" t="s">
        <v>43</v>
      </c>
      <c r="C97" s="4" t="s">
        <v>60</v>
      </c>
      <c r="D97" s="4">
        <v>2014</v>
      </c>
      <c r="E97" s="5">
        <v>30.77</v>
      </c>
      <c r="F97" s="5">
        <v>64.900000000000006</v>
      </c>
      <c r="G97" s="3"/>
    </row>
    <row r="98" spans="2:7" x14ac:dyDescent="0.2">
      <c r="B98" s="7" t="s">
        <v>43</v>
      </c>
      <c r="C98" s="4" t="s">
        <v>60</v>
      </c>
      <c r="D98" s="4">
        <v>2015</v>
      </c>
      <c r="E98" s="5">
        <v>36.06</v>
      </c>
      <c r="F98" s="5">
        <v>63.94</v>
      </c>
      <c r="G98" s="3"/>
    </row>
    <row r="99" spans="2:7" x14ac:dyDescent="0.2">
      <c r="B99" s="7" t="s">
        <v>18</v>
      </c>
      <c r="C99" s="4" t="s">
        <v>0</v>
      </c>
      <c r="D99" s="4">
        <v>2010</v>
      </c>
      <c r="E99" s="5">
        <v>46.89</v>
      </c>
      <c r="F99" s="5">
        <v>35.71</v>
      </c>
      <c r="G99" s="3"/>
    </row>
    <row r="100" spans="2:7" x14ac:dyDescent="0.2">
      <c r="B100" s="7" t="s">
        <v>18</v>
      </c>
      <c r="C100" s="4" t="s">
        <v>0</v>
      </c>
      <c r="D100" s="4">
        <v>2011</v>
      </c>
      <c r="E100" s="5">
        <v>45.02</v>
      </c>
      <c r="F100" s="5">
        <v>36.020000000000003</v>
      </c>
      <c r="G100" s="3"/>
    </row>
    <row r="101" spans="2:7" x14ac:dyDescent="0.2">
      <c r="B101" s="7" t="s">
        <v>18</v>
      </c>
      <c r="C101" s="4" t="s">
        <v>0</v>
      </c>
      <c r="D101" s="4">
        <v>2012</v>
      </c>
      <c r="E101" s="5">
        <v>47.87</v>
      </c>
      <c r="F101" s="5">
        <v>29.38</v>
      </c>
      <c r="G101" s="3"/>
    </row>
    <row r="102" spans="2:7" x14ac:dyDescent="0.2">
      <c r="B102" s="7" t="s">
        <v>18</v>
      </c>
      <c r="C102" s="4" t="s">
        <v>0</v>
      </c>
      <c r="D102" s="4">
        <v>2013</v>
      </c>
      <c r="E102" s="5">
        <v>45.5</v>
      </c>
      <c r="F102" s="5">
        <v>28.91</v>
      </c>
      <c r="G102" s="3"/>
    </row>
    <row r="103" spans="2:7" x14ac:dyDescent="0.2">
      <c r="B103" s="7" t="s">
        <v>18</v>
      </c>
      <c r="C103" s="4" t="s">
        <v>0</v>
      </c>
      <c r="D103" s="4">
        <v>2014</v>
      </c>
      <c r="E103" s="5">
        <v>41.83</v>
      </c>
      <c r="F103" s="5">
        <v>54.81</v>
      </c>
      <c r="G103" s="3"/>
    </row>
    <row r="104" spans="2:7" x14ac:dyDescent="0.2">
      <c r="B104" s="7" t="s">
        <v>18</v>
      </c>
      <c r="C104" s="4" t="s">
        <v>0</v>
      </c>
      <c r="D104" s="4">
        <v>2015</v>
      </c>
      <c r="E104" s="5">
        <v>40.869999999999997</v>
      </c>
      <c r="F104" s="5">
        <v>49.52</v>
      </c>
      <c r="G104" s="3"/>
    </row>
    <row r="105" spans="2:7" x14ac:dyDescent="0.2">
      <c r="B105" s="7" t="s">
        <v>37</v>
      </c>
      <c r="C105" s="4" t="s">
        <v>66</v>
      </c>
      <c r="D105" s="4">
        <v>2010</v>
      </c>
      <c r="E105" s="5">
        <v>7.18</v>
      </c>
      <c r="F105" s="5">
        <v>46.67</v>
      </c>
      <c r="G105" s="3"/>
    </row>
    <row r="106" spans="2:7" x14ac:dyDescent="0.2">
      <c r="B106" s="7" t="s">
        <v>37</v>
      </c>
      <c r="C106" s="4" t="s">
        <v>66</v>
      </c>
      <c r="D106" s="4">
        <v>2011</v>
      </c>
      <c r="E106" s="5">
        <v>4.2699999999999996</v>
      </c>
      <c r="F106" s="5">
        <v>47.87</v>
      </c>
      <c r="G106" s="3"/>
    </row>
    <row r="107" spans="2:7" x14ac:dyDescent="0.2">
      <c r="B107" s="7" t="s">
        <v>37</v>
      </c>
      <c r="C107" s="4" t="s">
        <v>66</v>
      </c>
      <c r="D107" s="4">
        <v>2012</v>
      </c>
      <c r="E107" s="5">
        <v>5.69</v>
      </c>
      <c r="F107" s="5">
        <v>53.08</v>
      </c>
      <c r="G107" s="3"/>
    </row>
    <row r="108" spans="2:7" x14ac:dyDescent="0.2">
      <c r="B108" s="7" t="s">
        <v>37</v>
      </c>
      <c r="C108" s="4" t="s">
        <v>66</v>
      </c>
      <c r="D108" s="4">
        <v>2013</v>
      </c>
      <c r="E108" s="5">
        <v>2.37</v>
      </c>
      <c r="F108" s="5">
        <v>58.29</v>
      </c>
      <c r="G108" s="3"/>
    </row>
    <row r="109" spans="2:7" x14ac:dyDescent="0.2">
      <c r="B109" s="7" t="s">
        <v>37</v>
      </c>
      <c r="C109" s="4" t="s">
        <v>66</v>
      </c>
      <c r="D109" s="4">
        <v>2014</v>
      </c>
      <c r="E109" s="5">
        <v>5.29</v>
      </c>
      <c r="F109" s="5">
        <v>56.25</v>
      </c>
      <c r="G109" s="3"/>
    </row>
    <row r="110" spans="2:7" x14ac:dyDescent="0.2">
      <c r="B110" s="7" t="s">
        <v>37</v>
      </c>
      <c r="C110" s="4" t="s">
        <v>66</v>
      </c>
      <c r="D110" s="4">
        <v>2015</v>
      </c>
      <c r="E110" s="5">
        <v>5.29</v>
      </c>
      <c r="F110" s="5">
        <v>55.77</v>
      </c>
      <c r="G110" s="3"/>
    </row>
    <row r="111" spans="2:7" x14ac:dyDescent="0.2">
      <c r="B111" s="7" t="s">
        <v>15</v>
      </c>
      <c r="C111" s="4" t="s">
        <v>67</v>
      </c>
      <c r="D111" s="4">
        <v>2010</v>
      </c>
      <c r="E111" s="5">
        <v>76.56</v>
      </c>
      <c r="F111" s="5">
        <v>72.86</v>
      </c>
      <c r="G111" s="3"/>
    </row>
    <row r="112" spans="2:7" x14ac:dyDescent="0.2">
      <c r="B112" s="7" t="s">
        <v>15</v>
      </c>
      <c r="C112" s="4" t="s">
        <v>67</v>
      </c>
      <c r="D112" s="4">
        <v>2011</v>
      </c>
      <c r="E112" s="5">
        <v>76.78</v>
      </c>
      <c r="F112" s="5">
        <v>72.510000000000005</v>
      </c>
      <c r="G112" s="3"/>
    </row>
    <row r="113" spans="2:7" x14ac:dyDescent="0.2">
      <c r="B113" s="7" t="s">
        <v>15</v>
      </c>
      <c r="C113" s="4" t="s">
        <v>67</v>
      </c>
      <c r="D113" s="4">
        <v>2012</v>
      </c>
      <c r="E113" s="5">
        <v>78.2</v>
      </c>
      <c r="F113" s="5">
        <v>68.25</v>
      </c>
      <c r="G113" s="3"/>
    </row>
    <row r="114" spans="2:7" x14ac:dyDescent="0.2">
      <c r="B114" s="7" t="s">
        <v>15</v>
      </c>
      <c r="C114" s="4" t="s">
        <v>67</v>
      </c>
      <c r="D114" s="4">
        <v>2013</v>
      </c>
      <c r="E114" s="5">
        <v>74.88</v>
      </c>
      <c r="F114" s="5">
        <v>67.3</v>
      </c>
      <c r="G114" s="3"/>
    </row>
    <row r="115" spans="2:7" x14ac:dyDescent="0.2">
      <c r="B115" s="7" t="s">
        <v>15</v>
      </c>
      <c r="C115" s="4" t="s">
        <v>67</v>
      </c>
      <c r="D115" s="4">
        <v>2014</v>
      </c>
      <c r="E115" s="5">
        <v>81.25</v>
      </c>
      <c r="F115" s="5">
        <v>67.790000000000006</v>
      </c>
      <c r="G115" s="3"/>
    </row>
    <row r="116" spans="2:7" x14ac:dyDescent="0.2">
      <c r="B116" s="7" t="s">
        <v>15</v>
      </c>
      <c r="C116" s="4" t="s">
        <v>67</v>
      </c>
      <c r="D116" s="4">
        <v>2015</v>
      </c>
      <c r="E116" s="5">
        <v>80.77</v>
      </c>
      <c r="F116" s="5">
        <v>67.790000000000006</v>
      </c>
      <c r="G116" s="3"/>
    </row>
    <row r="117" spans="2:7" x14ac:dyDescent="0.2">
      <c r="B117" s="7" t="s">
        <v>44</v>
      </c>
      <c r="C117" s="4" t="s">
        <v>68</v>
      </c>
      <c r="D117" s="4">
        <v>2010</v>
      </c>
      <c r="E117" s="5">
        <v>23.44</v>
      </c>
      <c r="F117" s="5">
        <v>55.24</v>
      </c>
      <c r="G117" s="3"/>
    </row>
    <row r="118" spans="2:7" x14ac:dyDescent="0.2">
      <c r="B118" s="7" t="s">
        <v>44</v>
      </c>
      <c r="C118" s="4" t="s">
        <v>68</v>
      </c>
      <c r="D118" s="4">
        <v>2011</v>
      </c>
      <c r="E118" s="5">
        <v>25.59</v>
      </c>
      <c r="F118" s="5">
        <v>49.29</v>
      </c>
      <c r="G118" s="3"/>
    </row>
    <row r="119" spans="2:7" x14ac:dyDescent="0.2">
      <c r="B119" s="7" t="s">
        <v>44</v>
      </c>
      <c r="C119" s="4" t="s">
        <v>68</v>
      </c>
      <c r="D119" s="4">
        <v>2012</v>
      </c>
      <c r="E119" s="5">
        <v>31.28</v>
      </c>
      <c r="F119" s="5">
        <v>55.45</v>
      </c>
      <c r="G119" s="3"/>
    </row>
    <row r="120" spans="2:7" x14ac:dyDescent="0.2">
      <c r="B120" s="7" t="s">
        <v>44</v>
      </c>
      <c r="C120" s="4" t="s">
        <v>68</v>
      </c>
      <c r="D120" s="4">
        <v>2013</v>
      </c>
      <c r="E120" s="5">
        <v>34.119999999999997</v>
      </c>
      <c r="F120" s="5">
        <v>54.03</v>
      </c>
      <c r="G120" s="3"/>
    </row>
    <row r="121" spans="2:7" x14ac:dyDescent="0.2">
      <c r="B121" s="7" t="s">
        <v>44</v>
      </c>
      <c r="C121" s="4" t="s">
        <v>68</v>
      </c>
      <c r="D121" s="4">
        <v>2014</v>
      </c>
      <c r="E121" s="5">
        <v>33.17</v>
      </c>
      <c r="F121" s="5">
        <v>77.88</v>
      </c>
      <c r="G121" s="3"/>
    </row>
    <row r="122" spans="2:7" x14ac:dyDescent="0.2">
      <c r="B122" s="7" t="s">
        <v>44</v>
      </c>
      <c r="C122" s="4" t="s">
        <v>68</v>
      </c>
      <c r="D122" s="4">
        <v>2015</v>
      </c>
      <c r="E122" s="5">
        <v>39.9</v>
      </c>
      <c r="F122" s="5">
        <v>75.959999999999994</v>
      </c>
      <c r="G122" s="3"/>
    </row>
    <row r="123" spans="2:7" x14ac:dyDescent="0.2">
      <c r="B123" s="7" t="s">
        <v>38</v>
      </c>
      <c r="C123" s="4" t="s">
        <v>65</v>
      </c>
      <c r="D123" s="4">
        <v>2010</v>
      </c>
      <c r="E123" s="5">
        <v>33.97</v>
      </c>
      <c r="F123" s="5">
        <v>60.95</v>
      </c>
      <c r="G123" s="3"/>
    </row>
    <row r="124" spans="2:7" x14ac:dyDescent="0.2">
      <c r="B124" s="7" t="s">
        <v>38</v>
      </c>
      <c r="C124" s="4" t="s">
        <v>65</v>
      </c>
      <c r="D124" s="4">
        <v>2011</v>
      </c>
      <c r="E124" s="5">
        <v>33.18</v>
      </c>
      <c r="F124" s="5">
        <v>58.29</v>
      </c>
      <c r="G124" s="3"/>
    </row>
    <row r="125" spans="2:7" x14ac:dyDescent="0.2">
      <c r="B125" s="7" t="s">
        <v>38</v>
      </c>
      <c r="C125" s="4" t="s">
        <v>65</v>
      </c>
      <c r="D125" s="4">
        <v>2012</v>
      </c>
      <c r="E125" s="5">
        <v>33.65</v>
      </c>
      <c r="F125" s="5">
        <v>59.72</v>
      </c>
      <c r="G125" s="3"/>
    </row>
    <row r="126" spans="2:7" x14ac:dyDescent="0.2">
      <c r="B126" s="7" t="s">
        <v>38</v>
      </c>
      <c r="C126" s="4" t="s">
        <v>65</v>
      </c>
      <c r="D126" s="4">
        <v>2013</v>
      </c>
      <c r="E126" s="5">
        <v>33.65</v>
      </c>
      <c r="F126" s="5">
        <v>34.6</v>
      </c>
      <c r="G126" s="3"/>
    </row>
    <row r="127" spans="2:7" x14ac:dyDescent="0.2">
      <c r="B127" s="7" t="s">
        <v>38</v>
      </c>
      <c r="C127" s="4" t="s">
        <v>65</v>
      </c>
      <c r="D127" s="4">
        <v>2014</v>
      </c>
      <c r="E127" s="5">
        <v>29.33</v>
      </c>
      <c r="F127" s="5">
        <v>45.19</v>
      </c>
      <c r="G127" s="3"/>
    </row>
    <row r="128" spans="2:7" x14ac:dyDescent="0.2">
      <c r="B128" s="7" t="s">
        <v>38</v>
      </c>
      <c r="C128" s="4" t="s">
        <v>65</v>
      </c>
      <c r="D128" s="4">
        <v>2015</v>
      </c>
      <c r="E128" s="5">
        <v>32.69</v>
      </c>
      <c r="F128" s="5">
        <v>37.5</v>
      </c>
      <c r="G128" s="3"/>
    </row>
    <row r="129" spans="2:7" x14ac:dyDescent="0.2">
      <c r="B129" s="7" t="s">
        <v>45</v>
      </c>
      <c r="C129" s="4" t="s">
        <v>4</v>
      </c>
      <c r="D129" s="4">
        <v>2010</v>
      </c>
      <c r="E129" s="5">
        <v>20.57</v>
      </c>
      <c r="F129" s="5">
        <v>40</v>
      </c>
      <c r="G129" s="3"/>
    </row>
    <row r="130" spans="2:7" x14ac:dyDescent="0.2">
      <c r="B130" s="7" t="s">
        <v>45</v>
      </c>
      <c r="C130" s="4" t="s">
        <v>4</v>
      </c>
      <c r="D130" s="4">
        <v>2011</v>
      </c>
      <c r="E130" s="5">
        <v>33.18</v>
      </c>
      <c r="F130" s="5">
        <v>40.28</v>
      </c>
      <c r="G130" s="3"/>
    </row>
    <row r="131" spans="2:7" x14ac:dyDescent="0.2">
      <c r="B131" s="7" t="s">
        <v>45</v>
      </c>
      <c r="C131" s="4" t="s">
        <v>4</v>
      </c>
      <c r="D131" s="4">
        <v>2012</v>
      </c>
      <c r="E131" s="5">
        <v>33.65</v>
      </c>
      <c r="F131" s="5">
        <v>49.76</v>
      </c>
      <c r="G131" s="3"/>
    </row>
    <row r="132" spans="2:7" x14ac:dyDescent="0.2">
      <c r="B132" s="7" t="s">
        <v>45</v>
      </c>
      <c r="C132" s="4" t="s">
        <v>4</v>
      </c>
      <c r="D132" s="4">
        <v>2013</v>
      </c>
      <c r="E132" s="5">
        <v>33.65</v>
      </c>
      <c r="F132" s="5">
        <v>34.6</v>
      </c>
      <c r="G132" s="3"/>
    </row>
    <row r="133" spans="2:7" x14ac:dyDescent="0.2">
      <c r="B133" s="7" t="s">
        <v>45</v>
      </c>
      <c r="C133" s="4" t="s">
        <v>4</v>
      </c>
      <c r="D133" s="4">
        <v>2014</v>
      </c>
      <c r="E133" s="5">
        <v>29.33</v>
      </c>
      <c r="F133" s="5">
        <v>45.19</v>
      </c>
      <c r="G133" s="3"/>
    </row>
    <row r="134" spans="2:7" x14ac:dyDescent="0.2">
      <c r="B134" s="7" t="s">
        <v>45</v>
      </c>
      <c r="C134" s="4" t="s">
        <v>4</v>
      </c>
      <c r="D134" s="4">
        <v>2015</v>
      </c>
      <c r="E134" s="5">
        <v>32.69</v>
      </c>
      <c r="F134" s="5">
        <v>37.5</v>
      </c>
      <c r="G134" s="3"/>
    </row>
    <row r="135" spans="2:7" x14ac:dyDescent="0.2">
      <c r="B135" s="7" t="s">
        <v>39</v>
      </c>
      <c r="C135" s="4" t="s">
        <v>69</v>
      </c>
      <c r="D135" s="4">
        <v>2010</v>
      </c>
      <c r="E135" s="5">
        <v>26.79</v>
      </c>
      <c r="F135" s="5">
        <v>10.95</v>
      </c>
      <c r="G135" s="3"/>
    </row>
    <row r="136" spans="2:7" x14ac:dyDescent="0.2">
      <c r="B136" s="7" t="s">
        <v>39</v>
      </c>
      <c r="C136" s="4" t="s">
        <v>69</v>
      </c>
      <c r="D136" s="4">
        <v>2011</v>
      </c>
      <c r="E136" s="5">
        <v>26.07</v>
      </c>
      <c r="F136" s="5">
        <v>12.32</v>
      </c>
      <c r="G136" s="3"/>
    </row>
    <row r="137" spans="2:7" x14ac:dyDescent="0.2">
      <c r="B137" s="7" t="s">
        <v>39</v>
      </c>
      <c r="C137" s="4" t="s">
        <v>69</v>
      </c>
      <c r="D137" s="4">
        <v>2012</v>
      </c>
      <c r="E137" s="5">
        <v>26.54</v>
      </c>
      <c r="F137" s="5">
        <v>15.64</v>
      </c>
      <c r="G137" s="3"/>
    </row>
    <row r="138" spans="2:7" x14ac:dyDescent="0.2">
      <c r="B138" s="7" t="s">
        <v>39</v>
      </c>
      <c r="C138" s="4" t="s">
        <v>69</v>
      </c>
      <c r="D138" s="4">
        <v>2013</v>
      </c>
      <c r="E138" s="5">
        <v>29.38</v>
      </c>
      <c r="F138" s="5">
        <v>15.17</v>
      </c>
      <c r="G138" s="3"/>
    </row>
    <row r="139" spans="2:7" x14ac:dyDescent="0.2">
      <c r="B139" s="7" t="s">
        <v>39</v>
      </c>
      <c r="C139" s="4" t="s">
        <v>69</v>
      </c>
      <c r="D139" s="4">
        <v>2014</v>
      </c>
      <c r="E139" s="5">
        <v>28.37</v>
      </c>
      <c r="F139" s="5">
        <v>15.38</v>
      </c>
      <c r="G139" s="3"/>
    </row>
    <row r="140" spans="2:7" x14ac:dyDescent="0.2">
      <c r="B140" s="7" t="s">
        <v>39</v>
      </c>
      <c r="C140" s="4" t="s">
        <v>69</v>
      </c>
      <c r="D140" s="4">
        <v>2015</v>
      </c>
      <c r="E140" s="5">
        <v>29.81</v>
      </c>
      <c r="F140" s="5">
        <v>14.42</v>
      </c>
      <c r="G140" s="3"/>
    </row>
    <row r="141" spans="2:7" x14ac:dyDescent="0.2">
      <c r="B141" s="7" t="s">
        <v>46</v>
      </c>
      <c r="C141" s="4" t="s">
        <v>71</v>
      </c>
      <c r="D141" s="4">
        <v>2010</v>
      </c>
      <c r="E141" s="5">
        <v>53.11</v>
      </c>
      <c r="F141" s="5">
        <v>62.38</v>
      </c>
      <c r="G141" s="3"/>
    </row>
    <row r="142" spans="2:7" x14ac:dyDescent="0.2">
      <c r="B142" s="7" t="s">
        <v>46</v>
      </c>
      <c r="C142" s="4" t="s">
        <v>71</v>
      </c>
      <c r="D142" s="4">
        <v>2011</v>
      </c>
      <c r="E142" s="5">
        <v>54.5</v>
      </c>
      <c r="F142" s="5">
        <v>61.61</v>
      </c>
      <c r="G142" s="3"/>
    </row>
    <row r="143" spans="2:7" x14ac:dyDescent="0.2">
      <c r="B143" s="7" t="s">
        <v>46</v>
      </c>
      <c r="C143" s="4" t="s">
        <v>71</v>
      </c>
      <c r="D143" s="4">
        <v>2012</v>
      </c>
      <c r="E143" s="5">
        <v>55.45</v>
      </c>
      <c r="F143" s="5">
        <v>62.09</v>
      </c>
      <c r="G143" s="3"/>
    </row>
    <row r="144" spans="2:7" x14ac:dyDescent="0.2">
      <c r="B144" s="7" t="s">
        <v>46</v>
      </c>
      <c r="C144" s="4" t="s">
        <v>71</v>
      </c>
      <c r="D144" s="4">
        <v>2013</v>
      </c>
      <c r="E144" s="5">
        <v>56.4</v>
      </c>
      <c r="F144" s="5">
        <v>63.03</v>
      </c>
      <c r="G144" s="3"/>
    </row>
    <row r="145" spans="2:7" x14ac:dyDescent="0.2">
      <c r="B145" s="7" t="s">
        <v>46</v>
      </c>
      <c r="C145" s="4" t="s">
        <v>71</v>
      </c>
      <c r="D145" s="4">
        <v>2014</v>
      </c>
      <c r="E145" s="5">
        <v>70.67</v>
      </c>
      <c r="F145" s="5">
        <v>65.87</v>
      </c>
      <c r="G145" s="3"/>
    </row>
    <row r="146" spans="2:7" x14ac:dyDescent="0.2">
      <c r="B146" s="7" t="s">
        <v>46</v>
      </c>
      <c r="C146" s="4" t="s">
        <v>71</v>
      </c>
      <c r="D146" s="4">
        <v>2015</v>
      </c>
      <c r="E146" s="5">
        <v>70.67</v>
      </c>
      <c r="F146" s="5">
        <v>66.349999999999994</v>
      </c>
      <c r="G146" s="3"/>
    </row>
    <row r="147" spans="2:7" x14ac:dyDescent="0.2">
      <c r="B147" s="7" t="s">
        <v>19</v>
      </c>
      <c r="C147" s="4" t="s">
        <v>72</v>
      </c>
      <c r="D147" s="4">
        <v>2010</v>
      </c>
      <c r="E147" s="5">
        <v>40.479999999999997</v>
      </c>
      <c r="F147" s="5">
        <v>22.97</v>
      </c>
      <c r="G147" s="3"/>
    </row>
    <row r="148" spans="2:7" x14ac:dyDescent="0.2">
      <c r="B148" s="7" t="s">
        <v>19</v>
      </c>
      <c r="C148" s="4" t="s">
        <v>72</v>
      </c>
      <c r="D148" s="4">
        <v>2011</v>
      </c>
      <c r="E148" s="5">
        <v>45.5</v>
      </c>
      <c r="F148" s="5">
        <v>27.49</v>
      </c>
      <c r="G148" s="3"/>
    </row>
    <row r="149" spans="2:7" x14ac:dyDescent="0.2">
      <c r="B149" s="7" t="s">
        <v>19</v>
      </c>
      <c r="C149" s="4" t="s">
        <v>72</v>
      </c>
      <c r="D149" s="4">
        <v>2012</v>
      </c>
      <c r="E149" s="5">
        <v>45.02</v>
      </c>
      <c r="F149" s="5">
        <v>28.44</v>
      </c>
      <c r="G149" s="3"/>
    </row>
    <row r="150" spans="2:7" x14ac:dyDescent="0.2">
      <c r="B150" s="7" t="s">
        <v>19</v>
      </c>
      <c r="C150" s="4" t="s">
        <v>72</v>
      </c>
      <c r="D150" s="4">
        <v>2013</v>
      </c>
      <c r="E150" s="5">
        <v>45.02</v>
      </c>
      <c r="F150" s="5">
        <v>26.07</v>
      </c>
      <c r="G150" s="3"/>
    </row>
    <row r="151" spans="2:7" x14ac:dyDescent="0.2">
      <c r="B151" s="7" t="s">
        <v>19</v>
      </c>
      <c r="C151" s="4" t="s">
        <v>72</v>
      </c>
      <c r="D151" s="4">
        <v>2014</v>
      </c>
      <c r="E151" s="5">
        <v>52.88</v>
      </c>
      <c r="F151" s="5">
        <v>20.190000000000001</v>
      </c>
      <c r="G151" s="3"/>
    </row>
    <row r="152" spans="2:7" x14ac:dyDescent="0.2">
      <c r="B152" s="7" t="s">
        <v>19</v>
      </c>
      <c r="C152" s="4" t="s">
        <v>72</v>
      </c>
      <c r="D152" s="4">
        <v>2015</v>
      </c>
      <c r="E152" s="5">
        <v>52.4</v>
      </c>
      <c r="F152" s="5">
        <v>22.6</v>
      </c>
      <c r="G152" s="3"/>
    </row>
    <row r="153" spans="2:7" x14ac:dyDescent="0.2">
      <c r="B153" s="7" t="s">
        <v>16</v>
      </c>
      <c r="C153" s="4" t="s">
        <v>1</v>
      </c>
      <c r="D153" s="4">
        <v>2010</v>
      </c>
      <c r="E153" s="5">
        <v>61.72</v>
      </c>
      <c r="F153" s="5">
        <v>67.62</v>
      </c>
      <c r="G153" s="3"/>
    </row>
    <row r="154" spans="2:7" x14ac:dyDescent="0.2">
      <c r="B154" s="7" t="s">
        <v>16</v>
      </c>
      <c r="C154" s="4" t="s">
        <v>1</v>
      </c>
      <c r="D154" s="4">
        <v>2011</v>
      </c>
      <c r="E154" s="5">
        <v>62.56</v>
      </c>
      <c r="F154" s="5">
        <v>66.819999999999993</v>
      </c>
      <c r="G154" s="3"/>
    </row>
    <row r="155" spans="2:7" x14ac:dyDescent="0.2">
      <c r="B155" s="7" t="s">
        <v>16</v>
      </c>
      <c r="C155" s="4" t="s">
        <v>1</v>
      </c>
      <c r="D155" s="4">
        <v>2012</v>
      </c>
      <c r="E155" s="5">
        <v>64.45</v>
      </c>
      <c r="F155" s="5">
        <v>67.3</v>
      </c>
      <c r="G155" s="3"/>
    </row>
    <row r="156" spans="2:7" x14ac:dyDescent="0.2">
      <c r="B156" s="7" t="s">
        <v>16</v>
      </c>
      <c r="C156" s="4" t="s">
        <v>1</v>
      </c>
      <c r="D156" s="4">
        <v>2013</v>
      </c>
      <c r="E156" s="5">
        <v>64.930000000000007</v>
      </c>
      <c r="F156" s="5">
        <v>68.72</v>
      </c>
      <c r="G156" s="3"/>
    </row>
    <row r="157" spans="2:7" x14ac:dyDescent="0.2">
      <c r="B157" s="7" t="s">
        <v>16</v>
      </c>
      <c r="C157" s="4" t="s">
        <v>1</v>
      </c>
      <c r="D157" s="4">
        <v>2014</v>
      </c>
      <c r="E157" s="5">
        <v>66.83</v>
      </c>
      <c r="F157" s="5">
        <v>66.83</v>
      </c>
      <c r="G157" s="3"/>
    </row>
    <row r="158" spans="2:7" x14ac:dyDescent="0.2">
      <c r="B158" s="7" t="s">
        <v>16</v>
      </c>
      <c r="C158" s="4" t="s">
        <v>1</v>
      </c>
      <c r="D158" s="4">
        <v>2015</v>
      </c>
      <c r="E158" s="5">
        <v>68.75</v>
      </c>
      <c r="F158" s="5">
        <v>77.88</v>
      </c>
      <c r="G158" s="3"/>
    </row>
    <row r="159" spans="2:7" x14ac:dyDescent="0.2">
      <c r="B159" s="7" t="s">
        <v>20</v>
      </c>
      <c r="C159" s="4" t="s">
        <v>73</v>
      </c>
      <c r="D159" s="4">
        <v>2010</v>
      </c>
      <c r="E159" s="5">
        <v>100</v>
      </c>
      <c r="F159" s="5">
        <v>98.57</v>
      </c>
      <c r="G159" s="3"/>
    </row>
    <row r="160" spans="2:7" x14ac:dyDescent="0.2">
      <c r="B160" s="7" t="s">
        <v>20</v>
      </c>
      <c r="C160" s="4" t="s">
        <v>73</v>
      </c>
      <c r="D160" s="4">
        <v>2011</v>
      </c>
      <c r="E160" s="5">
        <v>99.53</v>
      </c>
      <c r="F160" s="5">
        <v>96.68</v>
      </c>
      <c r="G160" s="3"/>
    </row>
    <row r="161" spans="2:7" x14ac:dyDescent="0.2">
      <c r="B161" s="7" t="s">
        <v>20</v>
      </c>
      <c r="C161" s="4" t="s">
        <v>73</v>
      </c>
      <c r="D161" s="4">
        <v>2012</v>
      </c>
      <c r="E161" s="5">
        <v>99.53</v>
      </c>
      <c r="F161" s="5">
        <v>97.16</v>
      </c>
      <c r="G161" s="3"/>
    </row>
    <row r="162" spans="2:7" x14ac:dyDescent="0.2">
      <c r="B162" s="7" t="s">
        <v>20</v>
      </c>
      <c r="C162" s="4" t="s">
        <v>73</v>
      </c>
      <c r="D162" s="4">
        <v>2013</v>
      </c>
      <c r="E162" s="5">
        <v>99.53</v>
      </c>
      <c r="F162" s="5">
        <v>96.68</v>
      </c>
      <c r="G162" s="3"/>
    </row>
    <row r="163" spans="2:7" x14ac:dyDescent="0.2">
      <c r="B163" s="7" t="s">
        <v>20</v>
      </c>
      <c r="C163" s="4" t="s">
        <v>73</v>
      </c>
      <c r="D163" s="4">
        <v>2014</v>
      </c>
      <c r="E163" s="5">
        <v>100</v>
      </c>
      <c r="F163" s="5">
        <v>97.12</v>
      </c>
      <c r="G163" s="3"/>
    </row>
    <row r="164" spans="2:7" x14ac:dyDescent="0.2">
      <c r="B164" s="7" t="s">
        <v>20</v>
      </c>
      <c r="C164" s="4" t="s">
        <v>73</v>
      </c>
      <c r="D164" s="4">
        <v>2015</v>
      </c>
      <c r="E164" s="5">
        <v>100</v>
      </c>
      <c r="F164" s="5">
        <v>97.12</v>
      </c>
      <c r="G164" s="3"/>
    </row>
    <row r="165" spans="2:7" x14ac:dyDescent="0.2">
      <c r="B165" s="7" t="s">
        <v>40</v>
      </c>
      <c r="C165" s="4" t="s">
        <v>5</v>
      </c>
      <c r="D165" s="4">
        <v>2010</v>
      </c>
      <c r="E165" s="5">
        <v>17.22</v>
      </c>
      <c r="F165" s="5">
        <v>41.43</v>
      </c>
      <c r="G165" s="3"/>
    </row>
    <row r="166" spans="2:7" x14ac:dyDescent="0.2">
      <c r="B166" s="7" t="s">
        <v>40</v>
      </c>
      <c r="C166" s="4" t="s">
        <v>5</v>
      </c>
      <c r="D166" s="4">
        <v>2011</v>
      </c>
      <c r="E166" s="5">
        <v>19.43</v>
      </c>
      <c r="F166" s="5">
        <v>41.23</v>
      </c>
      <c r="G166" s="3"/>
    </row>
    <row r="167" spans="2:7" x14ac:dyDescent="0.2">
      <c r="B167" s="7" t="s">
        <v>40</v>
      </c>
      <c r="C167" s="4" t="s">
        <v>5</v>
      </c>
      <c r="D167" s="4">
        <v>2012</v>
      </c>
      <c r="E167" s="5">
        <v>24.17</v>
      </c>
      <c r="F167" s="5">
        <v>43.13</v>
      </c>
      <c r="G167" s="3"/>
    </row>
    <row r="168" spans="2:7" x14ac:dyDescent="0.2">
      <c r="B168" s="7" t="s">
        <v>40</v>
      </c>
      <c r="C168" s="4" t="s">
        <v>5</v>
      </c>
      <c r="D168" s="4">
        <v>2013</v>
      </c>
      <c r="E168" s="5">
        <v>23.22</v>
      </c>
      <c r="F168" s="5">
        <v>42.18</v>
      </c>
      <c r="G168" s="3"/>
    </row>
    <row r="169" spans="2:7" x14ac:dyDescent="0.2">
      <c r="B169" s="7" t="s">
        <v>40</v>
      </c>
      <c r="C169" s="4" t="s">
        <v>5</v>
      </c>
      <c r="D169" s="4">
        <v>2014</v>
      </c>
      <c r="E169" s="5">
        <v>15.38</v>
      </c>
      <c r="F169" s="5">
        <v>49.52</v>
      </c>
      <c r="G169" s="3"/>
    </row>
    <row r="170" spans="2:7" x14ac:dyDescent="0.2">
      <c r="B170" s="7" t="s">
        <v>40</v>
      </c>
      <c r="C170" s="4" t="s">
        <v>5</v>
      </c>
      <c r="D170" s="4">
        <v>2015</v>
      </c>
      <c r="E170" s="5">
        <v>14.42</v>
      </c>
      <c r="F170" s="5">
        <v>46.15</v>
      </c>
      <c r="G170" s="3"/>
    </row>
    <row r="171" spans="2:7" x14ac:dyDescent="0.2">
      <c r="B171" s="7" t="s">
        <v>80</v>
      </c>
      <c r="C171" s="4" t="s">
        <v>70</v>
      </c>
      <c r="D171" s="4">
        <v>2010</v>
      </c>
      <c r="E171" s="5">
        <v>73.209999999999994</v>
      </c>
      <c r="F171" s="5">
        <v>82.86</v>
      </c>
      <c r="G171" s="3"/>
    </row>
    <row r="172" spans="2:7" x14ac:dyDescent="0.2">
      <c r="B172" s="7" t="s">
        <v>80</v>
      </c>
      <c r="C172" s="4" t="s">
        <v>70</v>
      </c>
      <c r="D172" s="4">
        <v>2011</v>
      </c>
      <c r="E172" s="5">
        <v>74.88</v>
      </c>
      <c r="F172" s="5">
        <v>81.040000000000006</v>
      </c>
      <c r="G172" s="3"/>
    </row>
    <row r="173" spans="2:7" x14ac:dyDescent="0.2">
      <c r="B173" s="7" t="s">
        <v>80</v>
      </c>
      <c r="C173" s="4" t="s">
        <v>70</v>
      </c>
      <c r="D173" s="4">
        <v>2012</v>
      </c>
      <c r="E173" s="5">
        <v>76.3</v>
      </c>
      <c r="F173" s="5">
        <v>81.040000000000006</v>
      </c>
      <c r="G173" s="3"/>
    </row>
    <row r="174" spans="2:7" x14ac:dyDescent="0.2">
      <c r="B174" s="7" t="s">
        <v>80</v>
      </c>
      <c r="C174" s="4" t="s">
        <v>70</v>
      </c>
      <c r="D174" s="4">
        <v>2013</v>
      </c>
      <c r="E174" s="5">
        <v>77.73</v>
      </c>
      <c r="F174" s="5">
        <v>80.569999999999993</v>
      </c>
      <c r="G174" s="3"/>
    </row>
    <row r="175" spans="2:7" x14ac:dyDescent="0.2">
      <c r="B175" s="7" t="s">
        <v>80</v>
      </c>
      <c r="C175" s="4" t="s">
        <v>70</v>
      </c>
      <c r="D175" s="4">
        <v>2014</v>
      </c>
      <c r="E175" s="5">
        <v>50</v>
      </c>
      <c r="F175" s="5">
        <v>63.94</v>
      </c>
      <c r="G175" s="3"/>
    </row>
    <row r="176" spans="2:7" x14ac:dyDescent="0.2">
      <c r="B176" s="7" t="s">
        <v>80</v>
      </c>
      <c r="C176" s="4" t="s">
        <v>70</v>
      </c>
      <c r="D176" s="4">
        <v>2015</v>
      </c>
      <c r="E176" s="5">
        <v>57.21</v>
      </c>
      <c r="F176" s="5">
        <v>64.900000000000006</v>
      </c>
      <c r="G176" s="3"/>
    </row>
    <row r="177" spans="2:7" x14ac:dyDescent="0.2">
      <c r="B177" s="7" t="s">
        <v>27</v>
      </c>
      <c r="C177" s="4" t="s">
        <v>74</v>
      </c>
      <c r="D177" s="4">
        <v>2010</v>
      </c>
      <c r="E177" s="5">
        <v>75.599999999999994</v>
      </c>
      <c r="F177" s="5">
        <v>85.24</v>
      </c>
      <c r="G177" s="3"/>
    </row>
    <row r="178" spans="2:7" x14ac:dyDescent="0.2">
      <c r="B178" s="7" t="s">
        <v>27</v>
      </c>
      <c r="C178" s="4" t="s">
        <v>74</v>
      </c>
      <c r="D178" s="4">
        <v>2011</v>
      </c>
      <c r="E178" s="5">
        <v>76.3</v>
      </c>
      <c r="F178" s="5">
        <v>85.31</v>
      </c>
      <c r="G178" s="3"/>
    </row>
    <row r="179" spans="2:7" x14ac:dyDescent="0.2">
      <c r="B179" s="7" t="s">
        <v>27</v>
      </c>
      <c r="C179" s="4" t="s">
        <v>74</v>
      </c>
      <c r="D179" s="4">
        <v>2012</v>
      </c>
      <c r="E179" s="5">
        <v>72.040000000000006</v>
      </c>
      <c r="F179" s="5">
        <v>81.52</v>
      </c>
      <c r="G179" s="3"/>
    </row>
    <row r="180" spans="2:7" x14ac:dyDescent="0.2">
      <c r="B180" s="7" t="s">
        <v>27</v>
      </c>
      <c r="C180" s="4" t="s">
        <v>74</v>
      </c>
      <c r="D180" s="4">
        <v>2013</v>
      </c>
      <c r="E180" s="5">
        <v>72.510000000000005</v>
      </c>
      <c r="F180" s="5">
        <v>81.52</v>
      </c>
      <c r="G180" s="3"/>
    </row>
    <row r="181" spans="2:7" x14ac:dyDescent="0.2">
      <c r="B181" s="7" t="s">
        <v>27</v>
      </c>
      <c r="C181" s="4" t="s">
        <v>74</v>
      </c>
      <c r="D181" s="4">
        <v>2014</v>
      </c>
      <c r="E181" s="5">
        <v>53.85</v>
      </c>
      <c r="F181" s="5">
        <v>67.31</v>
      </c>
      <c r="G181" s="3"/>
    </row>
    <row r="182" spans="2:7" x14ac:dyDescent="0.2">
      <c r="B182" s="7" t="s">
        <v>27</v>
      </c>
      <c r="C182" s="4" t="s">
        <v>74</v>
      </c>
      <c r="D182" s="4">
        <v>2015</v>
      </c>
      <c r="E182" s="5">
        <v>50</v>
      </c>
      <c r="F182" s="5">
        <v>68.75</v>
      </c>
      <c r="G182" s="3"/>
    </row>
    <row r="183" spans="2:7" x14ac:dyDescent="0.2">
      <c r="B183" s="7" t="s">
        <v>34</v>
      </c>
      <c r="C183" s="4" t="s">
        <v>75</v>
      </c>
      <c r="D183" s="4">
        <v>2010</v>
      </c>
      <c r="E183" s="5">
        <v>73.209999999999994</v>
      </c>
      <c r="F183" s="5">
        <v>82.86</v>
      </c>
      <c r="G183" s="3"/>
    </row>
    <row r="184" spans="2:7" x14ac:dyDescent="0.2">
      <c r="B184" s="7" t="s">
        <v>34</v>
      </c>
      <c r="C184" s="4" t="s">
        <v>75</v>
      </c>
      <c r="D184" s="4">
        <v>2011</v>
      </c>
      <c r="E184" s="5">
        <v>74.88</v>
      </c>
      <c r="F184" s="5">
        <v>81.040000000000006</v>
      </c>
      <c r="G184" s="3"/>
    </row>
    <row r="185" spans="2:7" x14ac:dyDescent="0.2">
      <c r="B185" s="7" t="s">
        <v>34</v>
      </c>
      <c r="C185" s="4" t="s">
        <v>75</v>
      </c>
      <c r="D185" s="4">
        <v>2012</v>
      </c>
      <c r="E185" s="5">
        <v>76.3</v>
      </c>
      <c r="F185" s="5">
        <v>81.040000000000006</v>
      </c>
      <c r="G185" s="3"/>
    </row>
    <row r="186" spans="2:7" x14ac:dyDescent="0.2">
      <c r="B186" s="7" t="s">
        <v>34</v>
      </c>
      <c r="C186" s="4" t="s">
        <v>75</v>
      </c>
      <c r="D186" s="4">
        <v>2013</v>
      </c>
      <c r="E186" s="5">
        <v>77.73</v>
      </c>
      <c r="F186" s="5">
        <v>80.569999999999993</v>
      </c>
      <c r="G186" s="3"/>
    </row>
    <row r="187" spans="2:7" x14ac:dyDescent="0.2">
      <c r="B187" s="7" t="s">
        <v>34</v>
      </c>
      <c r="C187" s="4" t="s">
        <v>75</v>
      </c>
      <c r="D187" s="4">
        <v>2014</v>
      </c>
      <c r="E187" s="5">
        <v>59.13</v>
      </c>
      <c r="F187" s="5">
        <v>72.599999999999994</v>
      </c>
      <c r="G187" s="3"/>
    </row>
    <row r="188" spans="2:7" x14ac:dyDescent="0.2">
      <c r="B188" s="7" t="s">
        <v>34</v>
      </c>
      <c r="C188" s="4" t="s">
        <v>75</v>
      </c>
      <c r="D188" s="4">
        <v>2015</v>
      </c>
      <c r="E188" s="5">
        <v>54.33</v>
      </c>
      <c r="F188" s="5">
        <v>71.63</v>
      </c>
      <c r="G188" s="3"/>
    </row>
    <row r="189" spans="2:7" x14ac:dyDescent="0.2">
      <c r="B189" s="7" t="s">
        <v>28</v>
      </c>
      <c r="C189" s="4" t="s">
        <v>61</v>
      </c>
      <c r="D189" s="4">
        <v>2010</v>
      </c>
      <c r="E189" s="5">
        <v>51.2</v>
      </c>
      <c r="F189" s="5">
        <v>40.950000000000003</v>
      </c>
      <c r="G189" s="3"/>
    </row>
    <row r="190" spans="2:7" x14ac:dyDescent="0.2">
      <c r="B190" s="7" t="s">
        <v>28</v>
      </c>
      <c r="C190" s="4" t="s">
        <v>61</v>
      </c>
      <c r="D190" s="4">
        <v>2011</v>
      </c>
      <c r="E190" s="5">
        <v>50.24</v>
      </c>
      <c r="F190" s="5">
        <v>45.02</v>
      </c>
      <c r="G190" s="3"/>
    </row>
    <row r="191" spans="2:7" x14ac:dyDescent="0.2">
      <c r="B191" s="7" t="s">
        <v>28</v>
      </c>
      <c r="C191" s="4" t="s">
        <v>61</v>
      </c>
      <c r="D191" s="4">
        <v>2012</v>
      </c>
      <c r="E191" s="5">
        <v>55.92</v>
      </c>
      <c r="F191" s="5">
        <v>41.23</v>
      </c>
      <c r="G191" s="3"/>
    </row>
    <row r="192" spans="2:7" x14ac:dyDescent="0.2">
      <c r="B192" s="7" t="s">
        <v>28</v>
      </c>
      <c r="C192" s="4" t="s">
        <v>61</v>
      </c>
      <c r="D192" s="4">
        <v>2013</v>
      </c>
      <c r="E192" s="5">
        <v>54.98</v>
      </c>
      <c r="F192" s="5">
        <v>42.65</v>
      </c>
      <c r="G192" s="3"/>
    </row>
    <row r="193" spans="2:7" x14ac:dyDescent="0.2">
      <c r="B193" s="7" t="s">
        <v>28</v>
      </c>
      <c r="C193" s="4" t="s">
        <v>61</v>
      </c>
      <c r="D193" s="4">
        <v>2014</v>
      </c>
      <c r="E193" s="5">
        <v>46.63</v>
      </c>
      <c r="F193" s="5">
        <v>31.25</v>
      </c>
      <c r="G193" s="3"/>
    </row>
    <row r="194" spans="2:7" x14ac:dyDescent="0.2">
      <c r="B194" s="7" t="s">
        <v>28</v>
      </c>
      <c r="C194" s="4" t="s">
        <v>61</v>
      </c>
      <c r="D194" s="4">
        <v>2015</v>
      </c>
      <c r="E194" s="5">
        <v>41.35</v>
      </c>
      <c r="F194" s="5">
        <v>34.130000000000003</v>
      </c>
      <c r="G194" s="3"/>
    </row>
    <row r="195" spans="2:7" x14ac:dyDescent="0.2">
      <c r="B195" s="7" t="s">
        <v>47</v>
      </c>
      <c r="C195" s="4" t="s">
        <v>77</v>
      </c>
      <c r="D195" s="4">
        <v>2010</v>
      </c>
      <c r="E195" s="5">
        <v>9.57</v>
      </c>
      <c r="F195" s="5">
        <v>17.62</v>
      </c>
      <c r="G195" s="3"/>
    </row>
    <row r="196" spans="2:7" x14ac:dyDescent="0.2">
      <c r="B196" s="7" t="s">
        <v>47</v>
      </c>
      <c r="C196" s="4" t="s">
        <v>77</v>
      </c>
      <c r="D196" s="4">
        <v>2011</v>
      </c>
      <c r="E196" s="5">
        <v>11.85</v>
      </c>
      <c r="F196" s="5">
        <v>15.17</v>
      </c>
      <c r="G196" s="3"/>
    </row>
    <row r="197" spans="2:7" x14ac:dyDescent="0.2">
      <c r="B197" s="7" t="s">
        <v>47</v>
      </c>
      <c r="C197" s="4" t="s">
        <v>77</v>
      </c>
      <c r="D197" s="4">
        <v>2012</v>
      </c>
      <c r="E197" s="5">
        <v>11.85</v>
      </c>
      <c r="F197" s="5">
        <v>17.54</v>
      </c>
      <c r="G197" s="3"/>
    </row>
    <row r="198" spans="2:7" x14ac:dyDescent="0.2">
      <c r="B198" s="7" t="s">
        <v>47</v>
      </c>
      <c r="C198" s="4" t="s">
        <v>77</v>
      </c>
      <c r="D198" s="4">
        <v>2013</v>
      </c>
      <c r="E198" s="5">
        <v>10.43</v>
      </c>
      <c r="F198" s="5">
        <v>21.8</v>
      </c>
      <c r="G198" s="3"/>
    </row>
    <row r="199" spans="2:7" x14ac:dyDescent="0.2">
      <c r="B199" s="7" t="s">
        <v>47</v>
      </c>
      <c r="C199" s="4" t="s">
        <v>77</v>
      </c>
      <c r="D199" s="4">
        <v>2014</v>
      </c>
      <c r="E199" s="5">
        <v>12.5</v>
      </c>
      <c r="F199" s="5">
        <v>29.33</v>
      </c>
      <c r="G199" s="3"/>
    </row>
    <row r="200" spans="2:7" x14ac:dyDescent="0.2">
      <c r="B200" s="7" t="s">
        <v>47</v>
      </c>
      <c r="C200" s="4" t="s">
        <v>77</v>
      </c>
      <c r="D200" s="4">
        <v>2015</v>
      </c>
      <c r="E200" s="5">
        <v>12.98</v>
      </c>
      <c r="F200" s="5">
        <v>27.4</v>
      </c>
      <c r="G200" s="3"/>
    </row>
    <row r="201" spans="2:7" x14ac:dyDescent="0.2">
      <c r="B201" s="7" t="s">
        <v>41</v>
      </c>
      <c r="C201" s="4" t="s">
        <v>62</v>
      </c>
      <c r="D201" s="4">
        <v>2010</v>
      </c>
      <c r="E201" s="5">
        <v>43.54</v>
      </c>
      <c r="F201" s="5">
        <v>47.62</v>
      </c>
      <c r="G201" s="3"/>
    </row>
    <row r="202" spans="2:7" x14ac:dyDescent="0.2">
      <c r="B202" s="7" t="s">
        <v>41</v>
      </c>
      <c r="C202" s="4" t="s">
        <v>62</v>
      </c>
      <c r="D202" s="4">
        <v>2011</v>
      </c>
      <c r="E202" s="5">
        <v>43.13</v>
      </c>
      <c r="F202" s="5">
        <v>48.82</v>
      </c>
      <c r="G202" s="3"/>
    </row>
    <row r="203" spans="2:7" x14ac:dyDescent="0.2">
      <c r="B203" s="7" t="s">
        <v>41</v>
      </c>
      <c r="C203" s="4" t="s">
        <v>62</v>
      </c>
      <c r="D203" s="4">
        <v>2012</v>
      </c>
      <c r="E203" s="5">
        <v>42.18</v>
      </c>
      <c r="F203" s="5">
        <v>49.29</v>
      </c>
      <c r="G203" s="3"/>
    </row>
    <row r="204" spans="2:7" x14ac:dyDescent="0.2">
      <c r="B204" s="7" t="s">
        <v>41</v>
      </c>
      <c r="C204" s="4" t="s">
        <v>62</v>
      </c>
      <c r="D204" s="4">
        <v>2013</v>
      </c>
      <c r="E204" s="5">
        <v>42.18</v>
      </c>
      <c r="F204" s="5">
        <v>51.18</v>
      </c>
      <c r="G204" s="3"/>
    </row>
    <row r="205" spans="2:7" x14ac:dyDescent="0.2">
      <c r="B205" s="7" t="s">
        <v>41</v>
      </c>
      <c r="C205" s="4" t="s">
        <v>62</v>
      </c>
      <c r="D205" s="4">
        <v>2014</v>
      </c>
      <c r="E205" s="5">
        <v>50.48</v>
      </c>
      <c r="F205" s="5">
        <v>48.08</v>
      </c>
      <c r="G205" s="3"/>
    </row>
    <row r="206" spans="2:7" x14ac:dyDescent="0.2">
      <c r="B206" s="7" t="s">
        <v>41</v>
      </c>
      <c r="C206" s="4" t="s">
        <v>62</v>
      </c>
      <c r="D206" s="4">
        <v>2015</v>
      </c>
      <c r="E206" s="5">
        <v>42.79</v>
      </c>
      <c r="F206" s="5">
        <v>39.9</v>
      </c>
      <c r="G206" s="3"/>
    </row>
    <row r="207" spans="2:7" x14ac:dyDescent="0.2">
      <c r="B207" s="7" t="s">
        <v>35</v>
      </c>
      <c r="C207" s="4" t="s">
        <v>78</v>
      </c>
      <c r="D207" s="4">
        <v>2010</v>
      </c>
      <c r="E207" s="5">
        <v>63.64</v>
      </c>
      <c r="F207" s="5">
        <v>45.24</v>
      </c>
      <c r="G207" s="3"/>
    </row>
    <row r="208" spans="2:7" x14ac:dyDescent="0.2">
      <c r="B208" s="7" t="s">
        <v>35</v>
      </c>
      <c r="C208" s="4" t="s">
        <v>78</v>
      </c>
      <c r="D208" s="4">
        <v>2011</v>
      </c>
      <c r="E208" s="5">
        <v>63.98</v>
      </c>
      <c r="F208" s="5">
        <v>51.18</v>
      </c>
      <c r="G208" s="3"/>
    </row>
    <row r="209" spans="2:7" x14ac:dyDescent="0.2">
      <c r="B209" s="7" t="s">
        <v>35</v>
      </c>
      <c r="C209" s="4" t="s">
        <v>78</v>
      </c>
      <c r="D209" s="4">
        <v>2012</v>
      </c>
      <c r="E209" s="5">
        <v>64.930000000000007</v>
      </c>
      <c r="F209" s="5">
        <v>50.71</v>
      </c>
      <c r="G209" s="3"/>
    </row>
    <row r="210" spans="2:7" x14ac:dyDescent="0.2">
      <c r="B210" s="7" t="s">
        <v>35</v>
      </c>
      <c r="C210" s="4" t="s">
        <v>78</v>
      </c>
      <c r="D210" s="4">
        <v>2013</v>
      </c>
      <c r="E210" s="5">
        <v>63.51</v>
      </c>
      <c r="F210" s="5">
        <v>48.34</v>
      </c>
      <c r="G210" s="3"/>
    </row>
    <row r="211" spans="2:7" x14ac:dyDescent="0.2">
      <c r="B211" s="7" t="s">
        <v>35</v>
      </c>
      <c r="C211" s="4" t="s">
        <v>78</v>
      </c>
      <c r="D211" s="4">
        <v>2014</v>
      </c>
      <c r="E211" s="5">
        <v>64.42</v>
      </c>
      <c r="F211" s="5">
        <v>33.65</v>
      </c>
      <c r="G211" s="3"/>
    </row>
    <row r="212" spans="2:7" x14ac:dyDescent="0.2">
      <c r="B212" s="7" t="s">
        <v>35</v>
      </c>
      <c r="C212" s="4" t="s">
        <v>78</v>
      </c>
      <c r="D212" s="4">
        <v>2015</v>
      </c>
      <c r="E212" s="5">
        <v>62.98</v>
      </c>
      <c r="F212" s="5">
        <v>36.06</v>
      </c>
      <c r="G212" s="3"/>
    </row>
    <row r="213" spans="2:7" x14ac:dyDescent="0.2">
      <c r="B213" s="7" t="s">
        <v>48</v>
      </c>
      <c r="C213" s="4" t="s">
        <v>76</v>
      </c>
      <c r="D213" s="4">
        <v>2010</v>
      </c>
      <c r="E213" s="5">
        <v>38.28</v>
      </c>
      <c r="F213" s="5">
        <v>52.86</v>
      </c>
      <c r="G213" s="3"/>
    </row>
    <row r="214" spans="2:7" x14ac:dyDescent="0.2">
      <c r="B214" s="7" t="s">
        <v>48</v>
      </c>
      <c r="C214" s="4" t="s">
        <v>76</v>
      </c>
      <c r="D214" s="4">
        <v>2011</v>
      </c>
      <c r="E214" s="5">
        <v>22.75</v>
      </c>
      <c r="F214" s="5">
        <v>38.39</v>
      </c>
      <c r="G214" s="3"/>
    </row>
    <row r="215" spans="2:7" x14ac:dyDescent="0.2">
      <c r="B215" s="7" t="s">
        <v>48</v>
      </c>
      <c r="C215" s="4" t="s">
        <v>76</v>
      </c>
      <c r="D215" s="4">
        <v>2012</v>
      </c>
      <c r="E215" s="5">
        <v>29.38</v>
      </c>
      <c r="F215" s="5">
        <v>48.34</v>
      </c>
      <c r="G215" s="3"/>
    </row>
    <row r="216" spans="2:7" x14ac:dyDescent="0.2">
      <c r="B216" s="7" t="s">
        <v>48</v>
      </c>
      <c r="C216" s="4" t="s">
        <v>76</v>
      </c>
      <c r="D216" s="4">
        <v>2013</v>
      </c>
      <c r="E216" s="5">
        <v>30.33</v>
      </c>
      <c r="F216" s="5">
        <v>47.87</v>
      </c>
      <c r="G216" s="3"/>
    </row>
    <row r="217" spans="2:7" x14ac:dyDescent="0.2">
      <c r="B217" s="7" t="s">
        <v>48</v>
      </c>
      <c r="C217" s="4" t="s">
        <v>76</v>
      </c>
      <c r="D217" s="4">
        <v>2014</v>
      </c>
      <c r="E217" s="5">
        <v>16.829999999999998</v>
      </c>
      <c r="F217" s="5">
        <v>58.17</v>
      </c>
      <c r="G217" s="3"/>
    </row>
    <row r="218" spans="2:7" x14ac:dyDescent="0.2">
      <c r="B218" s="7" t="s">
        <v>48</v>
      </c>
      <c r="C218" s="4" t="s">
        <v>76</v>
      </c>
      <c r="D218" s="4">
        <v>2015</v>
      </c>
      <c r="E218" s="5">
        <v>15.87</v>
      </c>
      <c r="F218" s="5">
        <v>58.65</v>
      </c>
      <c r="G218" s="3"/>
    </row>
    <row r="219" spans="2:7" x14ac:dyDescent="0.2">
      <c r="B219" s="7" t="s">
        <v>42</v>
      </c>
      <c r="C219" s="4" t="s">
        <v>79</v>
      </c>
      <c r="D219" s="4">
        <v>2010</v>
      </c>
      <c r="E219" s="5">
        <v>44.5</v>
      </c>
      <c r="F219" s="5">
        <v>67.14</v>
      </c>
      <c r="G219" s="3"/>
    </row>
    <row r="220" spans="2:7" x14ac:dyDescent="0.2">
      <c r="B220" s="7" t="s">
        <v>42</v>
      </c>
      <c r="C220" s="4" t="s">
        <v>79</v>
      </c>
      <c r="D220" s="4">
        <v>2011</v>
      </c>
      <c r="E220" s="5">
        <v>46.45</v>
      </c>
      <c r="F220" s="5">
        <v>68.72</v>
      </c>
      <c r="G220" s="3"/>
    </row>
    <row r="221" spans="2:7" x14ac:dyDescent="0.2">
      <c r="B221" s="7" t="s">
        <v>42</v>
      </c>
      <c r="C221" s="4" t="s">
        <v>79</v>
      </c>
      <c r="D221" s="4">
        <v>2012</v>
      </c>
      <c r="E221" s="5">
        <v>47.39</v>
      </c>
      <c r="F221" s="5">
        <v>69.67</v>
      </c>
      <c r="G221" s="3"/>
    </row>
    <row r="222" spans="2:7" x14ac:dyDescent="0.2">
      <c r="B222" s="7" t="s">
        <v>42</v>
      </c>
      <c r="C222" s="4" t="s">
        <v>79</v>
      </c>
      <c r="D222" s="4">
        <v>2013</v>
      </c>
      <c r="E222" s="5">
        <v>46.92</v>
      </c>
      <c r="F222" s="5">
        <v>67.77</v>
      </c>
      <c r="G222" s="3"/>
    </row>
    <row r="223" spans="2:7" x14ac:dyDescent="0.2">
      <c r="B223" s="7" t="s">
        <v>42</v>
      </c>
      <c r="C223" s="4" t="s">
        <v>79</v>
      </c>
      <c r="D223" s="4">
        <v>2014</v>
      </c>
      <c r="E223" s="5">
        <v>31.25</v>
      </c>
      <c r="F223" s="5">
        <v>71.150000000000006</v>
      </c>
      <c r="G223" s="3"/>
    </row>
    <row r="224" spans="2:7" x14ac:dyDescent="0.2">
      <c r="B224" s="7" t="s">
        <v>42</v>
      </c>
      <c r="C224" s="4" t="s">
        <v>79</v>
      </c>
      <c r="D224" s="4">
        <v>2015</v>
      </c>
      <c r="E224" s="5">
        <v>21.15</v>
      </c>
      <c r="F224" s="5">
        <v>52.88</v>
      </c>
      <c r="G224" s="3"/>
    </row>
  </sheetData>
  <sortState ref="B3:F224">
    <sortCondition ref="B3"/>
  </sortState>
  <mergeCells count="1">
    <mergeCell ref="H2:J2"/>
  </mergeCells>
  <pageMargins left="0.7" right="0.7" top="0.75" bottom="0.75" header="0.3" footer="0.3"/>
  <pageSetup scale="49" fitToHeight="0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O225"/>
  <sheetViews>
    <sheetView topLeftCell="C180" workbookViewId="0">
      <selection activeCell="H206" sqref="H206"/>
    </sheetView>
  </sheetViews>
  <sheetFormatPr baseColWidth="10" defaultColWidth="8.83203125" defaultRowHeight="15" x14ac:dyDescent="0.2"/>
  <cols>
    <col min="2" max="2" width="27.6640625" style="8" customWidth="1"/>
    <col min="3" max="3" width="13.5" customWidth="1"/>
    <col min="4" max="4" width="11.5" customWidth="1"/>
    <col min="5" max="5" width="8.5" customWidth="1"/>
    <col min="6" max="6" width="8.6640625" customWidth="1"/>
    <col min="9" max="9" width="9.5" bestFit="1" customWidth="1"/>
    <col min="10" max="10" width="12.33203125" customWidth="1"/>
    <col min="11" max="11" width="14" customWidth="1"/>
    <col min="12" max="12" width="14.1640625" customWidth="1"/>
    <col min="13" max="14" width="13.5" customWidth="1"/>
    <col min="15" max="15" width="15.83203125" customWidth="1"/>
    <col min="16" max="16" width="20" customWidth="1"/>
    <col min="17" max="17" width="14.1640625" customWidth="1"/>
    <col min="18" max="18" width="15.5" customWidth="1"/>
  </cols>
  <sheetData>
    <row r="2" spans="2:15" x14ac:dyDescent="0.2">
      <c r="B2" s="7" t="s">
        <v>83</v>
      </c>
      <c r="C2" s="2" t="s">
        <v>84</v>
      </c>
      <c r="D2" s="2" t="s">
        <v>85</v>
      </c>
      <c r="E2" s="2" t="s">
        <v>6</v>
      </c>
      <c r="F2" s="2" t="s">
        <v>7</v>
      </c>
      <c r="G2" s="3"/>
      <c r="H2" s="3"/>
      <c r="I2" s="3"/>
    </row>
    <row r="3" spans="2:15" x14ac:dyDescent="0.2">
      <c r="B3" s="7" t="s">
        <v>21</v>
      </c>
      <c r="C3" s="4" t="s">
        <v>50</v>
      </c>
      <c r="D3" s="4">
        <v>2010</v>
      </c>
      <c r="E3" s="5">
        <v>68.900000000000006</v>
      </c>
      <c r="F3" s="5">
        <v>88.1</v>
      </c>
      <c r="K3" s="39" t="s">
        <v>90</v>
      </c>
      <c r="L3" s="39" t="s">
        <v>91</v>
      </c>
      <c r="M3" s="39" t="s">
        <v>118</v>
      </c>
      <c r="N3" s="39" t="s">
        <v>119</v>
      </c>
      <c r="O3" s="39" t="s">
        <v>120</v>
      </c>
    </row>
    <row r="4" spans="2:15" x14ac:dyDescent="0.2">
      <c r="B4" s="7" t="s">
        <v>21</v>
      </c>
      <c r="C4" s="4" t="s">
        <v>50</v>
      </c>
      <c r="D4" s="4">
        <v>2011</v>
      </c>
      <c r="E4" s="5">
        <v>67.3</v>
      </c>
      <c r="F4" s="5">
        <v>88.15</v>
      </c>
      <c r="G4" s="3"/>
      <c r="J4" s="9"/>
      <c r="K4" s="13">
        <f>E3</f>
        <v>68.900000000000006</v>
      </c>
      <c r="L4" s="13">
        <f>F3</f>
        <v>88.1</v>
      </c>
      <c r="M4" s="13">
        <f>K4*K4</f>
        <v>4747.2100000000009</v>
      </c>
      <c r="N4" s="13">
        <f>L4*L4</f>
        <v>7761.6099999999988</v>
      </c>
      <c r="O4" s="13">
        <f>K4*L4</f>
        <v>6070.09</v>
      </c>
    </row>
    <row r="5" spans="2:15" x14ac:dyDescent="0.2">
      <c r="B5" s="7" t="s">
        <v>21</v>
      </c>
      <c r="C5" s="4" t="s">
        <v>50</v>
      </c>
      <c r="D5" s="4">
        <v>2012</v>
      </c>
      <c r="E5" s="5">
        <v>67.77</v>
      </c>
      <c r="F5" s="5">
        <v>87.2</v>
      </c>
      <c r="G5" s="3"/>
      <c r="I5" t="s">
        <v>128</v>
      </c>
      <c r="J5" s="12">
        <v>222</v>
      </c>
      <c r="K5" s="13">
        <f t="shared" ref="K5:K36" si="0">E4</f>
        <v>67.3</v>
      </c>
      <c r="L5" s="13">
        <f t="shared" ref="L5:L68" si="1">F4</f>
        <v>88.15</v>
      </c>
      <c r="M5" s="13">
        <f t="shared" ref="M5:M68" si="2">K5*K5</f>
        <v>4529.29</v>
      </c>
      <c r="N5" s="13">
        <f t="shared" ref="N5:N68" si="3">L5*L5</f>
        <v>7770.4225000000006</v>
      </c>
      <c r="O5" s="13">
        <f t="shared" ref="O5:O68" si="4">K5*L5</f>
        <v>5932.4949999999999</v>
      </c>
    </row>
    <row r="6" spans="2:15" x14ac:dyDescent="0.2">
      <c r="B6" s="7" t="s">
        <v>21</v>
      </c>
      <c r="C6" s="4" t="s">
        <v>50</v>
      </c>
      <c r="D6" s="4">
        <v>2013</v>
      </c>
      <c r="E6" s="5">
        <v>69.19</v>
      </c>
      <c r="F6" s="5">
        <v>87.2</v>
      </c>
      <c r="G6" s="3"/>
      <c r="I6" t="s">
        <v>121</v>
      </c>
      <c r="J6" s="57">
        <f>SUM(K4:K224)</f>
        <v>10102.089999999998</v>
      </c>
      <c r="K6" s="13">
        <f t="shared" si="0"/>
        <v>67.77</v>
      </c>
      <c r="L6" s="13">
        <f t="shared" si="1"/>
        <v>87.2</v>
      </c>
      <c r="M6" s="13">
        <f t="shared" si="2"/>
        <v>4592.772899999999</v>
      </c>
      <c r="N6" s="13">
        <f t="shared" si="3"/>
        <v>7603.84</v>
      </c>
      <c r="O6" s="13">
        <f t="shared" si="4"/>
        <v>5909.5439999999999</v>
      </c>
    </row>
    <row r="7" spans="2:15" x14ac:dyDescent="0.2">
      <c r="B7" s="7" t="s">
        <v>21</v>
      </c>
      <c r="C7" s="4" t="s">
        <v>50</v>
      </c>
      <c r="D7" s="4">
        <v>2014</v>
      </c>
      <c r="E7" s="5">
        <v>49.52</v>
      </c>
      <c r="F7" s="5">
        <v>74.040000000000006</v>
      </c>
      <c r="G7" s="3"/>
      <c r="I7" t="s">
        <v>122</v>
      </c>
      <c r="J7" s="13">
        <f>SUM(L4:L224)</f>
        <v>11786.120000000004</v>
      </c>
      <c r="K7" s="13">
        <f t="shared" si="0"/>
        <v>69.19</v>
      </c>
      <c r="L7" s="13">
        <f t="shared" si="1"/>
        <v>87.2</v>
      </c>
      <c r="M7" s="13">
        <f t="shared" si="2"/>
        <v>4787.2560999999996</v>
      </c>
      <c r="N7" s="13">
        <f t="shared" si="3"/>
        <v>7603.84</v>
      </c>
      <c r="O7" s="13">
        <f t="shared" si="4"/>
        <v>6033.3680000000004</v>
      </c>
    </row>
    <row r="8" spans="2:15" x14ac:dyDescent="0.2">
      <c r="B8" s="7" t="s">
        <v>21</v>
      </c>
      <c r="C8" s="4" t="s">
        <v>50</v>
      </c>
      <c r="D8" s="4">
        <v>2015</v>
      </c>
      <c r="E8" s="5">
        <v>61.06</v>
      </c>
      <c r="F8" s="5">
        <v>74.52</v>
      </c>
      <c r="G8" s="3"/>
      <c r="I8" t="s">
        <v>123</v>
      </c>
      <c r="J8" s="13">
        <f>SUM(K4:K225)/222</f>
        <v>45.600180180180168</v>
      </c>
      <c r="K8" s="13">
        <f t="shared" si="0"/>
        <v>49.52</v>
      </c>
      <c r="L8" s="13">
        <f t="shared" si="1"/>
        <v>74.040000000000006</v>
      </c>
      <c r="M8" s="13">
        <f t="shared" si="2"/>
        <v>2452.2304000000004</v>
      </c>
      <c r="N8" s="13">
        <f t="shared" si="3"/>
        <v>5481.9216000000006</v>
      </c>
      <c r="O8" s="13">
        <f t="shared" si="4"/>
        <v>3666.4608000000007</v>
      </c>
    </row>
    <row r="9" spans="2:15" x14ac:dyDescent="0.2">
      <c r="B9" s="7" t="s">
        <v>29</v>
      </c>
      <c r="C9" s="4" t="s">
        <v>52</v>
      </c>
      <c r="D9" s="4">
        <v>2010</v>
      </c>
      <c r="E9" s="5">
        <v>81.819999999999993</v>
      </c>
      <c r="F9" s="5">
        <v>88.57</v>
      </c>
      <c r="G9" s="3"/>
      <c r="I9" t="s">
        <v>124</v>
      </c>
      <c r="J9" s="13">
        <f>SUM(L4:L225)/222</f>
        <v>53.328828828828847</v>
      </c>
      <c r="K9" s="13">
        <f t="shared" si="0"/>
        <v>61.06</v>
      </c>
      <c r="L9" s="13">
        <f t="shared" si="1"/>
        <v>74.52</v>
      </c>
      <c r="M9" s="13">
        <f t="shared" si="2"/>
        <v>3728.3236000000002</v>
      </c>
      <c r="N9" s="13">
        <f t="shared" si="3"/>
        <v>5553.2303999999995</v>
      </c>
      <c r="O9" s="13">
        <f t="shared" si="4"/>
        <v>4550.1912000000002</v>
      </c>
    </row>
    <row r="10" spans="2:15" x14ac:dyDescent="0.2">
      <c r="B10" s="7" t="s">
        <v>29</v>
      </c>
      <c r="C10" s="4" t="s">
        <v>52</v>
      </c>
      <c r="D10" s="4">
        <v>2011</v>
      </c>
      <c r="E10" s="5">
        <v>78.67</v>
      </c>
      <c r="F10" s="5">
        <v>89.1</v>
      </c>
      <c r="G10" s="3"/>
      <c r="I10" t="s">
        <v>125</v>
      </c>
      <c r="J10" s="13">
        <f>SUM(M4:M225)</f>
        <v>595122.08880000049</v>
      </c>
      <c r="K10" s="13">
        <f t="shared" si="0"/>
        <v>81.819999999999993</v>
      </c>
      <c r="L10" s="13">
        <f t="shared" si="1"/>
        <v>88.57</v>
      </c>
      <c r="M10" s="13">
        <f t="shared" si="2"/>
        <v>6694.5123999999987</v>
      </c>
      <c r="N10" s="13">
        <f t="shared" si="3"/>
        <v>7844.6448999999984</v>
      </c>
      <c r="O10" s="13">
        <f t="shared" si="4"/>
        <v>7246.7973999999986</v>
      </c>
    </row>
    <row r="11" spans="2:15" x14ac:dyDescent="0.2">
      <c r="B11" s="7" t="s">
        <v>29</v>
      </c>
      <c r="C11" s="4" t="s">
        <v>52</v>
      </c>
      <c r="D11" s="4">
        <v>2012</v>
      </c>
      <c r="E11" s="5">
        <v>79.62</v>
      </c>
      <c r="F11" s="5">
        <v>88.15</v>
      </c>
      <c r="G11" s="3"/>
      <c r="I11" t="s">
        <v>126</v>
      </c>
      <c r="J11" s="13">
        <f>SUM(N4:N225)</f>
        <v>757471.17600000079</v>
      </c>
      <c r="K11" s="13">
        <f t="shared" si="0"/>
        <v>78.67</v>
      </c>
      <c r="L11" s="13">
        <f t="shared" si="1"/>
        <v>89.1</v>
      </c>
      <c r="M11" s="13">
        <f t="shared" si="2"/>
        <v>6188.9688999999998</v>
      </c>
      <c r="N11" s="13">
        <f t="shared" si="3"/>
        <v>7938.8099999999986</v>
      </c>
      <c r="O11" s="13">
        <f t="shared" si="4"/>
        <v>7009.4969999999994</v>
      </c>
    </row>
    <row r="12" spans="2:15" x14ac:dyDescent="0.2">
      <c r="B12" s="7" t="s">
        <v>29</v>
      </c>
      <c r="C12" s="4" t="s">
        <v>52</v>
      </c>
      <c r="D12" s="4">
        <v>2013</v>
      </c>
      <c r="E12" s="5">
        <v>75.83</v>
      </c>
      <c r="F12" s="5">
        <v>89.1</v>
      </c>
      <c r="G12" s="3"/>
      <c r="H12" s="3"/>
      <c r="I12" t="s">
        <v>127</v>
      </c>
      <c r="J12" s="13">
        <f>SUM(O4:O225)</f>
        <v>636937.84369999997</v>
      </c>
      <c r="K12" s="13">
        <f t="shared" si="0"/>
        <v>79.62</v>
      </c>
      <c r="L12" s="13">
        <f t="shared" si="1"/>
        <v>88.15</v>
      </c>
      <c r="M12" s="13">
        <f t="shared" si="2"/>
        <v>6339.3444000000009</v>
      </c>
      <c r="N12" s="13">
        <f t="shared" si="3"/>
        <v>7770.4225000000006</v>
      </c>
      <c r="O12" s="13">
        <f t="shared" si="4"/>
        <v>7018.5030000000006</v>
      </c>
    </row>
    <row r="13" spans="2:15" x14ac:dyDescent="0.2">
      <c r="B13" s="7" t="s">
        <v>29</v>
      </c>
      <c r="C13" s="4" t="s">
        <v>52</v>
      </c>
      <c r="D13" s="4">
        <v>2014</v>
      </c>
      <c r="E13" s="5">
        <v>74.040000000000006</v>
      </c>
      <c r="F13" s="5">
        <v>88.94</v>
      </c>
      <c r="G13" s="3"/>
      <c r="I13" s="58" t="s">
        <v>103</v>
      </c>
      <c r="J13" s="59">
        <f>(J12-(J8*J9*J5))/SQRT((J10-J5*(J8*J8))*(J11-J5*(J9*J9)))</f>
        <v>0.74816859789664514</v>
      </c>
      <c r="K13" s="13">
        <f t="shared" si="0"/>
        <v>75.83</v>
      </c>
      <c r="L13" s="13">
        <f t="shared" si="1"/>
        <v>89.1</v>
      </c>
      <c r="M13" s="13">
        <f t="shared" si="2"/>
        <v>5750.1889000000001</v>
      </c>
      <c r="N13" s="13">
        <f t="shared" si="3"/>
        <v>7938.8099999999986</v>
      </c>
      <c r="O13" s="13">
        <f t="shared" si="4"/>
        <v>6756.4529999999995</v>
      </c>
    </row>
    <row r="14" spans="2:15" x14ac:dyDescent="0.2">
      <c r="B14" s="7" t="s">
        <v>29</v>
      </c>
      <c r="C14" s="4" t="s">
        <v>52</v>
      </c>
      <c r="D14" s="4">
        <v>2015</v>
      </c>
      <c r="E14" s="5">
        <v>73.56</v>
      </c>
      <c r="F14" s="5">
        <v>88.46</v>
      </c>
      <c r="G14" s="3"/>
      <c r="K14" s="13">
        <f t="shared" si="0"/>
        <v>74.040000000000006</v>
      </c>
      <c r="L14" s="13">
        <f t="shared" si="1"/>
        <v>88.94</v>
      </c>
      <c r="M14" s="13">
        <f t="shared" si="2"/>
        <v>5481.9216000000006</v>
      </c>
      <c r="N14" s="13">
        <f t="shared" si="3"/>
        <v>7910.3235999999997</v>
      </c>
      <c r="O14" s="13">
        <f t="shared" si="4"/>
        <v>6585.1176000000005</v>
      </c>
    </row>
    <row r="15" spans="2:15" x14ac:dyDescent="0.2">
      <c r="B15" s="7" t="s">
        <v>22</v>
      </c>
      <c r="C15" s="4" t="s">
        <v>2</v>
      </c>
      <c r="D15" s="4">
        <v>2010</v>
      </c>
      <c r="E15" s="5">
        <v>88.52</v>
      </c>
      <c r="F15" s="5">
        <v>89.52</v>
      </c>
      <c r="G15" s="3"/>
      <c r="H15" s="3"/>
      <c r="I15" s="3"/>
      <c r="K15" s="13">
        <f t="shared" si="0"/>
        <v>73.56</v>
      </c>
      <c r="L15" s="13">
        <f t="shared" si="1"/>
        <v>88.46</v>
      </c>
      <c r="M15" s="13">
        <f t="shared" si="2"/>
        <v>5411.0736000000006</v>
      </c>
      <c r="N15" s="13">
        <f t="shared" si="3"/>
        <v>7825.1715999999988</v>
      </c>
      <c r="O15" s="13">
        <f t="shared" si="4"/>
        <v>6507.1175999999996</v>
      </c>
    </row>
    <row r="16" spans="2:15" x14ac:dyDescent="0.2">
      <c r="B16" s="7" t="s">
        <v>22</v>
      </c>
      <c r="C16" s="4" t="s">
        <v>2</v>
      </c>
      <c r="D16" s="4">
        <v>2011</v>
      </c>
      <c r="E16" s="5">
        <v>89.1</v>
      </c>
      <c r="F16" s="5">
        <v>93.36</v>
      </c>
      <c r="G16" s="3"/>
      <c r="H16" s="3"/>
      <c r="I16" s="3"/>
      <c r="K16" s="13">
        <f t="shared" si="0"/>
        <v>88.52</v>
      </c>
      <c r="L16" s="13">
        <f t="shared" si="1"/>
        <v>89.52</v>
      </c>
      <c r="M16" s="13">
        <f t="shared" si="2"/>
        <v>7835.790399999999</v>
      </c>
      <c r="N16" s="13">
        <f t="shared" si="3"/>
        <v>8013.8303999999989</v>
      </c>
      <c r="O16" s="13">
        <f t="shared" si="4"/>
        <v>7924.3103999999994</v>
      </c>
    </row>
    <row r="17" spans="2:15" x14ac:dyDescent="0.2">
      <c r="B17" s="7" t="s">
        <v>22</v>
      </c>
      <c r="C17" s="4" t="s">
        <v>2</v>
      </c>
      <c r="D17" s="4">
        <v>2012</v>
      </c>
      <c r="E17" s="5">
        <v>89.57</v>
      </c>
      <c r="F17" s="5">
        <v>92.89</v>
      </c>
      <c r="G17" s="3"/>
      <c r="H17" s="3"/>
      <c r="I17" s="3"/>
      <c r="K17" s="13">
        <f t="shared" si="0"/>
        <v>89.1</v>
      </c>
      <c r="L17" s="13">
        <f t="shared" si="1"/>
        <v>93.36</v>
      </c>
      <c r="M17" s="13">
        <f t="shared" si="2"/>
        <v>7938.8099999999986</v>
      </c>
      <c r="N17" s="13">
        <f t="shared" si="3"/>
        <v>8716.0895999999993</v>
      </c>
      <c r="O17" s="13">
        <f t="shared" si="4"/>
        <v>8318.3760000000002</v>
      </c>
    </row>
    <row r="18" spans="2:15" x14ac:dyDescent="0.2">
      <c r="B18" s="7" t="s">
        <v>22</v>
      </c>
      <c r="C18" s="4" t="s">
        <v>2</v>
      </c>
      <c r="D18" s="4">
        <v>2013</v>
      </c>
      <c r="E18" s="5">
        <v>88.15</v>
      </c>
      <c r="F18" s="5">
        <v>91.47</v>
      </c>
      <c r="G18" s="3"/>
      <c r="H18" s="3"/>
      <c r="I18" s="3"/>
      <c r="K18" s="13">
        <f t="shared" si="0"/>
        <v>89.57</v>
      </c>
      <c r="L18" s="13">
        <f t="shared" si="1"/>
        <v>92.89</v>
      </c>
      <c r="M18" s="13">
        <f t="shared" si="2"/>
        <v>8022.7848999999987</v>
      </c>
      <c r="N18" s="13">
        <f t="shared" si="3"/>
        <v>8628.5521000000008</v>
      </c>
      <c r="O18" s="13">
        <f t="shared" si="4"/>
        <v>8320.1572999999989</v>
      </c>
    </row>
    <row r="19" spans="2:15" x14ac:dyDescent="0.2">
      <c r="B19" s="7" t="s">
        <v>22</v>
      </c>
      <c r="C19" s="4" t="s">
        <v>2</v>
      </c>
      <c r="D19" s="4">
        <v>2014</v>
      </c>
      <c r="E19" s="5">
        <v>87.02</v>
      </c>
      <c r="F19" s="5">
        <v>81.73</v>
      </c>
      <c r="G19" s="3"/>
      <c r="H19" s="3"/>
      <c r="I19" s="3"/>
      <c r="K19" s="13">
        <f t="shared" si="0"/>
        <v>88.15</v>
      </c>
      <c r="L19" s="13">
        <f t="shared" si="1"/>
        <v>91.47</v>
      </c>
      <c r="M19" s="13">
        <f t="shared" si="2"/>
        <v>7770.4225000000006</v>
      </c>
      <c r="N19" s="13">
        <f t="shared" si="3"/>
        <v>8366.7608999999993</v>
      </c>
      <c r="O19" s="13">
        <f t="shared" si="4"/>
        <v>8063.0805</v>
      </c>
    </row>
    <row r="20" spans="2:15" x14ac:dyDescent="0.2">
      <c r="B20" s="7" t="s">
        <v>22</v>
      </c>
      <c r="C20" s="4" t="s">
        <v>2</v>
      </c>
      <c r="D20" s="4">
        <v>2015</v>
      </c>
      <c r="E20" s="5">
        <v>79.81</v>
      </c>
      <c r="F20" s="5">
        <v>92.79</v>
      </c>
      <c r="G20" s="3"/>
      <c r="H20" s="3"/>
      <c r="I20" s="3"/>
      <c r="K20" s="13">
        <f t="shared" si="0"/>
        <v>87.02</v>
      </c>
      <c r="L20" s="13">
        <f t="shared" si="1"/>
        <v>81.73</v>
      </c>
      <c r="M20" s="13">
        <f t="shared" si="2"/>
        <v>7572.4803999999995</v>
      </c>
      <c r="N20" s="13">
        <f t="shared" si="3"/>
        <v>6679.7929000000004</v>
      </c>
      <c r="O20" s="13">
        <f t="shared" si="4"/>
        <v>7112.1445999999996</v>
      </c>
    </row>
    <row r="21" spans="2:15" x14ac:dyDescent="0.2">
      <c r="B21" s="7" t="s">
        <v>30</v>
      </c>
      <c r="C21" s="4" t="s">
        <v>51</v>
      </c>
      <c r="D21" s="4">
        <v>2010</v>
      </c>
      <c r="E21" s="5">
        <v>40.19</v>
      </c>
      <c r="F21" s="5">
        <v>56.19</v>
      </c>
      <c r="G21" s="3"/>
      <c r="H21" s="3"/>
      <c r="I21" s="3"/>
      <c r="K21" s="13">
        <f t="shared" si="0"/>
        <v>79.81</v>
      </c>
      <c r="L21" s="13">
        <f t="shared" si="1"/>
        <v>92.79</v>
      </c>
      <c r="M21" s="13">
        <f t="shared" si="2"/>
        <v>6369.6361000000006</v>
      </c>
      <c r="N21" s="13">
        <f t="shared" si="3"/>
        <v>8609.9841000000015</v>
      </c>
      <c r="O21" s="13">
        <f t="shared" si="4"/>
        <v>7405.5699000000004</v>
      </c>
    </row>
    <row r="22" spans="2:15" x14ac:dyDescent="0.2">
      <c r="B22" s="7" t="s">
        <v>30</v>
      </c>
      <c r="C22" s="4" t="s">
        <v>51</v>
      </c>
      <c r="D22" s="4">
        <v>2011</v>
      </c>
      <c r="E22" s="5">
        <v>43.6</v>
      </c>
      <c r="F22" s="5">
        <v>51.66</v>
      </c>
      <c r="G22" s="3"/>
      <c r="H22" s="3"/>
      <c r="I22" s="3"/>
      <c r="K22" s="13">
        <f t="shared" si="0"/>
        <v>40.19</v>
      </c>
      <c r="L22" s="13">
        <f t="shared" si="1"/>
        <v>56.19</v>
      </c>
      <c r="M22" s="13">
        <f t="shared" si="2"/>
        <v>1615.2360999999999</v>
      </c>
      <c r="N22" s="13">
        <f t="shared" si="3"/>
        <v>3157.3160999999996</v>
      </c>
      <c r="O22" s="13">
        <f t="shared" si="4"/>
        <v>2258.2760999999996</v>
      </c>
    </row>
    <row r="23" spans="2:15" x14ac:dyDescent="0.2">
      <c r="B23" s="7" t="s">
        <v>30</v>
      </c>
      <c r="C23" s="4" t="s">
        <v>51</v>
      </c>
      <c r="D23" s="4">
        <v>2012</v>
      </c>
      <c r="E23" s="5">
        <v>44.55</v>
      </c>
      <c r="F23" s="5">
        <v>55.92</v>
      </c>
      <c r="G23" s="3"/>
      <c r="H23" s="3"/>
      <c r="I23" s="3"/>
      <c r="K23" s="13">
        <f t="shared" si="0"/>
        <v>43.6</v>
      </c>
      <c r="L23" s="13">
        <f t="shared" si="1"/>
        <v>51.66</v>
      </c>
      <c r="M23" s="13">
        <f t="shared" si="2"/>
        <v>1900.96</v>
      </c>
      <c r="N23" s="13">
        <f t="shared" si="3"/>
        <v>2668.7555999999995</v>
      </c>
      <c r="O23" s="13">
        <f t="shared" si="4"/>
        <v>2252.3759999999997</v>
      </c>
    </row>
    <row r="24" spans="2:15" x14ac:dyDescent="0.2">
      <c r="B24" s="7" t="s">
        <v>30</v>
      </c>
      <c r="C24" s="4" t="s">
        <v>51</v>
      </c>
      <c r="D24" s="4">
        <v>2013</v>
      </c>
      <c r="E24" s="5">
        <v>45.02</v>
      </c>
      <c r="F24" s="5">
        <v>57.35</v>
      </c>
      <c r="G24" s="3"/>
      <c r="H24" s="3"/>
      <c r="I24" s="3"/>
      <c r="K24" s="13">
        <f t="shared" si="0"/>
        <v>44.55</v>
      </c>
      <c r="L24" s="13">
        <f t="shared" si="1"/>
        <v>55.92</v>
      </c>
      <c r="M24" s="13">
        <f t="shared" si="2"/>
        <v>1984.7024999999996</v>
      </c>
      <c r="N24" s="13">
        <f t="shared" si="3"/>
        <v>3127.0464000000002</v>
      </c>
      <c r="O24" s="13">
        <f t="shared" si="4"/>
        <v>2491.2359999999999</v>
      </c>
    </row>
    <row r="25" spans="2:15" x14ac:dyDescent="0.2">
      <c r="B25" s="7" t="s">
        <v>30</v>
      </c>
      <c r="C25" s="4" t="s">
        <v>51</v>
      </c>
      <c r="D25" s="4">
        <v>2014</v>
      </c>
      <c r="E25" s="5">
        <v>25.48</v>
      </c>
      <c r="F25" s="5">
        <v>52.4</v>
      </c>
      <c r="G25" s="3"/>
      <c r="H25" s="3"/>
      <c r="I25" s="3"/>
      <c r="K25" s="13">
        <f t="shared" si="0"/>
        <v>45.02</v>
      </c>
      <c r="L25" s="13">
        <f t="shared" si="1"/>
        <v>57.35</v>
      </c>
      <c r="M25" s="13">
        <f t="shared" si="2"/>
        <v>2026.8004000000003</v>
      </c>
      <c r="N25" s="13">
        <f t="shared" si="3"/>
        <v>3289.0225</v>
      </c>
      <c r="O25" s="13">
        <f t="shared" si="4"/>
        <v>2581.8970000000004</v>
      </c>
    </row>
    <row r="26" spans="2:15" x14ac:dyDescent="0.2">
      <c r="B26" s="7" t="s">
        <v>30</v>
      </c>
      <c r="C26" s="4" t="s">
        <v>51</v>
      </c>
      <c r="D26" s="4">
        <v>2015</v>
      </c>
      <c r="E26" s="5">
        <v>25</v>
      </c>
      <c r="F26" s="5">
        <v>51.92</v>
      </c>
      <c r="G26" s="3"/>
      <c r="H26" s="3"/>
      <c r="I26" s="3"/>
      <c r="K26" s="13">
        <f t="shared" si="0"/>
        <v>25.48</v>
      </c>
      <c r="L26" s="13">
        <f t="shared" si="1"/>
        <v>52.4</v>
      </c>
      <c r="M26" s="13">
        <f t="shared" si="2"/>
        <v>649.23040000000003</v>
      </c>
      <c r="N26" s="13">
        <f t="shared" si="3"/>
        <v>2745.7599999999998</v>
      </c>
      <c r="O26" s="13">
        <f t="shared" si="4"/>
        <v>1335.152</v>
      </c>
    </row>
    <row r="27" spans="2:15" x14ac:dyDescent="0.2">
      <c r="B27" s="7" t="s">
        <v>13</v>
      </c>
      <c r="C27" s="4" t="s">
        <v>54</v>
      </c>
      <c r="D27" s="4">
        <v>2010</v>
      </c>
      <c r="E27" s="5">
        <v>55.02</v>
      </c>
      <c r="F27" s="5">
        <v>74.760000000000005</v>
      </c>
      <c r="G27" s="3"/>
      <c r="H27" s="3"/>
      <c r="I27" s="3"/>
      <c r="K27" s="13">
        <f t="shared" si="0"/>
        <v>25</v>
      </c>
      <c r="L27" s="13">
        <f t="shared" si="1"/>
        <v>51.92</v>
      </c>
      <c r="M27" s="13">
        <f t="shared" si="2"/>
        <v>625</v>
      </c>
      <c r="N27" s="13">
        <f t="shared" si="3"/>
        <v>2695.6864</v>
      </c>
      <c r="O27" s="13">
        <f t="shared" si="4"/>
        <v>1298</v>
      </c>
    </row>
    <row r="28" spans="2:15" x14ac:dyDescent="0.2">
      <c r="B28" s="7" t="s">
        <v>13</v>
      </c>
      <c r="C28" s="4" t="s">
        <v>54</v>
      </c>
      <c r="D28" s="4">
        <v>2011</v>
      </c>
      <c r="E28" s="5">
        <v>60.66</v>
      </c>
      <c r="F28" s="5">
        <v>77.25</v>
      </c>
      <c r="G28" s="3"/>
      <c r="H28" s="3"/>
      <c r="I28" s="3"/>
      <c r="K28" s="13">
        <f t="shared" si="0"/>
        <v>55.02</v>
      </c>
      <c r="L28" s="13">
        <f t="shared" si="1"/>
        <v>74.760000000000005</v>
      </c>
      <c r="M28" s="13">
        <f t="shared" si="2"/>
        <v>3027.2004000000002</v>
      </c>
      <c r="N28" s="13">
        <f t="shared" si="3"/>
        <v>5589.057600000001</v>
      </c>
      <c r="O28" s="13">
        <f t="shared" si="4"/>
        <v>4113.2952000000005</v>
      </c>
    </row>
    <row r="29" spans="2:15" x14ac:dyDescent="0.2">
      <c r="B29" s="7" t="s">
        <v>13</v>
      </c>
      <c r="C29" s="4" t="s">
        <v>54</v>
      </c>
      <c r="D29" s="4">
        <v>2012</v>
      </c>
      <c r="E29" s="5">
        <v>59.24</v>
      </c>
      <c r="F29" s="5">
        <v>74.41</v>
      </c>
      <c r="G29" s="3"/>
      <c r="H29" s="3"/>
      <c r="I29" s="3"/>
      <c r="K29" s="13">
        <f t="shared" si="0"/>
        <v>60.66</v>
      </c>
      <c r="L29" s="13">
        <f t="shared" si="1"/>
        <v>77.25</v>
      </c>
      <c r="M29" s="13">
        <f t="shared" si="2"/>
        <v>3679.6355999999996</v>
      </c>
      <c r="N29" s="13">
        <f t="shared" si="3"/>
        <v>5967.5625</v>
      </c>
      <c r="O29" s="13">
        <f t="shared" si="4"/>
        <v>4685.9849999999997</v>
      </c>
    </row>
    <row r="30" spans="2:15" x14ac:dyDescent="0.2">
      <c r="B30" s="7" t="s">
        <v>13</v>
      </c>
      <c r="C30" s="4" t="s">
        <v>54</v>
      </c>
      <c r="D30" s="4">
        <v>2013</v>
      </c>
      <c r="E30" s="5">
        <v>58.77</v>
      </c>
      <c r="F30" s="5">
        <v>74.88</v>
      </c>
      <c r="G30" s="3"/>
      <c r="H30" s="3"/>
      <c r="I30" s="3"/>
      <c r="K30" s="13">
        <f t="shared" si="0"/>
        <v>59.24</v>
      </c>
      <c r="L30" s="13">
        <f t="shared" si="1"/>
        <v>74.41</v>
      </c>
      <c r="M30" s="13">
        <f t="shared" si="2"/>
        <v>3509.3776000000003</v>
      </c>
      <c r="N30" s="13">
        <f t="shared" si="3"/>
        <v>5536.8480999999992</v>
      </c>
      <c r="O30" s="13">
        <f t="shared" si="4"/>
        <v>4408.0483999999997</v>
      </c>
    </row>
    <row r="31" spans="2:15" x14ac:dyDescent="0.2">
      <c r="B31" s="7" t="s">
        <v>13</v>
      </c>
      <c r="C31" s="4" t="s">
        <v>54</v>
      </c>
      <c r="D31" s="4">
        <v>2014</v>
      </c>
      <c r="E31" s="5">
        <v>56.73</v>
      </c>
      <c r="F31" s="5">
        <v>79.81</v>
      </c>
      <c r="G31" s="3"/>
      <c r="H31" s="3"/>
      <c r="I31" s="3"/>
      <c r="K31" s="13">
        <f t="shared" si="0"/>
        <v>58.77</v>
      </c>
      <c r="L31" s="13">
        <f t="shared" si="1"/>
        <v>74.88</v>
      </c>
      <c r="M31" s="13">
        <f t="shared" si="2"/>
        <v>3453.9129000000003</v>
      </c>
      <c r="N31" s="13">
        <f t="shared" si="3"/>
        <v>5607.0143999999991</v>
      </c>
      <c r="O31" s="13">
        <f t="shared" si="4"/>
        <v>4400.6976000000004</v>
      </c>
    </row>
    <row r="32" spans="2:15" x14ac:dyDescent="0.2">
      <c r="B32" s="7" t="s">
        <v>13</v>
      </c>
      <c r="C32" s="4" t="s">
        <v>54</v>
      </c>
      <c r="D32" s="4">
        <v>2015</v>
      </c>
      <c r="E32" s="5">
        <v>59.62</v>
      </c>
      <c r="F32" s="5">
        <v>78.849999999999994</v>
      </c>
      <c r="G32" s="3"/>
      <c r="H32" s="3"/>
      <c r="I32" s="3"/>
      <c r="K32" s="13">
        <f t="shared" si="0"/>
        <v>56.73</v>
      </c>
      <c r="L32" s="13">
        <f t="shared" si="1"/>
        <v>79.81</v>
      </c>
      <c r="M32" s="13">
        <f t="shared" si="2"/>
        <v>3218.2928999999995</v>
      </c>
      <c r="N32" s="13">
        <f t="shared" si="3"/>
        <v>6369.6361000000006</v>
      </c>
      <c r="O32" s="13">
        <f t="shared" si="4"/>
        <v>4527.6212999999998</v>
      </c>
    </row>
    <row r="33" spans="2:15" x14ac:dyDescent="0.2">
      <c r="B33" s="7" t="s">
        <v>17</v>
      </c>
      <c r="C33" s="4" t="s">
        <v>55</v>
      </c>
      <c r="D33" s="4">
        <v>2010</v>
      </c>
      <c r="E33" s="5">
        <v>0.96</v>
      </c>
      <c r="F33" s="5">
        <v>24.76</v>
      </c>
      <c r="G33" s="3"/>
      <c r="H33" s="3"/>
      <c r="I33" s="3"/>
      <c r="K33" s="13">
        <f t="shared" si="0"/>
        <v>59.62</v>
      </c>
      <c r="L33" s="13">
        <f t="shared" si="1"/>
        <v>78.849999999999994</v>
      </c>
      <c r="M33" s="13">
        <f t="shared" si="2"/>
        <v>3554.5443999999998</v>
      </c>
      <c r="N33" s="13">
        <f t="shared" si="3"/>
        <v>6217.3224999999993</v>
      </c>
      <c r="O33" s="13">
        <f t="shared" si="4"/>
        <v>4701.0369999999994</v>
      </c>
    </row>
    <row r="34" spans="2:15" x14ac:dyDescent="0.2">
      <c r="B34" s="7" t="s">
        <v>17</v>
      </c>
      <c r="C34" s="4" t="s">
        <v>55</v>
      </c>
      <c r="D34" s="4">
        <v>2011</v>
      </c>
      <c r="E34" s="5">
        <v>1.42</v>
      </c>
      <c r="F34" s="5">
        <v>25.59</v>
      </c>
      <c r="G34" s="3"/>
      <c r="H34" s="3"/>
      <c r="I34" s="3"/>
      <c r="K34" s="13">
        <f t="shared" si="0"/>
        <v>0.96</v>
      </c>
      <c r="L34" s="13">
        <f t="shared" si="1"/>
        <v>24.76</v>
      </c>
      <c r="M34" s="13">
        <f t="shared" si="2"/>
        <v>0.92159999999999997</v>
      </c>
      <c r="N34" s="13">
        <f t="shared" si="3"/>
        <v>613.05760000000009</v>
      </c>
      <c r="O34" s="13">
        <f t="shared" si="4"/>
        <v>23.769600000000001</v>
      </c>
    </row>
    <row r="35" spans="2:15" x14ac:dyDescent="0.2">
      <c r="B35" s="7" t="s">
        <v>17</v>
      </c>
      <c r="C35" s="4" t="s">
        <v>55</v>
      </c>
      <c r="D35" s="4">
        <v>2012</v>
      </c>
      <c r="E35" s="5">
        <v>2.84</v>
      </c>
      <c r="F35" s="5">
        <v>27.49</v>
      </c>
      <c r="G35" s="3"/>
      <c r="H35" s="3"/>
      <c r="I35" s="3"/>
      <c r="K35" s="13">
        <f t="shared" si="0"/>
        <v>1.42</v>
      </c>
      <c r="L35" s="13">
        <f t="shared" si="1"/>
        <v>25.59</v>
      </c>
      <c r="M35" s="13">
        <f t="shared" si="2"/>
        <v>2.0164</v>
      </c>
      <c r="N35" s="13">
        <f t="shared" si="3"/>
        <v>654.84810000000004</v>
      </c>
      <c r="O35" s="13">
        <f t="shared" si="4"/>
        <v>36.337800000000001</v>
      </c>
    </row>
    <row r="36" spans="2:15" x14ac:dyDescent="0.2">
      <c r="B36" s="7" t="s">
        <v>17</v>
      </c>
      <c r="C36" s="4" t="s">
        <v>55</v>
      </c>
      <c r="D36" s="4">
        <v>2013</v>
      </c>
      <c r="E36" s="5">
        <v>1.9</v>
      </c>
      <c r="F36" s="5">
        <v>26.07</v>
      </c>
      <c r="G36" s="3"/>
      <c r="H36" s="3"/>
      <c r="I36" s="3"/>
      <c r="K36" s="13">
        <f t="shared" si="0"/>
        <v>2.84</v>
      </c>
      <c r="L36" s="13">
        <f t="shared" si="1"/>
        <v>27.49</v>
      </c>
      <c r="M36" s="13">
        <f t="shared" si="2"/>
        <v>8.0655999999999999</v>
      </c>
      <c r="N36" s="13">
        <f t="shared" si="3"/>
        <v>755.70009999999991</v>
      </c>
      <c r="O36" s="13">
        <f t="shared" si="4"/>
        <v>78.071599999999989</v>
      </c>
    </row>
    <row r="37" spans="2:15" x14ac:dyDescent="0.2">
      <c r="B37" s="7" t="s">
        <v>17</v>
      </c>
      <c r="C37" s="4" t="s">
        <v>55</v>
      </c>
      <c r="D37" s="4">
        <v>2014</v>
      </c>
      <c r="E37" s="5">
        <v>2.4</v>
      </c>
      <c r="F37" s="5">
        <v>36.54</v>
      </c>
      <c r="G37" s="3"/>
      <c r="H37" s="3"/>
      <c r="I37" s="3"/>
      <c r="K37" s="13">
        <f t="shared" ref="K37:K68" si="5">E36</f>
        <v>1.9</v>
      </c>
      <c r="L37" s="13">
        <f t="shared" si="1"/>
        <v>26.07</v>
      </c>
      <c r="M37" s="13">
        <f t="shared" si="2"/>
        <v>3.61</v>
      </c>
      <c r="N37" s="13">
        <f t="shared" si="3"/>
        <v>679.64490000000001</v>
      </c>
      <c r="O37" s="13">
        <f t="shared" si="4"/>
        <v>49.533000000000001</v>
      </c>
    </row>
    <row r="38" spans="2:15" x14ac:dyDescent="0.2">
      <c r="B38" s="7" t="s">
        <v>17</v>
      </c>
      <c r="C38" s="4" t="s">
        <v>55</v>
      </c>
      <c r="D38" s="4">
        <v>2015</v>
      </c>
      <c r="E38" s="5">
        <v>5.77</v>
      </c>
      <c r="F38" s="5">
        <v>30.29</v>
      </c>
      <c r="G38" s="3"/>
      <c r="H38" s="3"/>
      <c r="I38" s="3"/>
      <c r="K38" s="13">
        <f t="shared" si="5"/>
        <v>2.4</v>
      </c>
      <c r="L38" s="13">
        <f t="shared" si="1"/>
        <v>36.54</v>
      </c>
      <c r="M38" s="13">
        <f t="shared" si="2"/>
        <v>5.76</v>
      </c>
      <c r="N38" s="13">
        <f t="shared" si="3"/>
        <v>1335.1715999999999</v>
      </c>
      <c r="O38" s="13">
        <f t="shared" si="4"/>
        <v>87.695999999999998</v>
      </c>
    </row>
    <row r="39" spans="2:15" x14ac:dyDescent="0.2">
      <c r="B39" s="7" t="s">
        <v>23</v>
      </c>
      <c r="C39" s="4" t="s">
        <v>56</v>
      </c>
      <c r="D39" s="4">
        <v>2010</v>
      </c>
      <c r="E39" s="5">
        <v>42.58</v>
      </c>
      <c r="F39" s="5">
        <v>69.52</v>
      </c>
      <c r="G39" s="3"/>
      <c r="H39" s="3"/>
      <c r="I39" s="3"/>
      <c r="K39" s="13">
        <f t="shared" si="5"/>
        <v>5.77</v>
      </c>
      <c r="L39" s="13">
        <f t="shared" si="1"/>
        <v>30.29</v>
      </c>
      <c r="M39" s="13">
        <f t="shared" si="2"/>
        <v>33.292899999999996</v>
      </c>
      <c r="N39" s="13">
        <f t="shared" si="3"/>
        <v>917.4840999999999</v>
      </c>
      <c r="O39" s="13">
        <f t="shared" si="4"/>
        <v>174.77329999999998</v>
      </c>
    </row>
    <row r="40" spans="2:15" x14ac:dyDescent="0.2">
      <c r="B40" s="7" t="s">
        <v>23</v>
      </c>
      <c r="C40" s="4" t="s">
        <v>56</v>
      </c>
      <c r="D40" s="4">
        <v>2011</v>
      </c>
      <c r="E40" s="5">
        <v>42.65</v>
      </c>
      <c r="F40" s="5">
        <v>67.77</v>
      </c>
      <c r="G40" s="3"/>
      <c r="H40" s="3"/>
      <c r="I40" s="3"/>
      <c r="K40" s="13">
        <f t="shared" si="5"/>
        <v>42.58</v>
      </c>
      <c r="L40" s="13">
        <f t="shared" si="1"/>
        <v>69.52</v>
      </c>
      <c r="M40" s="13">
        <f t="shared" si="2"/>
        <v>1813.0563999999999</v>
      </c>
      <c r="N40" s="13">
        <f t="shared" si="3"/>
        <v>4833.0303999999996</v>
      </c>
      <c r="O40" s="13">
        <f t="shared" si="4"/>
        <v>2960.1615999999999</v>
      </c>
    </row>
    <row r="41" spans="2:15" x14ac:dyDescent="0.2">
      <c r="B41" s="7" t="s">
        <v>23</v>
      </c>
      <c r="C41" s="4" t="s">
        <v>56</v>
      </c>
      <c r="D41" s="4">
        <v>2012</v>
      </c>
      <c r="E41" s="5">
        <v>40.76</v>
      </c>
      <c r="F41" s="5">
        <v>66.349999999999994</v>
      </c>
      <c r="G41" s="3"/>
      <c r="H41" s="3"/>
      <c r="I41" s="3"/>
      <c r="K41" s="13">
        <f t="shared" si="5"/>
        <v>42.65</v>
      </c>
      <c r="L41" s="13">
        <f t="shared" si="1"/>
        <v>67.77</v>
      </c>
      <c r="M41" s="13">
        <f t="shared" si="2"/>
        <v>1819.0224999999998</v>
      </c>
      <c r="N41" s="13">
        <f t="shared" si="3"/>
        <v>4592.772899999999</v>
      </c>
      <c r="O41" s="13">
        <f t="shared" si="4"/>
        <v>2890.3904999999995</v>
      </c>
    </row>
    <row r="42" spans="2:15" x14ac:dyDescent="0.2">
      <c r="B42" s="7" t="s">
        <v>23</v>
      </c>
      <c r="C42" s="4" t="s">
        <v>56</v>
      </c>
      <c r="D42" s="4">
        <v>2013</v>
      </c>
      <c r="E42" s="5">
        <v>37.909999999999997</v>
      </c>
      <c r="F42" s="5">
        <v>62.56</v>
      </c>
      <c r="G42" s="3"/>
      <c r="H42" s="3"/>
      <c r="I42" s="3"/>
      <c r="K42" s="13">
        <f t="shared" si="5"/>
        <v>40.76</v>
      </c>
      <c r="L42" s="13">
        <f t="shared" si="1"/>
        <v>66.349999999999994</v>
      </c>
      <c r="M42" s="13">
        <f t="shared" si="2"/>
        <v>1661.3775999999998</v>
      </c>
      <c r="N42" s="13">
        <f t="shared" si="3"/>
        <v>4402.3224999999993</v>
      </c>
      <c r="O42" s="13">
        <f t="shared" si="4"/>
        <v>2704.4259999999995</v>
      </c>
    </row>
    <row r="43" spans="2:15" x14ac:dyDescent="0.2">
      <c r="B43" s="7" t="s">
        <v>23</v>
      </c>
      <c r="C43" s="4" t="s">
        <v>56</v>
      </c>
      <c r="D43" s="4">
        <v>2014</v>
      </c>
      <c r="E43" s="5">
        <v>52.88</v>
      </c>
      <c r="F43" s="5">
        <v>58.65</v>
      </c>
      <c r="G43" s="3"/>
      <c r="H43" s="3"/>
      <c r="I43" s="3"/>
      <c r="K43" s="13">
        <f t="shared" si="5"/>
        <v>37.909999999999997</v>
      </c>
      <c r="L43" s="13">
        <f t="shared" si="1"/>
        <v>62.56</v>
      </c>
      <c r="M43" s="13">
        <f t="shared" si="2"/>
        <v>1437.1680999999996</v>
      </c>
      <c r="N43" s="13">
        <f t="shared" si="3"/>
        <v>3913.7536000000005</v>
      </c>
      <c r="O43" s="13">
        <f t="shared" si="4"/>
        <v>2371.6495999999997</v>
      </c>
    </row>
    <row r="44" spans="2:15" x14ac:dyDescent="0.2">
      <c r="B44" s="7" t="s">
        <v>23</v>
      </c>
      <c r="C44" s="4" t="s">
        <v>56</v>
      </c>
      <c r="D44" s="4">
        <v>2015</v>
      </c>
      <c r="E44" s="5">
        <v>53.85</v>
      </c>
      <c r="F44" s="5">
        <v>60.58</v>
      </c>
      <c r="G44" s="3"/>
      <c r="H44" s="3"/>
      <c r="I44" s="3"/>
      <c r="K44" s="13">
        <f t="shared" si="5"/>
        <v>52.88</v>
      </c>
      <c r="L44" s="13">
        <f t="shared" si="1"/>
        <v>58.65</v>
      </c>
      <c r="M44" s="13">
        <f t="shared" si="2"/>
        <v>2796.2944000000002</v>
      </c>
      <c r="N44" s="13">
        <f t="shared" si="3"/>
        <v>3439.8224999999998</v>
      </c>
      <c r="O44" s="13">
        <f t="shared" si="4"/>
        <v>3101.4120000000003</v>
      </c>
    </row>
    <row r="45" spans="2:15" x14ac:dyDescent="0.2">
      <c r="B45" s="7" t="s">
        <v>31</v>
      </c>
      <c r="C45" s="4" t="s">
        <v>57</v>
      </c>
      <c r="D45" s="4">
        <v>2010</v>
      </c>
      <c r="E45" s="5">
        <v>71.77</v>
      </c>
      <c r="F45" s="5">
        <v>74.290000000000006</v>
      </c>
      <c r="G45" s="3"/>
      <c r="H45" s="3"/>
      <c r="I45" s="3"/>
      <c r="K45" s="13">
        <f t="shared" si="5"/>
        <v>53.85</v>
      </c>
      <c r="L45" s="13">
        <f t="shared" si="1"/>
        <v>60.58</v>
      </c>
      <c r="M45" s="13">
        <f t="shared" si="2"/>
        <v>2899.8225000000002</v>
      </c>
      <c r="N45" s="13">
        <f t="shared" si="3"/>
        <v>3669.9363999999996</v>
      </c>
      <c r="O45" s="13">
        <f t="shared" si="4"/>
        <v>3262.2330000000002</v>
      </c>
    </row>
    <row r="46" spans="2:15" x14ac:dyDescent="0.2">
      <c r="B46" s="7" t="s">
        <v>31</v>
      </c>
      <c r="C46" s="4" t="s">
        <v>57</v>
      </c>
      <c r="D46" s="4">
        <v>2011</v>
      </c>
      <c r="E46" s="5">
        <v>70.62</v>
      </c>
      <c r="F46" s="5">
        <v>73.930000000000007</v>
      </c>
      <c r="G46" s="3"/>
      <c r="H46" s="3"/>
      <c r="I46" s="3"/>
      <c r="K46" s="13">
        <f t="shared" si="5"/>
        <v>71.77</v>
      </c>
      <c r="L46" s="13">
        <f t="shared" si="1"/>
        <v>74.290000000000006</v>
      </c>
      <c r="M46" s="13">
        <f t="shared" si="2"/>
        <v>5150.9328999999998</v>
      </c>
      <c r="N46" s="13">
        <f t="shared" si="3"/>
        <v>5519.004100000001</v>
      </c>
      <c r="O46" s="13">
        <f t="shared" si="4"/>
        <v>5331.7933000000003</v>
      </c>
    </row>
    <row r="47" spans="2:15" x14ac:dyDescent="0.2">
      <c r="B47" s="7" t="s">
        <v>31</v>
      </c>
      <c r="C47" s="4" t="s">
        <v>57</v>
      </c>
      <c r="D47" s="4">
        <v>2012</v>
      </c>
      <c r="E47" s="5">
        <v>71.09</v>
      </c>
      <c r="F47" s="5">
        <v>73.459999999999994</v>
      </c>
      <c r="G47" s="3"/>
      <c r="H47" s="3"/>
      <c r="I47" s="3"/>
      <c r="K47" s="13">
        <f t="shared" si="5"/>
        <v>70.62</v>
      </c>
      <c r="L47" s="13">
        <f t="shared" si="1"/>
        <v>73.930000000000007</v>
      </c>
      <c r="M47" s="13">
        <f t="shared" si="2"/>
        <v>4987.184400000001</v>
      </c>
      <c r="N47" s="13">
        <f t="shared" si="3"/>
        <v>5465.6449000000011</v>
      </c>
      <c r="O47" s="13">
        <f t="shared" si="4"/>
        <v>5220.9366000000009</v>
      </c>
    </row>
    <row r="48" spans="2:15" x14ac:dyDescent="0.2">
      <c r="B48" s="7" t="s">
        <v>31</v>
      </c>
      <c r="C48" s="4" t="s">
        <v>57</v>
      </c>
      <c r="D48" s="4">
        <v>2013</v>
      </c>
      <c r="E48" s="5">
        <v>72.040000000000006</v>
      </c>
      <c r="F48" s="5">
        <v>73.459999999999994</v>
      </c>
      <c r="G48" s="3"/>
      <c r="H48" s="3"/>
      <c r="I48" s="3"/>
      <c r="K48" s="13">
        <f t="shared" si="5"/>
        <v>71.09</v>
      </c>
      <c r="L48" s="13">
        <f t="shared" si="1"/>
        <v>73.459999999999994</v>
      </c>
      <c r="M48" s="13">
        <f t="shared" si="2"/>
        <v>5053.7881000000007</v>
      </c>
      <c r="N48" s="13">
        <f t="shared" si="3"/>
        <v>5396.3715999999995</v>
      </c>
      <c r="O48" s="13">
        <f t="shared" si="4"/>
        <v>5222.2713999999996</v>
      </c>
    </row>
    <row r="49" spans="2:15" x14ac:dyDescent="0.2">
      <c r="B49" s="7" t="s">
        <v>31</v>
      </c>
      <c r="C49" s="4" t="s">
        <v>57</v>
      </c>
      <c r="D49" s="4">
        <v>2014</v>
      </c>
      <c r="E49" s="5">
        <v>56.25</v>
      </c>
      <c r="F49" s="5">
        <v>72.599999999999994</v>
      </c>
      <c r="G49" s="3"/>
      <c r="H49" s="3"/>
      <c r="I49" s="3"/>
      <c r="K49" s="13">
        <f t="shared" si="5"/>
        <v>72.040000000000006</v>
      </c>
      <c r="L49" s="13">
        <f t="shared" si="1"/>
        <v>73.459999999999994</v>
      </c>
      <c r="M49" s="13">
        <f t="shared" si="2"/>
        <v>5189.7616000000007</v>
      </c>
      <c r="N49" s="13">
        <f t="shared" si="3"/>
        <v>5396.3715999999995</v>
      </c>
      <c r="O49" s="13">
        <f t="shared" si="4"/>
        <v>5292.0583999999999</v>
      </c>
    </row>
    <row r="50" spans="2:15" x14ac:dyDescent="0.2">
      <c r="B50" s="7" t="s">
        <v>31</v>
      </c>
      <c r="C50" s="4" t="s">
        <v>57</v>
      </c>
      <c r="D50" s="4">
        <v>2015</v>
      </c>
      <c r="E50" s="5">
        <v>52.21</v>
      </c>
      <c r="F50" s="5">
        <v>71.63</v>
      </c>
      <c r="G50" s="3"/>
      <c r="H50" s="3"/>
      <c r="I50" s="3"/>
      <c r="K50" s="13">
        <f t="shared" si="5"/>
        <v>56.25</v>
      </c>
      <c r="L50" s="13">
        <f t="shared" si="1"/>
        <v>72.599999999999994</v>
      </c>
      <c r="M50" s="13">
        <f t="shared" si="2"/>
        <v>3164.0625</v>
      </c>
      <c r="N50" s="13">
        <f t="shared" si="3"/>
        <v>5270.7599999999993</v>
      </c>
      <c r="O50" s="13">
        <f t="shared" si="4"/>
        <v>4083.7499999999995</v>
      </c>
    </row>
    <row r="51" spans="2:15" x14ac:dyDescent="0.2">
      <c r="B51" s="7" t="s">
        <v>24</v>
      </c>
      <c r="C51" s="4" t="s">
        <v>8</v>
      </c>
      <c r="D51" s="4">
        <v>2010</v>
      </c>
      <c r="E51" s="5">
        <v>30.62</v>
      </c>
      <c r="F51" s="5">
        <v>21.9</v>
      </c>
      <c r="G51" s="3"/>
      <c r="H51" s="3"/>
      <c r="I51" s="3"/>
      <c r="K51" s="13">
        <f t="shared" si="5"/>
        <v>52.21</v>
      </c>
      <c r="L51" s="13">
        <f t="shared" si="1"/>
        <v>71.63</v>
      </c>
      <c r="M51" s="13">
        <f t="shared" si="2"/>
        <v>2725.8841000000002</v>
      </c>
      <c r="N51" s="13">
        <f t="shared" si="3"/>
        <v>5130.8568999999998</v>
      </c>
      <c r="O51" s="13">
        <f t="shared" si="4"/>
        <v>3739.8022999999998</v>
      </c>
    </row>
    <row r="52" spans="2:15" x14ac:dyDescent="0.2">
      <c r="B52" s="7" t="s">
        <v>24</v>
      </c>
      <c r="C52" s="4" t="s">
        <v>8</v>
      </c>
      <c r="D52" s="4">
        <v>2011</v>
      </c>
      <c r="E52" s="5">
        <v>34.119999999999997</v>
      </c>
      <c r="F52" s="5">
        <v>23.22</v>
      </c>
      <c r="G52" s="3"/>
      <c r="H52" s="3"/>
      <c r="I52" s="3"/>
      <c r="K52" s="13">
        <f t="shared" si="5"/>
        <v>30.62</v>
      </c>
      <c r="L52" s="13">
        <f t="shared" si="1"/>
        <v>21.9</v>
      </c>
      <c r="M52" s="13">
        <f t="shared" si="2"/>
        <v>937.58440000000007</v>
      </c>
      <c r="N52" s="13">
        <f t="shared" si="3"/>
        <v>479.60999999999996</v>
      </c>
      <c r="O52" s="13">
        <f t="shared" si="4"/>
        <v>670.57799999999997</v>
      </c>
    </row>
    <row r="53" spans="2:15" x14ac:dyDescent="0.2">
      <c r="B53" s="7" t="s">
        <v>24</v>
      </c>
      <c r="C53" s="4" t="s">
        <v>8</v>
      </c>
      <c r="D53" s="4">
        <v>2012</v>
      </c>
      <c r="E53" s="5">
        <v>37.44</v>
      </c>
      <c r="F53" s="5">
        <v>23.22</v>
      </c>
      <c r="G53" s="3"/>
      <c r="H53" s="3"/>
      <c r="I53" s="3"/>
      <c r="K53" s="13">
        <f t="shared" si="5"/>
        <v>34.119999999999997</v>
      </c>
      <c r="L53" s="13">
        <f t="shared" si="1"/>
        <v>23.22</v>
      </c>
      <c r="M53" s="13">
        <f t="shared" si="2"/>
        <v>1164.1743999999999</v>
      </c>
      <c r="N53" s="13">
        <f t="shared" si="3"/>
        <v>539.16839999999991</v>
      </c>
      <c r="O53" s="13">
        <f t="shared" si="4"/>
        <v>792.26639999999986</v>
      </c>
    </row>
    <row r="54" spans="2:15" x14ac:dyDescent="0.2">
      <c r="B54" s="7" t="s">
        <v>24</v>
      </c>
      <c r="C54" s="4" t="s">
        <v>8</v>
      </c>
      <c r="D54" s="4">
        <v>2013</v>
      </c>
      <c r="E54" s="5">
        <v>38.86</v>
      </c>
      <c r="F54" s="5">
        <v>22.27</v>
      </c>
      <c r="G54" s="3"/>
      <c r="H54" s="3"/>
      <c r="I54" s="3"/>
      <c r="K54" s="13">
        <f t="shared" si="5"/>
        <v>37.44</v>
      </c>
      <c r="L54" s="13">
        <f t="shared" si="1"/>
        <v>23.22</v>
      </c>
      <c r="M54" s="13">
        <f t="shared" si="2"/>
        <v>1401.7535999999998</v>
      </c>
      <c r="N54" s="13">
        <f t="shared" si="3"/>
        <v>539.16839999999991</v>
      </c>
      <c r="O54" s="13">
        <f t="shared" si="4"/>
        <v>869.35679999999991</v>
      </c>
    </row>
    <row r="55" spans="2:15" x14ac:dyDescent="0.2">
      <c r="B55" s="7" t="s">
        <v>24</v>
      </c>
      <c r="C55" s="4" t="s">
        <v>8</v>
      </c>
      <c r="D55" s="4">
        <v>2014</v>
      </c>
      <c r="E55" s="5">
        <v>37.020000000000003</v>
      </c>
      <c r="F55" s="5">
        <v>23.08</v>
      </c>
      <c r="G55" s="3"/>
      <c r="H55" s="3"/>
      <c r="I55" s="3"/>
      <c r="K55" s="13">
        <f t="shared" si="5"/>
        <v>38.86</v>
      </c>
      <c r="L55" s="13">
        <f t="shared" si="1"/>
        <v>22.27</v>
      </c>
      <c r="M55" s="13">
        <f t="shared" si="2"/>
        <v>1510.0996</v>
      </c>
      <c r="N55" s="13">
        <f t="shared" si="3"/>
        <v>495.9529</v>
      </c>
      <c r="O55" s="13">
        <f t="shared" si="4"/>
        <v>865.41219999999998</v>
      </c>
    </row>
    <row r="56" spans="2:15" x14ac:dyDescent="0.2">
      <c r="B56" s="7" t="s">
        <v>24</v>
      </c>
      <c r="C56" s="4" t="s">
        <v>8</v>
      </c>
      <c r="D56" s="4">
        <v>2015</v>
      </c>
      <c r="E56" s="5">
        <v>41.83</v>
      </c>
      <c r="F56" s="5">
        <v>22.12</v>
      </c>
      <c r="G56" s="3"/>
      <c r="H56" s="3"/>
      <c r="I56" s="3"/>
      <c r="K56" s="13">
        <f t="shared" si="5"/>
        <v>37.020000000000003</v>
      </c>
      <c r="L56" s="13">
        <f t="shared" si="1"/>
        <v>23.08</v>
      </c>
      <c r="M56" s="13">
        <f t="shared" si="2"/>
        <v>1370.4804000000001</v>
      </c>
      <c r="N56" s="13">
        <f t="shared" si="3"/>
        <v>532.68639999999994</v>
      </c>
      <c r="O56" s="13">
        <f t="shared" si="4"/>
        <v>854.42160000000001</v>
      </c>
    </row>
    <row r="57" spans="2:15" x14ac:dyDescent="0.2">
      <c r="B57" s="7" t="s">
        <v>36</v>
      </c>
      <c r="C57" s="4" t="s">
        <v>53</v>
      </c>
      <c r="D57" s="4">
        <v>2010</v>
      </c>
      <c r="E57" s="5">
        <v>27.27</v>
      </c>
      <c r="F57" s="5">
        <v>20.95</v>
      </c>
      <c r="G57" s="3"/>
      <c r="H57" s="3"/>
      <c r="I57" s="3"/>
      <c r="K57" s="13">
        <f t="shared" si="5"/>
        <v>41.83</v>
      </c>
      <c r="L57" s="13">
        <f t="shared" si="1"/>
        <v>22.12</v>
      </c>
      <c r="M57" s="13">
        <f t="shared" si="2"/>
        <v>1749.7488999999998</v>
      </c>
      <c r="N57" s="13">
        <f t="shared" si="3"/>
        <v>489.29440000000005</v>
      </c>
      <c r="O57" s="13">
        <f t="shared" si="4"/>
        <v>925.27959999999996</v>
      </c>
    </row>
    <row r="58" spans="2:15" x14ac:dyDescent="0.2">
      <c r="B58" s="7" t="s">
        <v>36</v>
      </c>
      <c r="C58" s="4" t="s">
        <v>53</v>
      </c>
      <c r="D58" s="4">
        <v>2011</v>
      </c>
      <c r="E58" s="5">
        <v>27.01</v>
      </c>
      <c r="F58" s="5">
        <v>39.81</v>
      </c>
      <c r="G58" s="3"/>
      <c r="H58" s="3"/>
      <c r="I58" s="3"/>
      <c r="K58" s="13">
        <f t="shared" si="5"/>
        <v>27.27</v>
      </c>
      <c r="L58" s="13">
        <f t="shared" si="1"/>
        <v>20.95</v>
      </c>
      <c r="M58" s="13">
        <f t="shared" si="2"/>
        <v>743.65289999999993</v>
      </c>
      <c r="N58" s="13">
        <f t="shared" si="3"/>
        <v>438.90249999999997</v>
      </c>
      <c r="O58" s="13">
        <f t="shared" si="4"/>
        <v>571.30650000000003</v>
      </c>
    </row>
    <row r="59" spans="2:15" x14ac:dyDescent="0.2">
      <c r="B59" s="7" t="s">
        <v>36</v>
      </c>
      <c r="C59" s="4" t="s">
        <v>53</v>
      </c>
      <c r="D59" s="4">
        <v>2012</v>
      </c>
      <c r="E59" s="5">
        <v>22.27</v>
      </c>
      <c r="F59" s="5">
        <v>42.65</v>
      </c>
      <c r="G59" s="3"/>
      <c r="H59" s="3"/>
      <c r="I59" s="3"/>
      <c r="K59" s="13">
        <f t="shared" si="5"/>
        <v>27.01</v>
      </c>
      <c r="L59" s="13">
        <f t="shared" si="1"/>
        <v>39.81</v>
      </c>
      <c r="M59" s="13">
        <f t="shared" si="2"/>
        <v>729.54010000000005</v>
      </c>
      <c r="N59" s="13">
        <f t="shared" si="3"/>
        <v>1584.8361000000002</v>
      </c>
      <c r="O59" s="13">
        <f t="shared" si="4"/>
        <v>1075.2681000000002</v>
      </c>
    </row>
    <row r="60" spans="2:15" x14ac:dyDescent="0.2">
      <c r="B60" s="7" t="s">
        <v>36</v>
      </c>
      <c r="C60" s="4" t="s">
        <v>53</v>
      </c>
      <c r="D60" s="4">
        <v>2013</v>
      </c>
      <c r="E60" s="5">
        <v>21.8</v>
      </c>
      <c r="F60" s="5">
        <v>44.08</v>
      </c>
      <c r="G60" s="3"/>
      <c r="H60" s="3"/>
      <c r="I60" s="3"/>
      <c r="K60" s="13">
        <f t="shared" si="5"/>
        <v>22.27</v>
      </c>
      <c r="L60" s="13">
        <f t="shared" si="1"/>
        <v>42.65</v>
      </c>
      <c r="M60" s="13">
        <f t="shared" si="2"/>
        <v>495.9529</v>
      </c>
      <c r="N60" s="13">
        <f t="shared" si="3"/>
        <v>1819.0224999999998</v>
      </c>
      <c r="O60" s="13">
        <f t="shared" si="4"/>
        <v>949.81549999999993</v>
      </c>
    </row>
    <row r="61" spans="2:15" x14ac:dyDescent="0.2">
      <c r="B61" s="7" t="s">
        <v>36</v>
      </c>
      <c r="C61" s="4" t="s">
        <v>53</v>
      </c>
      <c r="D61" s="4">
        <v>2014</v>
      </c>
      <c r="E61" s="5">
        <v>41.35</v>
      </c>
      <c r="F61" s="5">
        <v>56.73</v>
      </c>
      <c r="G61" s="3"/>
      <c r="H61" s="3"/>
      <c r="I61" s="3"/>
      <c r="K61" s="13">
        <f t="shared" si="5"/>
        <v>21.8</v>
      </c>
      <c r="L61" s="13">
        <f t="shared" si="1"/>
        <v>44.08</v>
      </c>
      <c r="M61" s="13">
        <f t="shared" si="2"/>
        <v>475.24</v>
      </c>
      <c r="N61" s="13">
        <f t="shared" si="3"/>
        <v>1943.0463999999999</v>
      </c>
      <c r="O61" s="13">
        <f t="shared" si="4"/>
        <v>960.94399999999996</v>
      </c>
    </row>
    <row r="62" spans="2:15" x14ac:dyDescent="0.2">
      <c r="B62" s="7" t="s">
        <v>36</v>
      </c>
      <c r="C62" s="4" t="s">
        <v>53</v>
      </c>
      <c r="D62" s="4">
        <v>2015</v>
      </c>
      <c r="E62" s="5">
        <v>43.27</v>
      </c>
      <c r="F62" s="5">
        <v>56.73</v>
      </c>
      <c r="G62" s="3"/>
      <c r="H62" s="3"/>
      <c r="I62" s="3"/>
      <c r="K62" s="13">
        <f t="shared" si="5"/>
        <v>41.35</v>
      </c>
      <c r="L62" s="13">
        <f t="shared" si="1"/>
        <v>56.73</v>
      </c>
      <c r="M62" s="13">
        <f t="shared" si="2"/>
        <v>1709.8225000000002</v>
      </c>
      <c r="N62" s="13">
        <f t="shared" si="3"/>
        <v>3218.2928999999995</v>
      </c>
      <c r="O62" s="13">
        <f t="shared" si="4"/>
        <v>2345.7855</v>
      </c>
    </row>
    <row r="63" spans="2:15" x14ac:dyDescent="0.2">
      <c r="B63" s="7" t="s">
        <v>32</v>
      </c>
      <c r="C63" s="4" t="s">
        <v>63</v>
      </c>
      <c r="D63" s="4">
        <v>2010</v>
      </c>
      <c r="E63" s="5">
        <v>60.77</v>
      </c>
      <c r="F63" s="5">
        <v>70.95</v>
      </c>
      <c r="G63" s="3"/>
      <c r="H63" s="3"/>
      <c r="I63" s="3"/>
      <c r="K63" s="13">
        <f t="shared" si="5"/>
        <v>43.27</v>
      </c>
      <c r="L63" s="13">
        <f t="shared" si="1"/>
        <v>56.73</v>
      </c>
      <c r="M63" s="13">
        <f t="shared" si="2"/>
        <v>1872.2929000000004</v>
      </c>
      <c r="N63" s="13">
        <f t="shared" si="3"/>
        <v>3218.2928999999995</v>
      </c>
      <c r="O63" s="13">
        <f t="shared" si="4"/>
        <v>2454.7071000000001</v>
      </c>
    </row>
    <row r="64" spans="2:15" x14ac:dyDescent="0.2">
      <c r="B64" s="7" t="s">
        <v>32</v>
      </c>
      <c r="C64" s="4" t="s">
        <v>63</v>
      </c>
      <c r="D64" s="4">
        <v>2011</v>
      </c>
      <c r="E64" s="5">
        <v>62.09</v>
      </c>
      <c r="F64" s="5">
        <v>69.67</v>
      </c>
      <c r="G64" s="3"/>
      <c r="H64" s="3"/>
      <c r="I64" s="3"/>
      <c r="K64" s="13">
        <f t="shared" si="5"/>
        <v>60.77</v>
      </c>
      <c r="L64" s="13">
        <f t="shared" si="1"/>
        <v>70.95</v>
      </c>
      <c r="M64" s="13">
        <f t="shared" si="2"/>
        <v>3692.9929000000002</v>
      </c>
      <c r="N64" s="13">
        <f t="shared" si="3"/>
        <v>5033.9025000000001</v>
      </c>
      <c r="O64" s="13">
        <f t="shared" si="4"/>
        <v>4311.6315000000004</v>
      </c>
    </row>
    <row r="65" spans="2:15" x14ac:dyDescent="0.2">
      <c r="B65" s="7" t="s">
        <v>32</v>
      </c>
      <c r="C65" s="4" t="s">
        <v>63</v>
      </c>
      <c r="D65" s="4">
        <v>2012</v>
      </c>
      <c r="E65" s="5">
        <v>62.09</v>
      </c>
      <c r="F65" s="5">
        <v>69.19</v>
      </c>
      <c r="G65" s="3"/>
      <c r="H65" s="3"/>
      <c r="I65" s="3"/>
      <c r="K65" s="13">
        <f t="shared" si="5"/>
        <v>62.09</v>
      </c>
      <c r="L65" s="13">
        <f t="shared" si="1"/>
        <v>69.67</v>
      </c>
      <c r="M65" s="13">
        <f t="shared" si="2"/>
        <v>3855.1681000000003</v>
      </c>
      <c r="N65" s="13">
        <f t="shared" si="3"/>
        <v>4853.9089000000004</v>
      </c>
      <c r="O65" s="13">
        <f t="shared" si="4"/>
        <v>4325.8103000000001</v>
      </c>
    </row>
    <row r="66" spans="2:15" x14ac:dyDescent="0.2">
      <c r="B66" s="7" t="s">
        <v>32</v>
      </c>
      <c r="C66" s="4" t="s">
        <v>63</v>
      </c>
      <c r="D66" s="4">
        <v>2013</v>
      </c>
      <c r="E66" s="5">
        <v>61.61</v>
      </c>
      <c r="F66" s="5">
        <v>69.19</v>
      </c>
      <c r="G66" s="3"/>
      <c r="H66" s="3"/>
      <c r="I66" s="3"/>
      <c r="K66" s="13">
        <f t="shared" si="5"/>
        <v>62.09</v>
      </c>
      <c r="L66" s="13">
        <f t="shared" si="1"/>
        <v>69.19</v>
      </c>
      <c r="M66" s="13">
        <f t="shared" si="2"/>
        <v>3855.1681000000003</v>
      </c>
      <c r="N66" s="13">
        <f t="shared" si="3"/>
        <v>4787.2560999999996</v>
      </c>
      <c r="O66" s="13">
        <f t="shared" si="4"/>
        <v>4296.0070999999998</v>
      </c>
    </row>
    <row r="67" spans="2:15" x14ac:dyDescent="0.2">
      <c r="B67" s="7" t="s">
        <v>32</v>
      </c>
      <c r="C67" s="4" t="s">
        <v>63</v>
      </c>
      <c r="D67" s="4">
        <v>2014</v>
      </c>
      <c r="E67" s="5">
        <v>48.56</v>
      </c>
      <c r="F67" s="5">
        <v>63.94</v>
      </c>
      <c r="G67" s="3"/>
      <c r="H67" s="3"/>
      <c r="I67" s="3"/>
      <c r="K67" s="13">
        <f t="shared" si="5"/>
        <v>61.61</v>
      </c>
      <c r="L67" s="13">
        <f t="shared" si="1"/>
        <v>69.19</v>
      </c>
      <c r="M67" s="13">
        <f t="shared" si="2"/>
        <v>3795.7921000000001</v>
      </c>
      <c r="N67" s="13">
        <f t="shared" si="3"/>
        <v>4787.2560999999996</v>
      </c>
      <c r="O67" s="13">
        <f t="shared" si="4"/>
        <v>4262.7959000000001</v>
      </c>
    </row>
    <row r="68" spans="2:15" x14ac:dyDescent="0.2">
      <c r="B68" s="7" t="s">
        <v>32</v>
      </c>
      <c r="C68" s="4" t="s">
        <v>63</v>
      </c>
      <c r="D68" s="4">
        <v>2015</v>
      </c>
      <c r="E68" s="5">
        <v>46.63</v>
      </c>
      <c r="F68" s="5">
        <v>66.83</v>
      </c>
      <c r="G68" s="3"/>
      <c r="H68" s="3"/>
      <c r="I68" s="3"/>
      <c r="K68" s="13">
        <f t="shared" si="5"/>
        <v>48.56</v>
      </c>
      <c r="L68" s="13">
        <f t="shared" si="1"/>
        <v>63.94</v>
      </c>
      <c r="M68" s="13">
        <f t="shared" si="2"/>
        <v>2358.0736000000002</v>
      </c>
      <c r="N68" s="13">
        <f t="shared" si="3"/>
        <v>4088.3235999999997</v>
      </c>
      <c r="O68" s="13">
        <f t="shared" si="4"/>
        <v>3104.9263999999998</v>
      </c>
    </row>
    <row r="69" spans="2:15" x14ac:dyDescent="0.2">
      <c r="B69" s="7" t="s">
        <v>14</v>
      </c>
      <c r="C69" s="4" t="s">
        <v>64</v>
      </c>
      <c r="D69" s="4">
        <v>2010</v>
      </c>
      <c r="E69" s="5">
        <v>13.88</v>
      </c>
      <c r="F69" s="5">
        <v>13.81</v>
      </c>
      <c r="G69" s="3"/>
      <c r="H69" s="3"/>
      <c r="I69" s="3"/>
      <c r="K69" s="13">
        <f t="shared" ref="K69:K132" si="6">E68</f>
        <v>46.63</v>
      </c>
      <c r="L69" s="13">
        <f t="shared" ref="L69:L132" si="7">F68</f>
        <v>66.83</v>
      </c>
      <c r="M69" s="13">
        <f t="shared" ref="M69:M132" si="8">K69*K69</f>
        <v>2174.3569000000002</v>
      </c>
      <c r="N69" s="13">
        <f t="shared" ref="N69:N132" si="9">L69*L69</f>
        <v>4466.2488999999996</v>
      </c>
      <c r="O69" s="13">
        <f t="shared" ref="O69:O132" si="10">K69*L69</f>
        <v>3116.2829000000002</v>
      </c>
    </row>
    <row r="70" spans="2:15" x14ac:dyDescent="0.2">
      <c r="B70" s="7" t="s">
        <v>14</v>
      </c>
      <c r="C70" s="4" t="s">
        <v>64</v>
      </c>
      <c r="D70" s="4">
        <v>2011</v>
      </c>
      <c r="E70" s="5">
        <v>14.69</v>
      </c>
      <c r="F70" s="5">
        <v>13.74</v>
      </c>
      <c r="G70" s="3"/>
      <c r="H70" s="3"/>
      <c r="I70" s="3"/>
      <c r="K70" s="13">
        <f t="shared" si="6"/>
        <v>13.88</v>
      </c>
      <c r="L70" s="13">
        <f t="shared" si="7"/>
        <v>13.81</v>
      </c>
      <c r="M70" s="13">
        <f t="shared" si="8"/>
        <v>192.65440000000001</v>
      </c>
      <c r="N70" s="13">
        <f t="shared" si="9"/>
        <v>190.71610000000001</v>
      </c>
      <c r="O70" s="13">
        <f t="shared" si="10"/>
        <v>191.68280000000001</v>
      </c>
    </row>
    <row r="71" spans="2:15" x14ac:dyDescent="0.2">
      <c r="B71" s="7" t="s">
        <v>14</v>
      </c>
      <c r="C71" s="4" t="s">
        <v>64</v>
      </c>
      <c r="D71" s="4">
        <v>2012</v>
      </c>
      <c r="E71" s="5">
        <v>9.9499999999999993</v>
      </c>
      <c r="F71" s="5">
        <v>9</v>
      </c>
      <c r="G71" s="3"/>
      <c r="H71" s="3"/>
      <c r="I71" s="3"/>
      <c r="K71" s="13">
        <f t="shared" si="6"/>
        <v>14.69</v>
      </c>
      <c r="L71" s="13">
        <f t="shared" si="7"/>
        <v>13.74</v>
      </c>
      <c r="M71" s="13">
        <f t="shared" si="8"/>
        <v>215.7961</v>
      </c>
      <c r="N71" s="13">
        <f t="shared" si="9"/>
        <v>188.7876</v>
      </c>
      <c r="O71" s="13">
        <f t="shared" si="10"/>
        <v>201.84059999999999</v>
      </c>
    </row>
    <row r="72" spans="2:15" x14ac:dyDescent="0.2">
      <c r="B72" s="7" t="s">
        <v>14</v>
      </c>
      <c r="C72" s="4" t="s">
        <v>64</v>
      </c>
      <c r="D72" s="4">
        <v>2013</v>
      </c>
      <c r="E72" s="5">
        <v>6.16</v>
      </c>
      <c r="F72" s="5">
        <v>6.64</v>
      </c>
      <c r="G72" s="3"/>
      <c r="H72" s="3"/>
      <c r="I72" s="3"/>
      <c r="K72" s="13">
        <f t="shared" si="6"/>
        <v>9.9499999999999993</v>
      </c>
      <c r="L72" s="13">
        <f t="shared" si="7"/>
        <v>9</v>
      </c>
      <c r="M72" s="13">
        <f t="shared" si="8"/>
        <v>99.002499999999984</v>
      </c>
      <c r="N72" s="13">
        <f t="shared" si="9"/>
        <v>81</v>
      </c>
      <c r="O72" s="13">
        <f t="shared" si="10"/>
        <v>89.55</v>
      </c>
    </row>
    <row r="73" spans="2:15" x14ac:dyDescent="0.2">
      <c r="B73" s="7" t="s">
        <v>14</v>
      </c>
      <c r="C73" s="4" t="s">
        <v>64</v>
      </c>
      <c r="D73" s="4">
        <v>2014</v>
      </c>
      <c r="E73" s="5">
        <v>3.85</v>
      </c>
      <c r="F73" s="5">
        <v>2.88</v>
      </c>
      <c r="G73" s="3"/>
      <c r="H73" s="3"/>
      <c r="I73" s="3"/>
      <c r="K73" s="13">
        <f t="shared" si="6"/>
        <v>6.16</v>
      </c>
      <c r="L73" s="13">
        <f t="shared" si="7"/>
        <v>6.64</v>
      </c>
      <c r="M73" s="13">
        <f t="shared" si="8"/>
        <v>37.945599999999999</v>
      </c>
      <c r="N73" s="13">
        <f t="shared" si="9"/>
        <v>44.089599999999997</v>
      </c>
      <c r="O73" s="13">
        <f t="shared" si="10"/>
        <v>40.9024</v>
      </c>
    </row>
    <row r="74" spans="2:15" x14ac:dyDescent="0.2">
      <c r="B74" s="7" t="s">
        <v>14</v>
      </c>
      <c r="C74" s="4" t="s">
        <v>64</v>
      </c>
      <c r="D74" s="4">
        <v>2015</v>
      </c>
      <c r="E74" s="5">
        <v>4.33</v>
      </c>
      <c r="F74" s="5">
        <v>3.37</v>
      </c>
      <c r="G74" s="3"/>
      <c r="H74" s="3"/>
      <c r="I74" s="3"/>
      <c r="K74" s="13">
        <f t="shared" si="6"/>
        <v>3.85</v>
      </c>
      <c r="L74" s="13">
        <f t="shared" si="7"/>
        <v>2.88</v>
      </c>
      <c r="M74" s="13">
        <f t="shared" si="8"/>
        <v>14.822500000000002</v>
      </c>
      <c r="N74" s="13">
        <f t="shared" si="9"/>
        <v>8.2943999999999996</v>
      </c>
      <c r="O74" s="13">
        <f t="shared" si="10"/>
        <v>11.087999999999999</v>
      </c>
    </row>
    <row r="75" spans="2:15" x14ac:dyDescent="0.2">
      <c r="B75" s="7" t="s">
        <v>25</v>
      </c>
      <c r="C75" s="4" t="s">
        <v>58</v>
      </c>
      <c r="D75" s="4">
        <v>2010</v>
      </c>
      <c r="E75" s="5">
        <v>49.76</v>
      </c>
      <c r="F75" s="5">
        <v>33.81</v>
      </c>
      <c r="G75" s="3"/>
      <c r="H75" s="3"/>
      <c r="I75" s="3"/>
      <c r="K75" s="13">
        <f t="shared" si="6"/>
        <v>4.33</v>
      </c>
      <c r="L75" s="13">
        <f t="shared" si="7"/>
        <v>3.37</v>
      </c>
      <c r="M75" s="13">
        <f t="shared" si="8"/>
        <v>18.748899999999999</v>
      </c>
      <c r="N75" s="13">
        <f t="shared" si="9"/>
        <v>11.356900000000001</v>
      </c>
      <c r="O75" s="13">
        <f t="shared" si="10"/>
        <v>14.5921</v>
      </c>
    </row>
    <row r="76" spans="2:15" x14ac:dyDescent="0.2">
      <c r="B76" s="7" t="s">
        <v>25</v>
      </c>
      <c r="C76" s="4" t="s">
        <v>58</v>
      </c>
      <c r="D76" s="4">
        <v>2011</v>
      </c>
      <c r="E76" s="5">
        <v>53.08</v>
      </c>
      <c r="F76" s="5">
        <v>31.75</v>
      </c>
      <c r="G76" s="3"/>
      <c r="H76" s="3"/>
      <c r="I76" s="3"/>
      <c r="K76" s="13">
        <f t="shared" si="6"/>
        <v>49.76</v>
      </c>
      <c r="L76" s="13">
        <f t="shared" si="7"/>
        <v>33.81</v>
      </c>
      <c r="M76" s="13">
        <f t="shared" si="8"/>
        <v>2476.0575999999996</v>
      </c>
      <c r="N76" s="13">
        <f t="shared" si="9"/>
        <v>1143.1161000000002</v>
      </c>
      <c r="O76" s="13">
        <f t="shared" si="10"/>
        <v>1682.3856000000001</v>
      </c>
    </row>
    <row r="77" spans="2:15" x14ac:dyDescent="0.2">
      <c r="B77" s="7" t="s">
        <v>25</v>
      </c>
      <c r="C77" s="4" t="s">
        <v>58</v>
      </c>
      <c r="D77" s="4">
        <v>2012</v>
      </c>
      <c r="E77" s="5">
        <v>50.71</v>
      </c>
      <c r="F77" s="5">
        <v>25.12</v>
      </c>
      <c r="G77" s="3"/>
      <c r="H77" s="3"/>
      <c r="I77" s="3"/>
      <c r="K77" s="13">
        <f t="shared" si="6"/>
        <v>53.08</v>
      </c>
      <c r="L77" s="13">
        <f t="shared" si="7"/>
        <v>31.75</v>
      </c>
      <c r="M77" s="13">
        <f t="shared" si="8"/>
        <v>2817.4863999999998</v>
      </c>
      <c r="N77" s="13">
        <f t="shared" si="9"/>
        <v>1008.0625</v>
      </c>
      <c r="O77" s="13">
        <f t="shared" si="10"/>
        <v>1685.29</v>
      </c>
    </row>
    <row r="78" spans="2:15" x14ac:dyDescent="0.2">
      <c r="B78" s="7" t="s">
        <v>25</v>
      </c>
      <c r="C78" s="4" t="s">
        <v>58</v>
      </c>
      <c r="D78" s="4">
        <v>2013</v>
      </c>
      <c r="E78" s="5">
        <v>49.29</v>
      </c>
      <c r="F78" s="5">
        <v>29.86</v>
      </c>
      <c r="G78" s="3"/>
      <c r="H78" s="3"/>
      <c r="I78" s="3"/>
      <c r="K78" s="13">
        <f t="shared" si="6"/>
        <v>50.71</v>
      </c>
      <c r="L78" s="13">
        <f t="shared" si="7"/>
        <v>25.12</v>
      </c>
      <c r="M78" s="13">
        <f t="shared" si="8"/>
        <v>2571.5041000000001</v>
      </c>
      <c r="N78" s="13">
        <f t="shared" si="9"/>
        <v>631.01440000000002</v>
      </c>
      <c r="O78" s="13">
        <f t="shared" si="10"/>
        <v>1273.8352</v>
      </c>
    </row>
    <row r="79" spans="2:15" x14ac:dyDescent="0.2">
      <c r="B79" s="7" t="s">
        <v>25</v>
      </c>
      <c r="C79" s="4" t="s">
        <v>58</v>
      </c>
      <c r="D79" s="4">
        <v>2014</v>
      </c>
      <c r="E79" s="5">
        <v>44.71</v>
      </c>
      <c r="F79" s="5">
        <v>26.44</v>
      </c>
      <c r="G79" s="3"/>
      <c r="H79" s="3"/>
      <c r="I79" s="3"/>
      <c r="K79" s="13">
        <f t="shared" si="6"/>
        <v>49.29</v>
      </c>
      <c r="L79" s="13">
        <f t="shared" si="7"/>
        <v>29.86</v>
      </c>
      <c r="M79" s="13">
        <f t="shared" si="8"/>
        <v>2429.5041000000001</v>
      </c>
      <c r="N79" s="13">
        <f t="shared" si="9"/>
        <v>891.61959999999999</v>
      </c>
      <c r="O79" s="13">
        <f t="shared" si="10"/>
        <v>1471.7993999999999</v>
      </c>
    </row>
    <row r="80" spans="2:15" x14ac:dyDescent="0.2">
      <c r="B80" s="7" t="s">
        <v>25</v>
      </c>
      <c r="C80" s="4" t="s">
        <v>58</v>
      </c>
      <c r="D80" s="4">
        <v>2015</v>
      </c>
      <c r="E80" s="5">
        <v>42.31</v>
      </c>
      <c r="F80" s="5">
        <v>22.6</v>
      </c>
      <c r="G80" s="3"/>
      <c r="H80" s="3"/>
      <c r="I80" s="3"/>
      <c r="K80" s="13">
        <f t="shared" si="6"/>
        <v>44.71</v>
      </c>
      <c r="L80" s="13">
        <f t="shared" si="7"/>
        <v>26.44</v>
      </c>
      <c r="M80" s="13">
        <f t="shared" si="8"/>
        <v>1998.9841000000001</v>
      </c>
      <c r="N80" s="13">
        <f t="shared" si="9"/>
        <v>699.07360000000006</v>
      </c>
      <c r="O80" s="13">
        <f t="shared" si="10"/>
        <v>1182.1324000000002</v>
      </c>
    </row>
    <row r="81" spans="2:15" x14ac:dyDescent="0.2">
      <c r="B81" s="7" t="s">
        <v>33</v>
      </c>
      <c r="C81" s="4" t="s">
        <v>3</v>
      </c>
      <c r="D81" s="4">
        <v>2010</v>
      </c>
      <c r="E81" s="5">
        <v>2.87</v>
      </c>
      <c r="F81" s="5">
        <v>7.14</v>
      </c>
      <c r="G81" s="3"/>
      <c r="H81" s="3"/>
      <c r="I81" s="3"/>
      <c r="K81" s="13">
        <f t="shared" si="6"/>
        <v>42.31</v>
      </c>
      <c r="L81" s="13">
        <f t="shared" si="7"/>
        <v>22.6</v>
      </c>
      <c r="M81" s="13">
        <f t="shared" si="8"/>
        <v>1790.1361000000002</v>
      </c>
      <c r="N81" s="13">
        <f t="shared" si="9"/>
        <v>510.76000000000005</v>
      </c>
      <c r="O81" s="13">
        <f t="shared" si="10"/>
        <v>956.20600000000013</v>
      </c>
    </row>
    <row r="82" spans="2:15" x14ac:dyDescent="0.2">
      <c r="B82" s="7" t="s">
        <v>33</v>
      </c>
      <c r="C82" s="4" t="s">
        <v>3</v>
      </c>
      <c r="D82" s="4">
        <v>2011</v>
      </c>
      <c r="E82" s="5">
        <v>2.37</v>
      </c>
      <c r="F82" s="5">
        <v>6.64</v>
      </c>
      <c r="G82" s="3"/>
      <c r="H82" s="3"/>
      <c r="I82" s="3"/>
      <c r="K82" s="13">
        <f t="shared" si="6"/>
        <v>2.87</v>
      </c>
      <c r="L82" s="13">
        <f t="shared" si="7"/>
        <v>7.14</v>
      </c>
      <c r="M82" s="13">
        <f t="shared" si="8"/>
        <v>8.2369000000000003</v>
      </c>
      <c r="N82" s="13">
        <f t="shared" si="9"/>
        <v>50.979599999999998</v>
      </c>
      <c r="O82" s="13">
        <f t="shared" si="10"/>
        <v>20.491800000000001</v>
      </c>
    </row>
    <row r="83" spans="2:15" x14ac:dyDescent="0.2">
      <c r="B83" s="7" t="s">
        <v>33</v>
      </c>
      <c r="C83" s="4" t="s">
        <v>3</v>
      </c>
      <c r="D83" s="4">
        <v>2012</v>
      </c>
      <c r="E83" s="5">
        <v>1.42</v>
      </c>
      <c r="F83" s="5">
        <v>7.58</v>
      </c>
      <c r="G83" s="3"/>
      <c r="H83" s="3"/>
      <c r="I83" s="3"/>
      <c r="K83" s="13">
        <f t="shared" si="6"/>
        <v>2.37</v>
      </c>
      <c r="L83" s="13">
        <f t="shared" si="7"/>
        <v>6.64</v>
      </c>
      <c r="M83" s="13">
        <f t="shared" si="8"/>
        <v>5.6169000000000002</v>
      </c>
      <c r="N83" s="13">
        <f t="shared" si="9"/>
        <v>44.089599999999997</v>
      </c>
      <c r="O83" s="13">
        <f t="shared" si="10"/>
        <v>15.736800000000001</v>
      </c>
    </row>
    <row r="84" spans="2:15" x14ac:dyDescent="0.2">
      <c r="B84" s="7" t="s">
        <v>33</v>
      </c>
      <c r="C84" s="4" t="s">
        <v>3</v>
      </c>
      <c r="D84" s="4">
        <v>2013</v>
      </c>
      <c r="E84" s="5">
        <v>2.84</v>
      </c>
      <c r="F84" s="5">
        <v>10.9</v>
      </c>
      <c r="G84" s="3"/>
      <c r="H84" s="3"/>
      <c r="I84" s="3"/>
      <c r="K84" s="13">
        <f t="shared" si="6"/>
        <v>1.42</v>
      </c>
      <c r="L84" s="13">
        <f t="shared" si="7"/>
        <v>7.58</v>
      </c>
      <c r="M84" s="13">
        <f t="shared" si="8"/>
        <v>2.0164</v>
      </c>
      <c r="N84" s="13">
        <f t="shared" si="9"/>
        <v>57.456400000000002</v>
      </c>
      <c r="O84" s="13">
        <f t="shared" si="10"/>
        <v>10.7636</v>
      </c>
    </row>
    <row r="85" spans="2:15" x14ac:dyDescent="0.2">
      <c r="B85" s="7" t="s">
        <v>33</v>
      </c>
      <c r="C85" s="4" t="s">
        <v>3</v>
      </c>
      <c r="D85" s="4">
        <v>2014</v>
      </c>
      <c r="E85" s="5">
        <v>0.96</v>
      </c>
      <c r="F85" s="5">
        <v>7.69</v>
      </c>
      <c r="G85" s="3"/>
      <c r="H85" s="3"/>
      <c r="I85" s="3"/>
      <c r="K85" s="13">
        <f t="shared" si="6"/>
        <v>2.84</v>
      </c>
      <c r="L85" s="13">
        <f t="shared" si="7"/>
        <v>10.9</v>
      </c>
      <c r="M85" s="13">
        <f t="shared" si="8"/>
        <v>8.0655999999999999</v>
      </c>
      <c r="N85" s="13">
        <f t="shared" si="9"/>
        <v>118.81</v>
      </c>
      <c r="O85" s="13">
        <f t="shared" si="10"/>
        <v>30.956</v>
      </c>
    </row>
    <row r="86" spans="2:15" x14ac:dyDescent="0.2">
      <c r="B86" s="7" t="s">
        <v>33</v>
      </c>
      <c r="C86" s="4" t="s">
        <v>3</v>
      </c>
      <c r="D86" s="4">
        <v>2015</v>
      </c>
      <c r="E86" s="5">
        <v>0.96</v>
      </c>
      <c r="F86" s="5">
        <v>8.65</v>
      </c>
      <c r="G86" s="3"/>
      <c r="H86" s="3"/>
      <c r="I86" s="3"/>
      <c r="K86" s="13">
        <f t="shared" si="6"/>
        <v>0.96</v>
      </c>
      <c r="L86" s="13">
        <f t="shared" si="7"/>
        <v>7.69</v>
      </c>
      <c r="M86" s="13">
        <f t="shared" si="8"/>
        <v>0.92159999999999997</v>
      </c>
      <c r="N86" s="13">
        <f t="shared" si="9"/>
        <v>59.136100000000006</v>
      </c>
      <c r="O86" s="13">
        <f t="shared" si="10"/>
        <v>7.3824000000000005</v>
      </c>
    </row>
    <row r="87" spans="2:15" x14ac:dyDescent="0.2">
      <c r="B87" s="7" t="s">
        <v>26</v>
      </c>
      <c r="C87" s="4" t="s">
        <v>59</v>
      </c>
      <c r="D87" s="4">
        <v>2010</v>
      </c>
      <c r="E87" s="5">
        <v>62.68</v>
      </c>
      <c r="F87" s="5">
        <v>44.29</v>
      </c>
      <c r="G87" s="3"/>
      <c r="H87" s="3"/>
      <c r="I87" s="3"/>
      <c r="K87" s="13">
        <f t="shared" si="6"/>
        <v>0.96</v>
      </c>
      <c r="L87" s="13">
        <f t="shared" si="7"/>
        <v>8.65</v>
      </c>
      <c r="M87" s="13">
        <f t="shared" si="8"/>
        <v>0.92159999999999997</v>
      </c>
      <c r="N87" s="13">
        <f t="shared" si="9"/>
        <v>74.822500000000005</v>
      </c>
      <c r="O87" s="13">
        <f t="shared" si="10"/>
        <v>8.3040000000000003</v>
      </c>
    </row>
    <row r="88" spans="2:15" x14ac:dyDescent="0.2">
      <c r="B88" s="7" t="s">
        <v>26</v>
      </c>
      <c r="C88" s="4" t="s">
        <v>59</v>
      </c>
      <c r="D88" s="4">
        <v>2011</v>
      </c>
      <c r="E88" s="5">
        <v>61.61</v>
      </c>
      <c r="F88" s="5">
        <v>50.24</v>
      </c>
      <c r="G88" s="3"/>
      <c r="H88" s="3"/>
      <c r="I88" s="3"/>
      <c r="K88" s="13">
        <f t="shared" si="6"/>
        <v>62.68</v>
      </c>
      <c r="L88" s="13">
        <f t="shared" si="7"/>
        <v>44.29</v>
      </c>
      <c r="M88" s="13">
        <f t="shared" si="8"/>
        <v>3928.7824000000001</v>
      </c>
      <c r="N88" s="13">
        <f t="shared" si="9"/>
        <v>1961.6041</v>
      </c>
      <c r="O88" s="13">
        <f t="shared" si="10"/>
        <v>2776.0972000000002</v>
      </c>
    </row>
    <row r="89" spans="2:15" x14ac:dyDescent="0.2">
      <c r="B89" s="7" t="s">
        <v>26</v>
      </c>
      <c r="C89" s="4" t="s">
        <v>59</v>
      </c>
      <c r="D89" s="4">
        <v>2012</v>
      </c>
      <c r="E89" s="5">
        <v>56.87</v>
      </c>
      <c r="F89" s="5">
        <v>45.97</v>
      </c>
      <c r="G89" s="3"/>
      <c r="H89" s="3"/>
      <c r="I89" s="3"/>
      <c r="K89" s="13">
        <f t="shared" si="6"/>
        <v>61.61</v>
      </c>
      <c r="L89" s="13">
        <f t="shared" si="7"/>
        <v>50.24</v>
      </c>
      <c r="M89" s="13">
        <f t="shared" si="8"/>
        <v>3795.7921000000001</v>
      </c>
      <c r="N89" s="13">
        <f t="shared" si="9"/>
        <v>2524.0576000000001</v>
      </c>
      <c r="O89" s="13">
        <f t="shared" si="10"/>
        <v>3095.2864</v>
      </c>
    </row>
    <row r="90" spans="2:15" x14ac:dyDescent="0.2">
      <c r="B90" s="7" t="s">
        <v>26</v>
      </c>
      <c r="C90" s="4" t="s">
        <v>59</v>
      </c>
      <c r="D90" s="4">
        <v>2013</v>
      </c>
      <c r="E90" s="5">
        <v>56.87</v>
      </c>
      <c r="F90" s="5">
        <v>45.97</v>
      </c>
      <c r="G90" s="3"/>
      <c r="H90" s="3"/>
      <c r="I90" s="3"/>
      <c r="K90" s="13">
        <f t="shared" si="6"/>
        <v>56.87</v>
      </c>
      <c r="L90" s="13">
        <f t="shared" si="7"/>
        <v>45.97</v>
      </c>
      <c r="M90" s="13">
        <f t="shared" si="8"/>
        <v>3234.1968999999999</v>
      </c>
      <c r="N90" s="13">
        <f t="shared" si="9"/>
        <v>2113.2408999999998</v>
      </c>
      <c r="O90" s="13">
        <f t="shared" si="10"/>
        <v>2614.3138999999996</v>
      </c>
    </row>
    <row r="91" spans="2:15" x14ac:dyDescent="0.2">
      <c r="B91" s="7" t="s">
        <v>26</v>
      </c>
      <c r="C91" s="4" t="s">
        <v>59</v>
      </c>
      <c r="D91" s="4">
        <v>2014</v>
      </c>
      <c r="E91" s="5">
        <v>60.1</v>
      </c>
      <c r="F91" s="5">
        <v>43.75</v>
      </c>
      <c r="G91" s="3"/>
      <c r="H91" s="3"/>
      <c r="I91" s="3"/>
      <c r="K91" s="13">
        <f t="shared" si="6"/>
        <v>56.87</v>
      </c>
      <c r="L91" s="13">
        <f t="shared" si="7"/>
        <v>45.97</v>
      </c>
      <c r="M91" s="13">
        <f t="shared" si="8"/>
        <v>3234.1968999999999</v>
      </c>
      <c r="N91" s="13">
        <f t="shared" si="9"/>
        <v>2113.2408999999998</v>
      </c>
      <c r="O91" s="13">
        <f t="shared" si="10"/>
        <v>2614.3138999999996</v>
      </c>
    </row>
    <row r="92" spans="2:15" x14ac:dyDescent="0.2">
      <c r="B92" s="7" t="s">
        <v>26</v>
      </c>
      <c r="C92" s="4" t="s">
        <v>59</v>
      </c>
      <c r="D92" s="4">
        <v>2015</v>
      </c>
      <c r="E92" s="5">
        <v>63.46</v>
      </c>
      <c r="F92" s="5">
        <v>47.6</v>
      </c>
      <c r="G92" s="3"/>
      <c r="H92" s="3"/>
      <c r="I92" s="3"/>
      <c r="K92" s="13">
        <f t="shared" si="6"/>
        <v>60.1</v>
      </c>
      <c r="L92" s="13">
        <f t="shared" si="7"/>
        <v>43.75</v>
      </c>
      <c r="M92" s="13">
        <f t="shared" si="8"/>
        <v>3612.01</v>
      </c>
      <c r="N92" s="13">
        <f t="shared" si="9"/>
        <v>1914.0625</v>
      </c>
      <c r="O92" s="13">
        <f t="shared" si="10"/>
        <v>2629.375</v>
      </c>
    </row>
    <row r="93" spans="2:15" x14ac:dyDescent="0.2">
      <c r="B93" s="7" t="s">
        <v>43</v>
      </c>
      <c r="C93" s="4" t="s">
        <v>60</v>
      </c>
      <c r="D93" s="4">
        <v>2010</v>
      </c>
      <c r="E93" s="5">
        <v>21.53</v>
      </c>
      <c r="F93" s="5">
        <v>57.14</v>
      </c>
      <c r="G93" s="3"/>
      <c r="H93" s="3"/>
      <c r="I93" s="3"/>
      <c r="K93" s="13">
        <f t="shared" si="6"/>
        <v>63.46</v>
      </c>
      <c r="L93" s="13">
        <f t="shared" si="7"/>
        <v>47.6</v>
      </c>
      <c r="M93" s="13">
        <f t="shared" si="8"/>
        <v>4027.1716000000001</v>
      </c>
      <c r="N93" s="13">
        <f t="shared" si="9"/>
        <v>2265.7600000000002</v>
      </c>
      <c r="O93" s="13">
        <f t="shared" si="10"/>
        <v>3020.6959999999999</v>
      </c>
    </row>
    <row r="94" spans="2:15" x14ac:dyDescent="0.2">
      <c r="B94" s="7" t="s">
        <v>43</v>
      </c>
      <c r="C94" s="4" t="s">
        <v>60</v>
      </c>
      <c r="D94" s="4">
        <v>2011</v>
      </c>
      <c r="E94" s="5">
        <v>23.7</v>
      </c>
      <c r="F94" s="5">
        <v>62.56</v>
      </c>
      <c r="G94" s="3"/>
      <c r="H94" s="3"/>
      <c r="I94" s="3"/>
      <c r="K94" s="13">
        <f t="shared" si="6"/>
        <v>21.53</v>
      </c>
      <c r="L94" s="13">
        <f t="shared" si="7"/>
        <v>57.14</v>
      </c>
      <c r="M94" s="13">
        <f t="shared" si="8"/>
        <v>463.54090000000002</v>
      </c>
      <c r="N94" s="13">
        <f t="shared" si="9"/>
        <v>3264.9796000000001</v>
      </c>
      <c r="O94" s="13">
        <f t="shared" si="10"/>
        <v>1230.2242000000001</v>
      </c>
    </row>
    <row r="95" spans="2:15" x14ac:dyDescent="0.2">
      <c r="B95" s="7" t="s">
        <v>43</v>
      </c>
      <c r="C95" s="4" t="s">
        <v>60</v>
      </c>
      <c r="D95" s="4">
        <v>2012</v>
      </c>
      <c r="E95" s="5">
        <v>24.64</v>
      </c>
      <c r="F95" s="5">
        <v>60.19</v>
      </c>
      <c r="G95" s="3"/>
      <c r="H95" s="3"/>
      <c r="I95" s="3"/>
      <c r="K95" s="13">
        <f t="shared" si="6"/>
        <v>23.7</v>
      </c>
      <c r="L95" s="13">
        <f t="shared" si="7"/>
        <v>62.56</v>
      </c>
      <c r="M95" s="13">
        <f t="shared" si="8"/>
        <v>561.68999999999994</v>
      </c>
      <c r="N95" s="13">
        <f t="shared" si="9"/>
        <v>3913.7536000000005</v>
      </c>
      <c r="O95" s="13">
        <f t="shared" si="10"/>
        <v>1482.672</v>
      </c>
    </row>
    <row r="96" spans="2:15" x14ac:dyDescent="0.2">
      <c r="B96" s="7" t="s">
        <v>43</v>
      </c>
      <c r="C96" s="4" t="s">
        <v>60</v>
      </c>
      <c r="D96" s="4">
        <v>2013</v>
      </c>
      <c r="E96" s="5">
        <v>25.12</v>
      </c>
      <c r="F96" s="5">
        <v>59.24</v>
      </c>
      <c r="G96" s="3"/>
      <c r="H96" s="3"/>
      <c r="I96" s="3"/>
      <c r="K96" s="13">
        <f t="shared" si="6"/>
        <v>24.64</v>
      </c>
      <c r="L96" s="13">
        <f t="shared" si="7"/>
        <v>60.19</v>
      </c>
      <c r="M96" s="13">
        <f t="shared" si="8"/>
        <v>607.12959999999998</v>
      </c>
      <c r="N96" s="13">
        <f t="shared" si="9"/>
        <v>3622.8360999999995</v>
      </c>
      <c r="O96" s="13">
        <f t="shared" si="10"/>
        <v>1483.0816</v>
      </c>
    </row>
    <row r="97" spans="2:15" x14ac:dyDescent="0.2">
      <c r="B97" s="7" t="s">
        <v>43</v>
      </c>
      <c r="C97" s="4" t="s">
        <v>60</v>
      </c>
      <c r="D97" s="4">
        <v>2014</v>
      </c>
      <c r="E97" s="5">
        <v>30.77</v>
      </c>
      <c r="F97" s="5">
        <v>64.900000000000006</v>
      </c>
      <c r="G97" s="3"/>
      <c r="H97" s="3"/>
      <c r="I97" s="3"/>
      <c r="K97" s="13">
        <f t="shared" si="6"/>
        <v>25.12</v>
      </c>
      <c r="L97" s="13">
        <f t="shared" si="7"/>
        <v>59.24</v>
      </c>
      <c r="M97" s="13">
        <f t="shared" si="8"/>
        <v>631.01440000000002</v>
      </c>
      <c r="N97" s="13">
        <f t="shared" si="9"/>
        <v>3509.3776000000003</v>
      </c>
      <c r="O97" s="13">
        <f t="shared" si="10"/>
        <v>1488.1088000000002</v>
      </c>
    </row>
    <row r="98" spans="2:15" x14ac:dyDescent="0.2">
      <c r="B98" s="7" t="s">
        <v>43</v>
      </c>
      <c r="C98" s="4" t="s">
        <v>60</v>
      </c>
      <c r="D98" s="4">
        <v>2015</v>
      </c>
      <c r="E98" s="5">
        <v>36.06</v>
      </c>
      <c r="F98" s="5">
        <v>63.94</v>
      </c>
      <c r="G98" s="3"/>
      <c r="H98" s="3"/>
      <c r="I98" s="3"/>
      <c r="K98" s="13">
        <f t="shared" si="6"/>
        <v>30.77</v>
      </c>
      <c r="L98" s="13">
        <f t="shared" si="7"/>
        <v>64.900000000000006</v>
      </c>
      <c r="M98" s="13">
        <f t="shared" si="8"/>
        <v>946.79289999999992</v>
      </c>
      <c r="N98" s="13">
        <f t="shared" si="9"/>
        <v>4212.0100000000011</v>
      </c>
      <c r="O98" s="13">
        <f t="shared" si="10"/>
        <v>1996.9730000000002</v>
      </c>
    </row>
    <row r="99" spans="2:15" x14ac:dyDescent="0.2">
      <c r="B99" s="7" t="s">
        <v>18</v>
      </c>
      <c r="C99" s="4" t="s">
        <v>0</v>
      </c>
      <c r="D99" s="4">
        <v>2010</v>
      </c>
      <c r="E99" s="5">
        <v>46.89</v>
      </c>
      <c r="F99" s="5">
        <v>35.71</v>
      </c>
      <c r="G99" s="3"/>
      <c r="H99" s="3"/>
      <c r="I99" s="3"/>
      <c r="K99" s="13">
        <f t="shared" si="6"/>
        <v>36.06</v>
      </c>
      <c r="L99" s="13">
        <f t="shared" si="7"/>
        <v>63.94</v>
      </c>
      <c r="M99" s="13">
        <f t="shared" si="8"/>
        <v>1300.3236000000002</v>
      </c>
      <c r="N99" s="13">
        <f t="shared" si="9"/>
        <v>4088.3235999999997</v>
      </c>
      <c r="O99" s="13">
        <f t="shared" si="10"/>
        <v>2305.6764000000003</v>
      </c>
    </row>
    <row r="100" spans="2:15" x14ac:dyDescent="0.2">
      <c r="B100" s="7" t="s">
        <v>18</v>
      </c>
      <c r="C100" s="4" t="s">
        <v>0</v>
      </c>
      <c r="D100" s="4">
        <v>2011</v>
      </c>
      <c r="E100" s="5">
        <v>45.02</v>
      </c>
      <c r="F100" s="5">
        <v>36.020000000000003</v>
      </c>
      <c r="G100" s="3"/>
      <c r="H100" s="3"/>
      <c r="I100" s="3"/>
      <c r="K100" s="13">
        <f t="shared" si="6"/>
        <v>46.89</v>
      </c>
      <c r="L100" s="13">
        <f t="shared" si="7"/>
        <v>35.71</v>
      </c>
      <c r="M100" s="13">
        <f t="shared" si="8"/>
        <v>2198.6721000000002</v>
      </c>
      <c r="N100" s="13">
        <f t="shared" si="9"/>
        <v>1275.2041000000002</v>
      </c>
      <c r="O100" s="13">
        <f t="shared" si="10"/>
        <v>1674.4419</v>
      </c>
    </row>
    <row r="101" spans="2:15" x14ac:dyDescent="0.2">
      <c r="B101" s="7" t="s">
        <v>18</v>
      </c>
      <c r="C101" s="4" t="s">
        <v>0</v>
      </c>
      <c r="D101" s="4">
        <v>2012</v>
      </c>
      <c r="E101" s="5">
        <v>47.87</v>
      </c>
      <c r="F101" s="5">
        <v>29.38</v>
      </c>
      <c r="G101" s="3"/>
      <c r="H101" s="3"/>
      <c r="I101" s="3"/>
      <c r="K101" s="13">
        <f t="shared" si="6"/>
        <v>45.02</v>
      </c>
      <c r="L101" s="13">
        <f t="shared" si="7"/>
        <v>36.020000000000003</v>
      </c>
      <c r="M101" s="13">
        <f t="shared" si="8"/>
        <v>2026.8004000000003</v>
      </c>
      <c r="N101" s="13">
        <f t="shared" si="9"/>
        <v>1297.4404000000002</v>
      </c>
      <c r="O101" s="13">
        <f t="shared" si="10"/>
        <v>1621.6204000000002</v>
      </c>
    </row>
    <row r="102" spans="2:15" x14ac:dyDescent="0.2">
      <c r="B102" s="7" t="s">
        <v>18</v>
      </c>
      <c r="C102" s="4" t="s">
        <v>0</v>
      </c>
      <c r="D102" s="4">
        <v>2013</v>
      </c>
      <c r="E102" s="5">
        <v>45.5</v>
      </c>
      <c r="F102" s="5">
        <v>28.91</v>
      </c>
      <c r="G102" s="3"/>
      <c r="H102" s="3"/>
      <c r="I102" s="3"/>
      <c r="K102" s="13">
        <f t="shared" si="6"/>
        <v>47.87</v>
      </c>
      <c r="L102" s="13">
        <f t="shared" si="7"/>
        <v>29.38</v>
      </c>
      <c r="M102" s="13">
        <f t="shared" si="8"/>
        <v>2291.5368999999996</v>
      </c>
      <c r="N102" s="13">
        <f t="shared" si="9"/>
        <v>863.18439999999998</v>
      </c>
      <c r="O102" s="13">
        <f t="shared" si="10"/>
        <v>1406.4205999999999</v>
      </c>
    </row>
    <row r="103" spans="2:15" x14ac:dyDescent="0.2">
      <c r="B103" s="7" t="s">
        <v>18</v>
      </c>
      <c r="C103" s="4" t="s">
        <v>0</v>
      </c>
      <c r="D103" s="4">
        <v>2014</v>
      </c>
      <c r="E103" s="5">
        <v>41.83</v>
      </c>
      <c r="F103" s="5">
        <v>54.81</v>
      </c>
      <c r="G103" s="3"/>
      <c r="H103" s="3"/>
      <c r="I103" s="3"/>
      <c r="K103" s="13">
        <f t="shared" si="6"/>
        <v>45.5</v>
      </c>
      <c r="L103" s="13">
        <f t="shared" si="7"/>
        <v>28.91</v>
      </c>
      <c r="M103" s="13">
        <f t="shared" si="8"/>
        <v>2070.25</v>
      </c>
      <c r="N103" s="13">
        <f t="shared" si="9"/>
        <v>835.78809999999999</v>
      </c>
      <c r="O103" s="13">
        <f t="shared" si="10"/>
        <v>1315.405</v>
      </c>
    </row>
    <row r="104" spans="2:15" x14ac:dyDescent="0.2">
      <c r="B104" s="7" t="s">
        <v>18</v>
      </c>
      <c r="C104" s="4" t="s">
        <v>0</v>
      </c>
      <c r="D104" s="4">
        <v>2015</v>
      </c>
      <c r="E104" s="5">
        <v>40.869999999999997</v>
      </c>
      <c r="F104" s="5">
        <v>49.52</v>
      </c>
      <c r="G104" s="3"/>
      <c r="H104" s="3"/>
      <c r="I104" s="3"/>
      <c r="K104" s="13">
        <f t="shared" si="6"/>
        <v>41.83</v>
      </c>
      <c r="L104" s="13">
        <f t="shared" si="7"/>
        <v>54.81</v>
      </c>
      <c r="M104" s="13">
        <f t="shared" si="8"/>
        <v>1749.7488999999998</v>
      </c>
      <c r="N104" s="13">
        <f t="shared" si="9"/>
        <v>3004.1361000000002</v>
      </c>
      <c r="O104" s="13">
        <f t="shared" si="10"/>
        <v>2292.7022999999999</v>
      </c>
    </row>
    <row r="105" spans="2:15" x14ac:dyDescent="0.2">
      <c r="B105" s="7" t="s">
        <v>37</v>
      </c>
      <c r="C105" s="4" t="s">
        <v>66</v>
      </c>
      <c r="D105" s="4">
        <v>2010</v>
      </c>
      <c r="E105" s="5">
        <v>7.18</v>
      </c>
      <c r="F105" s="5">
        <v>46.67</v>
      </c>
      <c r="G105" s="3"/>
      <c r="H105" s="3"/>
      <c r="I105" s="3"/>
      <c r="K105" s="13">
        <f t="shared" si="6"/>
        <v>40.869999999999997</v>
      </c>
      <c r="L105" s="13">
        <f t="shared" si="7"/>
        <v>49.52</v>
      </c>
      <c r="M105" s="13">
        <f t="shared" si="8"/>
        <v>1670.3568999999998</v>
      </c>
      <c r="N105" s="13">
        <f t="shared" si="9"/>
        <v>2452.2304000000004</v>
      </c>
      <c r="O105" s="13">
        <f t="shared" si="10"/>
        <v>2023.8824</v>
      </c>
    </row>
    <row r="106" spans="2:15" x14ac:dyDescent="0.2">
      <c r="B106" s="7" t="s">
        <v>37</v>
      </c>
      <c r="C106" s="4" t="s">
        <v>66</v>
      </c>
      <c r="D106" s="4">
        <v>2011</v>
      </c>
      <c r="E106" s="5">
        <v>4.2699999999999996</v>
      </c>
      <c r="F106" s="5">
        <v>47.87</v>
      </c>
      <c r="G106" s="3"/>
      <c r="H106" s="3"/>
      <c r="I106" s="3"/>
      <c r="K106" s="13">
        <f t="shared" si="6"/>
        <v>7.18</v>
      </c>
      <c r="L106" s="13">
        <f t="shared" si="7"/>
        <v>46.67</v>
      </c>
      <c r="M106" s="13">
        <f t="shared" si="8"/>
        <v>51.552399999999999</v>
      </c>
      <c r="N106" s="13">
        <f t="shared" si="9"/>
        <v>2178.0889000000002</v>
      </c>
      <c r="O106" s="13">
        <f t="shared" si="10"/>
        <v>335.09059999999999</v>
      </c>
    </row>
    <row r="107" spans="2:15" x14ac:dyDescent="0.2">
      <c r="B107" s="7" t="s">
        <v>37</v>
      </c>
      <c r="C107" s="4" t="s">
        <v>66</v>
      </c>
      <c r="D107" s="4">
        <v>2012</v>
      </c>
      <c r="E107" s="5">
        <v>5.69</v>
      </c>
      <c r="F107" s="5">
        <v>53.08</v>
      </c>
      <c r="G107" s="3"/>
      <c r="H107" s="3"/>
      <c r="I107" s="3"/>
      <c r="K107" s="13">
        <f t="shared" si="6"/>
        <v>4.2699999999999996</v>
      </c>
      <c r="L107" s="13">
        <f t="shared" si="7"/>
        <v>47.87</v>
      </c>
      <c r="M107" s="13">
        <f t="shared" si="8"/>
        <v>18.232899999999997</v>
      </c>
      <c r="N107" s="13">
        <f t="shared" si="9"/>
        <v>2291.5368999999996</v>
      </c>
      <c r="O107" s="13">
        <f t="shared" si="10"/>
        <v>204.40489999999997</v>
      </c>
    </row>
    <row r="108" spans="2:15" x14ac:dyDescent="0.2">
      <c r="B108" s="7" t="s">
        <v>37</v>
      </c>
      <c r="C108" s="4" t="s">
        <v>66</v>
      </c>
      <c r="D108" s="4">
        <v>2013</v>
      </c>
      <c r="E108" s="5">
        <v>2.37</v>
      </c>
      <c r="F108" s="5">
        <v>58.29</v>
      </c>
      <c r="G108" s="3"/>
      <c r="H108" s="3"/>
      <c r="I108" s="3"/>
      <c r="K108" s="13">
        <f t="shared" si="6"/>
        <v>5.69</v>
      </c>
      <c r="L108" s="13">
        <f t="shared" si="7"/>
        <v>53.08</v>
      </c>
      <c r="M108" s="13">
        <f t="shared" si="8"/>
        <v>32.376100000000001</v>
      </c>
      <c r="N108" s="13">
        <f t="shared" si="9"/>
        <v>2817.4863999999998</v>
      </c>
      <c r="O108" s="13">
        <f t="shared" si="10"/>
        <v>302.02519999999998</v>
      </c>
    </row>
    <row r="109" spans="2:15" x14ac:dyDescent="0.2">
      <c r="B109" s="7" t="s">
        <v>37</v>
      </c>
      <c r="C109" s="4" t="s">
        <v>66</v>
      </c>
      <c r="D109" s="4">
        <v>2014</v>
      </c>
      <c r="E109" s="5">
        <v>5.29</v>
      </c>
      <c r="F109" s="5">
        <v>56.25</v>
      </c>
      <c r="G109" s="3"/>
      <c r="H109" s="3"/>
      <c r="I109" s="3"/>
      <c r="K109" s="13">
        <f t="shared" si="6"/>
        <v>2.37</v>
      </c>
      <c r="L109" s="13">
        <f t="shared" si="7"/>
        <v>58.29</v>
      </c>
      <c r="M109" s="13">
        <f t="shared" si="8"/>
        <v>5.6169000000000002</v>
      </c>
      <c r="N109" s="13">
        <f t="shared" si="9"/>
        <v>3397.7240999999999</v>
      </c>
      <c r="O109" s="13">
        <f t="shared" si="10"/>
        <v>138.1473</v>
      </c>
    </row>
    <row r="110" spans="2:15" x14ac:dyDescent="0.2">
      <c r="B110" s="7" t="s">
        <v>37</v>
      </c>
      <c r="C110" s="4" t="s">
        <v>66</v>
      </c>
      <c r="D110" s="4">
        <v>2015</v>
      </c>
      <c r="E110" s="5">
        <v>5.29</v>
      </c>
      <c r="F110" s="5">
        <v>55.77</v>
      </c>
      <c r="G110" s="3"/>
      <c r="H110" s="3"/>
      <c r="I110" s="3"/>
      <c r="K110" s="13">
        <f t="shared" si="6"/>
        <v>5.29</v>
      </c>
      <c r="L110" s="13">
        <f t="shared" si="7"/>
        <v>56.25</v>
      </c>
      <c r="M110" s="13">
        <f t="shared" si="8"/>
        <v>27.984100000000002</v>
      </c>
      <c r="N110" s="13">
        <f t="shared" si="9"/>
        <v>3164.0625</v>
      </c>
      <c r="O110" s="13">
        <f t="shared" si="10"/>
        <v>297.5625</v>
      </c>
    </row>
    <row r="111" spans="2:15" x14ac:dyDescent="0.2">
      <c r="B111" s="7" t="s">
        <v>15</v>
      </c>
      <c r="C111" s="4" t="s">
        <v>67</v>
      </c>
      <c r="D111" s="4">
        <v>2010</v>
      </c>
      <c r="E111" s="5">
        <v>76.56</v>
      </c>
      <c r="F111" s="5">
        <v>72.86</v>
      </c>
      <c r="G111" s="3"/>
      <c r="H111" s="3"/>
      <c r="I111" s="3"/>
      <c r="K111" s="13">
        <f t="shared" si="6"/>
        <v>5.29</v>
      </c>
      <c r="L111" s="13">
        <f t="shared" si="7"/>
        <v>55.77</v>
      </c>
      <c r="M111" s="13">
        <f t="shared" si="8"/>
        <v>27.984100000000002</v>
      </c>
      <c r="N111" s="13">
        <f t="shared" si="9"/>
        <v>3110.2929000000004</v>
      </c>
      <c r="O111" s="13">
        <f t="shared" si="10"/>
        <v>295.02330000000001</v>
      </c>
    </row>
    <row r="112" spans="2:15" x14ac:dyDescent="0.2">
      <c r="B112" s="7" t="s">
        <v>15</v>
      </c>
      <c r="C112" s="4" t="s">
        <v>67</v>
      </c>
      <c r="D112" s="4">
        <v>2011</v>
      </c>
      <c r="E112" s="5">
        <v>76.78</v>
      </c>
      <c r="F112" s="5">
        <v>72.510000000000005</v>
      </c>
      <c r="G112" s="3"/>
      <c r="H112" s="3"/>
      <c r="I112" s="3"/>
      <c r="K112" s="13">
        <f t="shared" si="6"/>
        <v>76.56</v>
      </c>
      <c r="L112" s="13">
        <f t="shared" si="7"/>
        <v>72.86</v>
      </c>
      <c r="M112" s="13">
        <f t="shared" si="8"/>
        <v>5861.4336000000003</v>
      </c>
      <c r="N112" s="13">
        <f t="shared" si="9"/>
        <v>5308.5796</v>
      </c>
      <c r="O112" s="13">
        <f t="shared" si="10"/>
        <v>5578.1616000000004</v>
      </c>
    </row>
    <row r="113" spans="2:15" x14ac:dyDescent="0.2">
      <c r="B113" s="7" t="s">
        <v>15</v>
      </c>
      <c r="C113" s="4" t="s">
        <v>67</v>
      </c>
      <c r="D113" s="4">
        <v>2012</v>
      </c>
      <c r="E113" s="5">
        <v>78.2</v>
      </c>
      <c r="F113" s="5">
        <v>68.25</v>
      </c>
      <c r="G113" s="3"/>
      <c r="H113" s="3"/>
      <c r="I113" s="3"/>
      <c r="K113" s="13">
        <f t="shared" si="6"/>
        <v>76.78</v>
      </c>
      <c r="L113" s="13">
        <f t="shared" si="7"/>
        <v>72.510000000000005</v>
      </c>
      <c r="M113" s="13">
        <f t="shared" si="8"/>
        <v>5895.1684000000005</v>
      </c>
      <c r="N113" s="13">
        <f t="shared" si="9"/>
        <v>5257.7001000000009</v>
      </c>
      <c r="O113" s="13">
        <f t="shared" si="10"/>
        <v>5567.3178000000007</v>
      </c>
    </row>
    <row r="114" spans="2:15" x14ac:dyDescent="0.2">
      <c r="B114" s="7" t="s">
        <v>15</v>
      </c>
      <c r="C114" s="4" t="s">
        <v>67</v>
      </c>
      <c r="D114" s="4">
        <v>2013</v>
      </c>
      <c r="E114" s="5">
        <v>74.88</v>
      </c>
      <c r="F114" s="5">
        <v>67.3</v>
      </c>
      <c r="G114" s="3"/>
      <c r="H114" s="3"/>
      <c r="I114" s="3"/>
      <c r="K114" s="13">
        <f t="shared" si="6"/>
        <v>78.2</v>
      </c>
      <c r="L114" s="13">
        <f t="shared" si="7"/>
        <v>68.25</v>
      </c>
      <c r="M114" s="13">
        <f t="shared" si="8"/>
        <v>6115.2400000000007</v>
      </c>
      <c r="N114" s="13">
        <f t="shared" si="9"/>
        <v>4658.0625</v>
      </c>
      <c r="O114" s="13">
        <f t="shared" si="10"/>
        <v>5337.1500000000005</v>
      </c>
    </row>
    <row r="115" spans="2:15" x14ac:dyDescent="0.2">
      <c r="B115" s="7" t="s">
        <v>15</v>
      </c>
      <c r="C115" s="4" t="s">
        <v>67</v>
      </c>
      <c r="D115" s="4">
        <v>2014</v>
      </c>
      <c r="E115" s="5">
        <v>81.25</v>
      </c>
      <c r="F115" s="5">
        <v>67.790000000000006</v>
      </c>
      <c r="G115" s="3"/>
      <c r="H115" s="3"/>
      <c r="I115" s="3"/>
      <c r="K115" s="13">
        <f t="shared" si="6"/>
        <v>74.88</v>
      </c>
      <c r="L115" s="13">
        <f t="shared" si="7"/>
        <v>67.3</v>
      </c>
      <c r="M115" s="13">
        <f t="shared" si="8"/>
        <v>5607.0143999999991</v>
      </c>
      <c r="N115" s="13">
        <f t="shared" si="9"/>
        <v>4529.29</v>
      </c>
      <c r="O115" s="13">
        <f t="shared" si="10"/>
        <v>5039.4239999999991</v>
      </c>
    </row>
    <row r="116" spans="2:15" x14ac:dyDescent="0.2">
      <c r="B116" s="7" t="s">
        <v>15</v>
      </c>
      <c r="C116" s="4" t="s">
        <v>67</v>
      </c>
      <c r="D116" s="4">
        <v>2015</v>
      </c>
      <c r="E116" s="5">
        <v>80.77</v>
      </c>
      <c r="F116" s="5">
        <v>67.790000000000006</v>
      </c>
      <c r="G116" s="3"/>
      <c r="H116" s="3"/>
      <c r="I116" s="3"/>
      <c r="K116" s="13">
        <f t="shared" si="6"/>
        <v>81.25</v>
      </c>
      <c r="L116" s="13">
        <f t="shared" si="7"/>
        <v>67.790000000000006</v>
      </c>
      <c r="M116" s="13">
        <f t="shared" si="8"/>
        <v>6601.5625</v>
      </c>
      <c r="N116" s="13">
        <f t="shared" si="9"/>
        <v>4595.4841000000006</v>
      </c>
      <c r="O116" s="13">
        <f t="shared" si="10"/>
        <v>5507.9375000000009</v>
      </c>
    </row>
    <row r="117" spans="2:15" x14ac:dyDescent="0.2">
      <c r="B117" s="7" t="s">
        <v>44</v>
      </c>
      <c r="C117" s="4" t="s">
        <v>68</v>
      </c>
      <c r="D117" s="4">
        <v>2010</v>
      </c>
      <c r="E117" s="5">
        <v>23.44</v>
      </c>
      <c r="F117" s="5">
        <v>55.24</v>
      </c>
      <c r="G117" s="3"/>
      <c r="H117" s="3"/>
      <c r="I117" s="3"/>
      <c r="K117" s="13">
        <f t="shared" si="6"/>
        <v>80.77</v>
      </c>
      <c r="L117" s="13">
        <f t="shared" si="7"/>
        <v>67.790000000000006</v>
      </c>
      <c r="M117" s="13">
        <f t="shared" si="8"/>
        <v>6523.7928999999995</v>
      </c>
      <c r="N117" s="13">
        <f t="shared" si="9"/>
        <v>4595.4841000000006</v>
      </c>
      <c r="O117" s="13">
        <f t="shared" si="10"/>
        <v>5475.3982999999998</v>
      </c>
    </row>
    <row r="118" spans="2:15" x14ac:dyDescent="0.2">
      <c r="B118" s="7" t="s">
        <v>44</v>
      </c>
      <c r="C118" s="4" t="s">
        <v>68</v>
      </c>
      <c r="D118" s="4">
        <v>2011</v>
      </c>
      <c r="E118" s="5">
        <v>25.59</v>
      </c>
      <c r="F118" s="5">
        <v>49.29</v>
      </c>
      <c r="G118" s="3"/>
      <c r="H118" s="3"/>
      <c r="I118" s="3"/>
      <c r="K118" s="13">
        <f t="shared" si="6"/>
        <v>23.44</v>
      </c>
      <c r="L118" s="13">
        <f t="shared" si="7"/>
        <v>55.24</v>
      </c>
      <c r="M118" s="13">
        <f t="shared" si="8"/>
        <v>549.43360000000007</v>
      </c>
      <c r="N118" s="13">
        <f t="shared" si="9"/>
        <v>3051.4576000000002</v>
      </c>
      <c r="O118" s="13">
        <f t="shared" si="10"/>
        <v>1294.8256000000001</v>
      </c>
    </row>
    <row r="119" spans="2:15" x14ac:dyDescent="0.2">
      <c r="B119" s="7" t="s">
        <v>44</v>
      </c>
      <c r="C119" s="4" t="s">
        <v>68</v>
      </c>
      <c r="D119" s="4">
        <v>2012</v>
      </c>
      <c r="E119" s="5">
        <v>31.28</v>
      </c>
      <c r="F119" s="5">
        <v>55.45</v>
      </c>
      <c r="G119" s="3"/>
      <c r="H119" s="3"/>
      <c r="I119" s="3"/>
      <c r="K119" s="13">
        <f t="shared" si="6"/>
        <v>25.59</v>
      </c>
      <c r="L119" s="13">
        <f t="shared" si="7"/>
        <v>49.29</v>
      </c>
      <c r="M119" s="13">
        <f t="shared" si="8"/>
        <v>654.84810000000004</v>
      </c>
      <c r="N119" s="13">
        <f t="shared" si="9"/>
        <v>2429.5041000000001</v>
      </c>
      <c r="O119" s="13">
        <f t="shared" si="10"/>
        <v>1261.3310999999999</v>
      </c>
    </row>
    <row r="120" spans="2:15" x14ac:dyDescent="0.2">
      <c r="B120" s="7" t="s">
        <v>44</v>
      </c>
      <c r="C120" s="4" t="s">
        <v>68</v>
      </c>
      <c r="D120" s="4">
        <v>2013</v>
      </c>
      <c r="E120" s="5">
        <v>34.119999999999997</v>
      </c>
      <c r="F120" s="5">
        <v>54.03</v>
      </c>
      <c r="G120" s="3"/>
      <c r="H120" s="3"/>
      <c r="I120" s="3"/>
      <c r="K120" s="13">
        <f t="shared" si="6"/>
        <v>31.28</v>
      </c>
      <c r="L120" s="13">
        <f t="shared" si="7"/>
        <v>55.45</v>
      </c>
      <c r="M120" s="13">
        <f t="shared" si="8"/>
        <v>978.43840000000012</v>
      </c>
      <c r="N120" s="13">
        <f t="shared" si="9"/>
        <v>3074.7025000000003</v>
      </c>
      <c r="O120" s="13">
        <f t="shared" si="10"/>
        <v>1734.4760000000001</v>
      </c>
    </row>
    <row r="121" spans="2:15" x14ac:dyDescent="0.2">
      <c r="B121" s="7" t="s">
        <v>44</v>
      </c>
      <c r="C121" s="4" t="s">
        <v>68</v>
      </c>
      <c r="D121" s="4">
        <v>2014</v>
      </c>
      <c r="E121" s="5">
        <v>33.17</v>
      </c>
      <c r="F121" s="5">
        <v>77.88</v>
      </c>
      <c r="G121" s="3"/>
      <c r="H121" s="3"/>
      <c r="I121" s="3"/>
      <c r="K121" s="13">
        <f t="shared" si="6"/>
        <v>34.119999999999997</v>
      </c>
      <c r="L121" s="13">
        <f t="shared" si="7"/>
        <v>54.03</v>
      </c>
      <c r="M121" s="13">
        <f t="shared" si="8"/>
        <v>1164.1743999999999</v>
      </c>
      <c r="N121" s="13">
        <f t="shared" si="9"/>
        <v>2919.2409000000002</v>
      </c>
      <c r="O121" s="13">
        <f t="shared" si="10"/>
        <v>1843.5036</v>
      </c>
    </row>
    <row r="122" spans="2:15" x14ac:dyDescent="0.2">
      <c r="B122" s="7" t="s">
        <v>44</v>
      </c>
      <c r="C122" s="4" t="s">
        <v>68</v>
      </c>
      <c r="D122" s="4">
        <v>2015</v>
      </c>
      <c r="E122" s="5">
        <v>39.9</v>
      </c>
      <c r="F122" s="5">
        <v>75.959999999999994</v>
      </c>
      <c r="G122" s="3"/>
      <c r="H122" s="3"/>
      <c r="I122" s="3"/>
      <c r="K122" s="13">
        <f t="shared" si="6"/>
        <v>33.17</v>
      </c>
      <c r="L122" s="13">
        <f t="shared" si="7"/>
        <v>77.88</v>
      </c>
      <c r="M122" s="13">
        <f t="shared" si="8"/>
        <v>1100.2489</v>
      </c>
      <c r="N122" s="13">
        <f t="shared" si="9"/>
        <v>6065.2943999999989</v>
      </c>
      <c r="O122" s="13">
        <f t="shared" si="10"/>
        <v>2583.2795999999998</v>
      </c>
    </row>
    <row r="123" spans="2:15" x14ac:dyDescent="0.2">
      <c r="B123" s="7" t="s">
        <v>38</v>
      </c>
      <c r="C123" s="4" t="s">
        <v>65</v>
      </c>
      <c r="D123" s="4">
        <v>2010</v>
      </c>
      <c r="E123" s="5">
        <v>33.97</v>
      </c>
      <c r="F123" s="5">
        <v>60.95</v>
      </c>
      <c r="G123" s="3"/>
      <c r="H123" s="3"/>
      <c r="I123" s="3"/>
      <c r="K123" s="13">
        <f t="shared" si="6"/>
        <v>39.9</v>
      </c>
      <c r="L123" s="13">
        <f t="shared" si="7"/>
        <v>75.959999999999994</v>
      </c>
      <c r="M123" s="13">
        <f t="shared" si="8"/>
        <v>1592.01</v>
      </c>
      <c r="N123" s="13">
        <f t="shared" si="9"/>
        <v>5769.9215999999988</v>
      </c>
      <c r="O123" s="13">
        <f t="shared" si="10"/>
        <v>3030.8039999999996</v>
      </c>
    </row>
    <row r="124" spans="2:15" x14ac:dyDescent="0.2">
      <c r="B124" s="7" t="s">
        <v>38</v>
      </c>
      <c r="C124" s="4" t="s">
        <v>65</v>
      </c>
      <c r="D124" s="4">
        <v>2011</v>
      </c>
      <c r="E124" s="5">
        <v>33.18</v>
      </c>
      <c r="F124" s="5">
        <v>58.29</v>
      </c>
      <c r="G124" s="3"/>
      <c r="H124" s="3"/>
      <c r="I124" s="3"/>
      <c r="K124" s="13">
        <f t="shared" si="6"/>
        <v>33.97</v>
      </c>
      <c r="L124" s="13">
        <f t="shared" si="7"/>
        <v>60.95</v>
      </c>
      <c r="M124" s="13">
        <f t="shared" si="8"/>
        <v>1153.9608999999998</v>
      </c>
      <c r="N124" s="13">
        <f t="shared" si="9"/>
        <v>3714.9025000000001</v>
      </c>
      <c r="O124" s="13">
        <f t="shared" si="10"/>
        <v>2070.4715000000001</v>
      </c>
    </row>
    <row r="125" spans="2:15" x14ac:dyDescent="0.2">
      <c r="B125" s="7" t="s">
        <v>38</v>
      </c>
      <c r="C125" s="4" t="s">
        <v>65</v>
      </c>
      <c r="D125" s="4">
        <v>2012</v>
      </c>
      <c r="E125" s="5">
        <v>33.65</v>
      </c>
      <c r="F125" s="5">
        <v>59.72</v>
      </c>
      <c r="G125" s="3"/>
      <c r="H125" s="3"/>
      <c r="I125" s="3"/>
      <c r="K125" s="13">
        <f t="shared" si="6"/>
        <v>33.18</v>
      </c>
      <c r="L125" s="13">
        <f t="shared" si="7"/>
        <v>58.29</v>
      </c>
      <c r="M125" s="13">
        <f t="shared" si="8"/>
        <v>1100.9123999999999</v>
      </c>
      <c r="N125" s="13">
        <f t="shared" si="9"/>
        <v>3397.7240999999999</v>
      </c>
      <c r="O125" s="13">
        <f t="shared" si="10"/>
        <v>1934.0621999999998</v>
      </c>
    </row>
    <row r="126" spans="2:15" x14ac:dyDescent="0.2">
      <c r="B126" s="7" t="s">
        <v>38</v>
      </c>
      <c r="C126" s="4" t="s">
        <v>65</v>
      </c>
      <c r="D126" s="4">
        <v>2013</v>
      </c>
      <c r="E126" s="5">
        <v>33.65</v>
      </c>
      <c r="F126" s="5">
        <v>34.6</v>
      </c>
      <c r="G126" s="3"/>
      <c r="H126" s="3"/>
      <c r="I126" s="3"/>
      <c r="K126" s="13">
        <f t="shared" si="6"/>
        <v>33.65</v>
      </c>
      <c r="L126" s="13">
        <f t="shared" si="7"/>
        <v>59.72</v>
      </c>
      <c r="M126" s="13">
        <f t="shared" si="8"/>
        <v>1132.3225</v>
      </c>
      <c r="N126" s="13">
        <f t="shared" si="9"/>
        <v>3566.4784</v>
      </c>
      <c r="O126" s="13">
        <f t="shared" si="10"/>
        <v>2009.578</v>
      </c>
    </row>
    <row r="127" spans="2:15" x14ac:dyDescent="0.2">
      <c r="B127" s="7" t="s">
        <v>38</v>
      </c>
      <c r="C127" s="4" t="s">
        <v>65</v>
      </c>
      <c r="D127" s="4">
        <v>2014</v>
      </c>
      <c r="E127" s="5">
        <v>29.33</v>
      </c>
      <c r="F127" s="5">
        <v>45.19</v>
      </c>
      <c r="G127" s="3"/>
      <c r="H127" s="3"/>
      <c r="I127" s="3"/>
      <c r="K127" s="13">
        <f t="shared" si="6"/>
        <v>33.65</v>
      </c>
      <c r="L127" s="13">
        <f t="shared" si="7"/>
        <v>34.6</v>
      </c>
      <c r="M127" s="13">
        <f t="shared" si="8"/>
        <v>1132.3225</v>
      </c>
      <c r="N127" s="13">
        <f t="shared" si="9"/>
        <v>1197.1600000000001</v>
      </c>
      <c r="O127" s="13">
        <f t="shared" si="10"/>
        <v>1164.29</v>
      </c>
    </row>
    <row r="128" spans="2:15" x14ac:dyDescent="0.2">
      <c r="B128" s="7" t="s">
        <v>38</v>
      </c>
      <c r="C128" s="4" t="s">
        <v>65</v>
      </c>
      <c r="D128" s="4">
        <v>2015</v>
      </c>
      <c r="E128" s="5">
        <v>32.69</v>
      </c>
      <c r="F128" s="5">
        <v>37.5</v>
      </c>
      <c r="G128" s="3"/>
      <c r="H128" s="3"/>
      <c r="I128" s="3"/>
      <c r="K128" s="13">
        <f t="shared" si="6"/>
        <v>29.33</v>
      </c>
      <c r="L128" s="13">
        <f t="shared" si="7"/>
        <v>45.19</v>
      </c>
      <c r="M128" s="13">
        <f t="shared" si="8"/>
        <v>860.24889999999994</v>
      </c>
      <c r="N128" s="13">
        <f t="shared" si="9"/>
        <v>2042.1360999999997</v>
      </c>
      <c r="O128" s="13">
        <f t="shared" si="10"/>
        <v>1325.4226999999998</v>
      </c>
    </row>
    <row r="129" spans="2:15" x14ac:dyDescent="0.2">
      <c r="B129" s="7" t="s">
        <v>45</v>
      </c>
      <c r="C129" s="4" t="s">
        <v>4</v>
      </c>
      <c r="D129" s="4">
        <v>2010</v>
      </c>
      <c r="E129" s="5">
        <v>20.57</v>
      </c>
      <c r="F129" s="5">
        <v>40</v>
      </c>
      <c r="G129" s="3"/>
      <c r="H129" s="3"/>
      <c r="I129" s="3"/>
      <c r="K129" s="13">
        <f t="shared" si="6"/>
        <v>32.69</v>
      </c>
      <c r="L129" s="13">
        <f t="shared" si="7"/>
        <v>37.5</v>
      </c>
      <c r="M129" s="13">
        <f t="shared" si="8"/>
        <v>1068.6360999999999</v>
      </c>
      <c r="N129" s="13">
        <f t="shared" si="9"/>
        <v>1406.25</v>
      </c>
      <c r="O129" s="13">
        <f t="shared" si="10"/>
        <v>1225.875</v>
      </c>
    </row>
    <row r="130" spans="2:15" x14ac:dyDescent="0.2">
      <c r="B130" s="7" t="s">
        <v>45</v>
      </c>
      <c r="C130" s="4" t="s">
        <v>4</v>
      </c>
      <c r="D130" s="4">
        <v>2011</v>
      </c>
      <c r="E130" s="5">
        <v>33.18</v>
      </c>
      <c r="F130" s="5">
        <v>40.28</v>
      </c>
      <c r="G130" s="3"/>
      <c r="H130" s="3"/>
      <c r="I130" s="3"/>
      <c r="K130" s="13">
        <f t="shared" si="6"/>
        <v>20.57</v>
      </c>
      <c r="L130" s="13">
        <f t="shared" si="7"/>
        <v>40</v>
      </c>
      <c r="M130" s="13">
        <f t="shared" si="8"/>
        <v>423.12490000000003</v>
      </c>
      <c r="N130" s="13">
        <f t="shared" si="9"/>
        <v>1600</v>
      </c>
      <c r="O130" s="13">
        <f t="shared" si="10"/>
        <v>822.8</v>
      </c>
    </row>
    <row r="131" spans="2:15" x14ac:dyDescent="0.2">
      <c r="B131" s="7" t="s">
        <v>45</v>
      </c>
      <c r="C131" s="4" t="s">
        <v>4</v>
      </c>
      <c r="D131" s="4">
        <v>2012</v>
      </c>
      <c r="E131" s="5">
        <v>33.65</v>
      </c>
      <c r="F131" s="5">
        <v>49.76</v>
      </c>
      <c r="G131" s="3"/>
      <c r="H131" s="3"/>
      <c r="I131" s="3"/>
      <c r="K131" s="13">
        <f t="shared" si="6"/>
        <v>33.18</v>
      </c>
      <c r="L131" s="13">
        <f t="shared" si="7"/>
        <v>40.28</v>
      </c>
      <c r="M131" s="13">
        <f t="shared" si="8"/>
        <v>1100.9123999999999</v>
      </c>
      <c r="N131" s="13">
        <f t="shared" si="9"/>
        <v>1622.4784000000002</v>
      </c>
      <c r="O131" s="13">
        <f t="shared" si="10"/>
        <v>1336.4904000000001</v>
      </c>
    </row>
    <row r="132" spans="2:15" x14ac:dyDescent="0.2">
      <c r="B132" s="7" t="s">
        <v>45</v>
      </c>
      <c r="C132" s="4" t="s">
        <v>4</v>
      </c>
      <c r="D132" s="4">
        <v>2013</v>
      </c>
      <c r="E132" s="5">
        <v>33.65</v>
      </c>
      <c r="F132" s="5">
        <v>34.6</v>
      </c>
      <c r="G132" s="3"/>
      <c r="H132" s="3"/>
      <c r="I132" s="3"/>
      <c r="K132" s="13">
        <f t="shared" si="6"/>
        <v>33.65</v>
      </c>
      <c r="L132" s="13">
        <f t="shared" si="7"/>
        <v>49.76</v>
      </c>
      <c r="M132" s="13">
        <f t="shared" si="8"/>
        <v>1132.3225</v>
      </c>
      <c r="N132" s="13">
        <f t="shared" si="9"/>
        <v>2476.0575999999996</v>
      </c>
      <c r="O132" s="13">
        <f t="shared" si="10"/>
        <v>1674.4239999999998</v>
      </c>
    </row>
    <row r="133" spans="2:15" x14ac:dyDescent="0.2">
      <c r="B133" s="7" t="s">
        <v>45</v>
      </c>
      <c r="C133" s="4" t="s">
        <v>4</v>
      </c>
      <c r="D133" s="4">
        <v>2014</v>
      </c>
      <c r="E133" s="5">
        <v>29.33</v>
      </c>
      <c r="F133" s="5">
        <v>45.19</v>
      </c>
      <c r="G133" s="3"/>
      <c r="H133" s="3"/>
      <c r="I133" s="3"/>
      <c r="K133" s="13">
        <f t="shared" ref="K133:K196" si="11">E132</f>
        <v>33.65</v>
      </c>
      <c r="L133" s="13">
        <f t="shared" ref="L133:L196" si="12">F132</f>
        <v>34.6</v>
      </c>
      <c r="M133" s="13">
        <f t="shared" ref="M133:M196" si="13">K133*K133</f>
        <v>1132.3225</v>
      </c>
      <c r="N133" s="13">
        <f t="shared" ref="N133:N196" si="14">L133*L133</f>
        <v>1197.1600000000001</v>
      </c>
      <c r="O133" s="13">
        <f t="shared" ref="O133:O196" si="15">K133*L133</f>
        <v>1164.29</v>
      </c>
    </row>
    <row r="134" spans="2:15" x14ac:dyDescent="0.2">
      <c r="B134" s="7" t="s">
        <v>45</v>
      </c>
      <c r="C134" s="4" t="s">
        <v>4</v>
      </c>
      <c r="D134" s="4">
        <v>2015</v>
      </c>
      <c r="E134" s="5">
        <v>32.69</v>
      </c>
      <c r="F134" s="5">
        <v>37.5</v>
      </c>
      <c r="G134" s="3"/>
      <c r="H134" s="3"/>
      <c r="I134" s="3"/>
      <c r="K134" s="13">
        <f t="shared" si="11"/>
        <v>29.33</v>
      </c>
      <c r="L134" s="13">
        <f t="shared" si="12"/>
        <v>45.19</v>
      </c>
      <c r="M134" s="13">
        <f t="shared" si="13"/>
        <v>860.24889999999994</v>
      </c>
      <c r="N134" s="13">
        <f t="shared" si="14"/>
        <v>2042.1360999999997</v>
      </c>
      <c r="O134" s="13">
        <f t="shared" si="15"/>
        <v>1325.4226999999998</v>
      </c>
    </row>
    <row r="135" spans="2:15" x14ac:dyDescent="0.2">
      <c r="B135" s="7" t="s">
        <v>39</v>
      </c>
      <c r="C135" s="4" t="s">
        <v>69</v>
      </c>
      <c r="D135" s="4">
        <v>2010</v>
      </c>
      <c r="E135" s="5">
        <v>26.79</v>
      </c>
      <c r="F135" s="5">
        <v>10.95</v>
      </c>
      <c r="G135" s="3"/>
      <c r="H135" s="3"/>
      <c r="I135" s="3"/>
      <c r="K135" s="13">
        <f t="shared" si="11"/>
        <v>32.69</v>
      </c>
      <c r="L135" s="13">
        <f t="shared" si="12"/>
        <v>37.5</v>
      </c>
      <c r="M135" s="13">
        <f t="shared" si="13"/>
        <v>1068.6360999999999</v>
      </c>
      <c r="N135" s="13">
        <f t="shared" si="14"/>
        <v>1406.25</v>
      </c>
      <c r="O135" s="13">
        <f t="shared" si="15"/>
        <v>1225.875</v>
      </c>
    </row>
    <row r="136" spans="2:15" x14ac:dyDescent="0.2">
      <c r="B136" s="7" t="s">
        <v>39</v>
      </c>
      <c r="C136" s="4" t="s">
        <v>69</v>
      </c>
      <c r="D136" s="4">
        <v>2011</v>
      </c>
      <c r="E136" s="5">
        <v>26.07</v>
      </c>
      <c r="F136" s="5">
        <v>12.32</v>
      </c>
      <c r="G136" s="3"/>
      <c r="H136" s="3"/>
      <c r="I136" s="3"/>
      <c r="K136" s="13">
        <f t="shared" si="11"/>
        <v>26.79</v>
      </c>
      <c r="L136" s="13">
        <f t="shared" si="12"/>
        <v>10.95</v>
      </c>
      <c r="M136" s="13">
        <f t="shared" si="13"/>
        <v>717.70409999999993</v>
      </c>
      <c r="N136" s="13">
        <f t="shared" si="14"/>
        <v>119.90249999999999</v>
      </c>
      <c r="O136" s="13">
        <f t="shared" si="15"/>
        <v>293.35049999999995</v>
      </c>
    </row>
    <row r="137" spans="2:15" x14ac:dyDescent="0.2">
      <c r="B137" s="7" t="s">
        <v>39</v>
      </c>
      <c r="C137" s="4" t="s">
        <v>69</v>
      </c>
      <c r="D137" s="4">
        <v>2012</v>
      </c>
      <c r="E137" s="5">
        <v>26.54</v>
      </c>
      <c r="F137" s="5">
        <v>15.64</v>
      </c>
      <c r="G137" s="3"/>
      <c r="H137" s="3"/>
      <c r="I137" s="3"/>
      <c r="K137" s="13">
        <f t="shared" si="11"/>
        <v>26.07</v>
      </c>
      <c r="L137" s="13">
        <f t="shared" si="12"/>
        <v>12.32</v>
      </c>
      <c r="M137" s="13">
        <f t="shared" si="13"/>
        <v>679.64490000000001</v>
      </c>
      <c r="N137" s="13">
        <f t="shared" si="14"/>
        <v>151.7824</v>
      </c>
      <c r="O137" s="13">
        <f t="shared" si="15"/>
        <v>321.18240000000003</v>
      </c>
    </row>
    <row r="138" spans="2:15" x14ac:dyDescent="0.2">
      <c r="B138" s="7" t="s">
        <v>39</v>
      </c>
      <c r="C138" s="4" t="s">
        <v>69</v>
      </c>
      <c r="D138" s="4">
        <v>2013</v>
      </c>
      <c r="E138" s="5">
        <v>29.38</v>
      </c>
      <c r="F138" s="5">
        <v>15.17</v>
      </c>
      <c r="G138" s="3"/>
      <c r="H138" s="3"/>
      <c r="I138" s="3"/>
      <c r="K138" s="13">
        <f t="shared" si="11"/>
        <v>26.54</v>
      </c>
      <c r="L138" s="13">
        <f t="shared" si="12"/>
        <v>15.64</v>
      </c>
      <c r="M138" s="13">
        <f t="shared" si="13"/>
        <v>704.37159999999994</v>
      </c>
      <c r="N138" s="13">
        <f t="shared" si="14"/>
        <v>244.60960000000003</v>
      </c>
      <c r="O138" s="13">
        <f t="shared" si="15"/>
        <v>415.0856</v>
      </c>
    </row>
    <row r="139" spans="2:15" x14ac:dyDescent="0.2">
      <c r="B139" s="7" t="s">
        <v>39</v>
      </c>
      <c r="C139" s="4" t="s">
        <v>69</v>
      </c>
      <c r="D139" s="4">
        <v>2014</v>
      </c>
      <c r="E139" s="5">
        <v>28.37</v>
      </c>
      <c r="F139" s="5">
        <v>15.38</v>
      </c>
      <c r="G139" s="3"/>
      <c r="H139" s="3"/>
      <c r="I139" s="3"/>
      <c r="K139" s="13">
        <f t="shared" si="11"/>
        <v>29.38</v>
      </c>
      <c r="L139" s="13">
        <f t="shared" si="12"/>
        <v>15.17</v>
      </c>
      <c r="M139" s="13">
        <f t="shared" si="13"/>
        <v>863.18439999999998</v>
      </c>
      <c r="N139" s="13">
        <f t="shared" si="14"/>
        <v>230.12889999999999</v>
      </c>
      <c r="O139" s="13">
        <f t="shared" si="15"/>
        <v>445.69459999999998</v>
      </c>
    </row>
    <row r="140" spans="2:15" x14ac:dyDescent="0.2">
      <c r="B140" s="7" t="s">
        <v>39</v>
      </c>
      <c r="C140" s="4" t="s">
        <v>69</v>
      </c>
      <c r="D140" s="4">
        <v>2015</v>
      </c>
      <c r="E140" s="5">
        <v>29.81</v>
      </c>
      <c r="F140" s="5">
        <v>14.42</v>
      </c>
      <c r="G140" s="3"/>
      <c r="H140" s="3"/>
      <c r="I140" s="3"/>
      <c r="K140" s="13">
        <f t="shared" si="11"/>
        <v>28.37</v>
      </c>
      <c r="L140" s="13">
        <f t="shared" si="12"/>
        <v>15.38</v>
      </c>
      <c r="M140" s="13">
        <f t="shared" si="13"/>
        <v>804.85690000000011</v>
      </c>
      <c r="N140" s="13">
        <f t="shared" si="14"/>
        <v>236.54440000000002</v>
      </c>
      <c r="O140" s="13">
        <f t="shared" si="15"/>
        <v>436.33060000000006</v>
      </c>
    </row>
    <row r="141" spans="2:15" x14ac:dyDescent="0.2">
      <c r="B141" s="7" t="s">
        <v>46</v>
      </c>
      <c r="C141" s="4" t="s">
        <v>71</v>
      </c>
      <c r="D141" s="4">
        <v>2010</v>
      </c>
      <c r="E141" s="5">
        <v>53.11</v>
      </c>
      <c r="F141" s="5">
        <v>62.38</v>
      </c>
      <c r="G141" s="3"/>
      <c r="H141" s="3"/>
      <c r="I141" s="3"/>
      <c r="K141" s="13">
        <f t="shared" si="11"/>
        <v>29.81</v>
      </c>
      <c r="L141" s="13">
        <f t="shared" si="12"/>
        <v>14.42</v>
      </c>
      <c r="M141" s="13">
        <f t="shared" si="13"/>
        <v>888.63609999999994</v>
      </c>
      <c r="N141" s="13">
        <f t="shared" si="14"/>
        <v>207.93639999999999</v>
      </c>
      <c r="O141" s="13">
        <f t="shared" si="15"/>
        <v>429.86019999999996</v>
      </c>
    </row>
    <row r="142" spans="2:15" x14ac:dyDescent="0.2">
      <c r="B142" s="7" t="s">
        <v>46</v>
      </c>
      <c r="C142" s="4" t="s">
        <v>71</v>
      </c>
      <c r="D142" s="4">
        <v>2011</v>
      </c>
      <c r="E142" s="5">
        <v>54.5</v>
      </c>
      <c r="F142" s="5">
        <v>61.61</v>
      </c>
      <c r="G142" s="3"/>
      <c r="H142" s="3"/>
      <c r="I142" s="3"/>
      <c r="K142" s="13">
        <f t="shared" si="11"/>
        <v>53.11</v>
      </c>
      <c r="L142" s="13">
        <f t="shared" si="12"/>
        <v>62.38</v>
      </c>
      <c r="M142" s="13">
        <f t="shared" si="13"/>
        <v>2820.6720999999998</v>
      </c>
      <c r="N142" s="13">
        <f t="shared" si="14"/>
        <v>3891.2644000000005</v>
      </c>
      <c r="O142" s="13">
        <f t="shared" si="15"/>
        <v>3313.0018</v>
      </c>
    </row>
    <row r="143" spans="2:15" x14ac:dyDescent="0.2">
      <c r="B143" s="7" t="s">
        <v>46</v>
      </c>
      <c r="C143" s="4" t="s">
        <v>71</v>
      </c>
      <c r="D143" s="4">
        <v>2012</v>
      </c>
      <c r="E143" s="5">
        <v>55.45</v>
      </c>
      <c r="F143" s="5">
        <v>62.09</v>
      </c>
      <c r="G143" s="3"/>
      <c r="H143" s="3"/>
      <c r="I143" s="3"/>
      <c r="K143" s="13">
        <f t="shared" si="11"/>
        <v>54.5</v>
      </c>
      <c r="L143" s="13">
        <f t="shared" si="12"/>
        <v>61.61</v>
      </c>
      <c r="M143" s="13">
        <f t="shared" si="13"/>
        <v>2970.25</v>
      </c>
      <c r="N143" s="13">
        <f t="shared" si="14"/>
        <v>3795.7921000000001</v>
      </c>
      <c r="O143" s="13">
        <f t="shared" si="15"/>
        <v>3357.7449999999999</v>
      </c>
    </row>
    <row r="144" spans="2:15" x14ac:dyDescent="0.2">
      <c r="B144" s="7" t="s">
        <v>46</v>
      </c>
      <c r="C144" s="4" t="s">
        <v>71</v>
      </c>
      <c r="D144" s="4">
        <v>2013</v>
      </c>
      <c r="E144" s="5">
        <v>56.4</v>
      </c>
      <c r="F144" s="5">
        <v>63.03</v>
      </c>
      <c r="G144" s="3"/>
      <c r="H144" s="3"/>
      <c r="I144" s="3"/>
      <c r="K144" s="13">
        <f t="shared" si="11"/>
        <v>55.45</v>
      </c>
      <c r="L144" s="13">
        <f t="shared" si="12"/>
        <v>62.09</v>
      </c>
      <c r="M144" s="13">
        <f t="shared" si="13"/>
        <v>3074.7025000000003</v>
      </c>
      <c r="N144" s="13">
        <f t="shared" si="14"/>
        <v>3855.1681000000003</v>
      </c>
      <c r="O144" s="13">
        <f t="shared" si="15"/>
        <v>3442.8905000000004</v>
      </c>
    </row>
    <row r="145" spans="2:15" x14ac:dyDescent="0.2">
      <c r="B145" s="7" t="s">
        <v>46</v>
      </c>
      <c r="C145" s="4" t="s">
        <v>71</v>
      </c>
      <c r="D145" s="4">
        <v>2014</v>
      </c>
      <c r="E145" s="5">
        <v>70.67</v>
      </c>
      <c r="F145" s="5">
        <v>65.87</v>
      </c>
      <c r="G145" s="3"/>
      <c r="H145" s="3"/>
      <c r="I145" s="3"/>
      <c r="K145" s="13">
        <f t="shared" si="11"/>
        <v>56.4</v>
      </c>
      <c r="L145" s="13">
        <f t="shared" si="12"/>
        <v>63.03</v>
      </c>
      <c r="M145" s="13">
        <f t="shared" si="13"/>
        <v>3180.96</v>
      </c>
      <c r="N145" s="13">
        <f t="shared" si="14"/>
        <v>3972.7809000000002</v>
      </c>
      <c r="O145" s="13">
        <f t="shared" si="15"/>
        <v>3554.8919999999998</v>
      </c>
    </row>
    <row r="146" spans="2:15" x14ac:dyDescent="0.2">
      <c r="B146" s="7" t="s">
        <v>46</v>
      </c>
      <c r="C146" s="4" t="s">
        <v>71</v>
      </c>
      <c r="D146" s="4">
        <v>2015</v>
      </c>
      <c r="E146" s="5">
        <v>70.67</v>
      </c>
      <c r="F146" s="5">
        <v>66.349999999999994</v>
      </c>
      <c r="G146" s="3"/>
      <c r="H146" s="3"/>
      <c r="I146" s="3"/>
      <c r="K146" s="13">
        <f t="shared" si="11"/>
        <v>70.67</v>
      </c>
      <c r="L146" s="13">
        <f t="shared" si="12"/>
        <v>65.87</v>
      </c>
      <c r="M146" s="13">
        <f t="shared" si="13"/>
        <v>4994.2489000000005</v>
      </c>
      <c r="N146" s="13">
        <f t="shared" si="14"/>
        <v>4338.8569000000007</v>
      </c>
      <c r="O146" s="13">
        <f t="shared" si="15"/>
        <v>4655.0329000000002</v>
      </c>
    </row>
    <row r="147" spans="2:15" x14ac:dyDescent="0.2">
      <c r="B147" s="7" t="s">
        <v>19</v>
      </c>
      <c r="C147" s="4" t="s">
        <v>72</v>
      </c>
      <c r="D147" s="4">
        <v>2010</v>
      </c>
      <c r="E147" s="5">
        <v>40.479999999999997</v>
      </c>
      <c r="F147" s="5">
        <v>22.97</v>
      </c>
      <c r="G147" s="3"/>
      <c r="H147" s="3"/>
      <c r="I147" s="3"/>
      <c r="K147" s="13">
        <f t="shared" si="11"/>
        <v>70.67</v>
      </c>
      <c r="L147" s="13">
        <f t="shared" si="12"/>
        <v>66.349999999999994</v>
      </c>
      <c r="M147" s="13">
        <f t="shared" si="13"/>
        <v>4994.2489000000005</v>
      </c>
      <c r="N147" s="13">
        <f t="shared" si="14"/>
        <v>4402.3224999999993</v>
      </c>
      <c r="O147" s="13">
        <f t="shared" si="15"/>
        <v>4688.9544999999998</v>
      </c>
    </row>
    <row r="148" spans="2:15" x14ac:dyDescent="0.2">
      <c r="B148" s="7" t="s">
        <v>19</v>
      </c>
      <c r="C148" s="4" t="s">
        <v>72</v>
      </c>
      <c r="D148" s="4">
        <v>2011</v>
      </c>
      <c r="E148" s="5">
        <v>45.5</v>
      </c>
      <c r="F148" s="5">
        <v>27.49</v>
      </c>
      <c r="G148" s="3"/>
      <c r="H148" s="3"/>
      <c r="I148" s="3"/>
      <c r="K148" s="13">
        <f t="shared" si="11"/>
        <v>40.479999999999997</v>
      </c>
      <c r="L148" s="13">
        <f t="shared" si="12"/>
        <v>22.97</v>
      </c>
      <c r="M148" s="13">
        <f t="shared" si="13"/>
        <v>1638.6303999999998</v>
      </c>
      <c r="N148" s="13">
        <f t="shared" si="14"/>
        <v>527.62089999999989</v>
      </c>
      <c r="O148" s="13">
        <f t="shared" si="15"/>
        <v>929.82559999999989</v>
      </c>
    </row>
    <row r="149" spans="2:15" x14ac:dyDescent="0.2">
      <c r="B149" s="7" t="s">
        <v>19</v>
      </c>
      <c r="C149" s="4" t="s">
        <v>72</v>
      </c>
      <c r="D149" s="4">
        <v>2012</v>
      </c>
      <c r="E149" s="5">
        <v>45.02</v>
      </c>
      <c r="F149" s="5">
        <v>28.44</v>
      </c>
      <c r="G149" s="3"/>
      <c r="H149" s="3"/>
      <c r="I149" s="3"/>
      <c r="K149" s="13">
        <f t="shared" si="11"/>
        <v>45.5</v>
      </c>
      <c r="L149" s="13">
        <f t="shared" si="12"/>
        <v>27.49</v>
      </c>
      <c r="M149" s="13">
        <f t="shared" si="13"/>
        <v>2070.25</v>
      </c>
      <c r="N149" s="13">
        <f t="shared" si="14"/>
        <v>755.70009999999991</v>
      </c>
      <c r="O149" s="13">
        <f t="shared" si="15"/>
        <v>1250.7949999999998</v>
      </c>
    </row>
    <row r="150" spans="2:15" x14ac:dyDescent="0.2">
      <c r="B150" s="7" t="s">
        <v>19</v>
      </c>
      <c r="C150" s="4" t="s">
        <v>72</v>
      </c>
      <c r="D150" s="4">
        <v>2013</v>
      </c>
      <c r="E150" s="5">
        <v>45.02</v>
      </c>
      <c r="F150" s="5">
        <v>26.07</v>
      </c>
      <c r="G150" s="3"/>
      <c r="H150" s="3"/>
      <c r="I150" s="3"/>
      <c r="K150" s="13">
        <f t="shared" si="11"/>
        <v>45.02</v>
      </c>
      <c r="L150" s="13">
        <f t="shared" si="12"/>
        <v>28.44</v>
      </c>
      <c r="M150" s="13">
        <f t="shared" si="13"/>
        <v>2026.8004000000003</v>
      </c>
      <c r="N150" s="13">
        <f t="shared" si="14"/>
        <v>808.83360000000005</v>
      </c>
      <c r="O150" s="13">
        <f t="shared" si="15"/>
        <v>1280.3688000000002</v>
      </c>
    </row>
    <row r="151" spans="2:15" x14ac:dyDescent="0.2">
      <c r="B151" s="7" t="s">
        <v>19</v>
      </c>
      <c r="C151" s="4" t="s">
        <v>72</v>
      </c>
      <c r="D151" s="4">
        <v>2014</v>
      </c>
      <c r="E151" s="5">
        <v>52.88</v>
      </c>
      <c r="F151" s="5">
        <v>20.190000000000001</v>
      </c>
      <c r="G151" s="3"/>
      <c r="H151" s="3"/>
      <c r="I151" s="3"/>
      <c r="K151" s="13">
        <f t="shared" si="11"/>
        <v>45.02</v>
      </c>
      <c r="L151" s="13">
        <f t="shared" si="12"/>
        <v>26.07</v>
      </c>
      <c r="M151" s="13">
        <f t="shared" si="13"/>
        <v>2026.8004000000003</v>
      </c>
      <c r="N151" s="13">
        <f t="shared" si="14"/>
        <v>679.64490000000001</v>
      </c>
      <c r="O151" s="13">
        <f t="shared" si="15"/>
        <v>1173.6714000000002</v>
      </c>
    </row>
    <row r="152" spans="2:15" x14ac:dyDescent="0.2">
      <c r="B152" s="7" t="s">
        <v>19</v>
      </c>
      <c r="C152" s="4" t="s">
        <v>72</v>
      </c>
      <c r="D152" s="4">
        <v>2015</v>
      </c>
      <c r="E152" s="5">
        <v>52.4</v>
      </c>
      <c r="F152" s="5">
        <v>22.6</v>
      </c>
      <c r="G152" s="3"/>
      <c r="H152" s="3"/>
      <c r="I152" s="3"/>
      <c r="K152" s="13">
        <f t="shared" si="11"/>
        <v>52.88</v>
      </c>
      <c r="L152" s="13">
        <f t="shared" si="12"/>
        <v>20.190000000000001</v>
      </c>
      <c r="M152" s="13">
        <f t="shared" si="13"/>
        <v>2796.2944000000002</v>
      </c>
      <c r="N152" s="13">
        <f t="shared" si="14"/>
        <v>407.63610000000006</v>
      </c>
      <c r="O152" s="13">
        <f t="shared" si="15"/>
        <v>1067.6472000000001</v>
      </c>
    </row>
    <row r="153" spans="2:15" x14ac:dyDescent="0.2">
      <c r="B153" s="7" t="s">
        <v>16</v>
      </c>
      <c r="C153" s="4" t="s">
        <v>1</v>
      </c>
      <c r="D153" s="4">
        <v>2010</v>
      </c>
      <c r="E153" s="5">
        <v>61.72</v>
      </c>
      <c r="F153" s="5">
        <v>67.62</v>
      </c>
      <c r="G153" s="3"/>
      <c r="H153" s="3"/>
      <c r="I153" s="3"/>
      <c r="K153" s="13">
        <f t="shared" si="11"/>
        <v>52.4</v>
      </c>
      <c r="L153" s="13">
        <f t="shared" si="12"/>
        <v>22.6</v>
      </c>
      <c r="M153" s="13">
        <f t="shared" si="13"/>
        <v>2745.7599999999998</v>
      </c>
      <c r="N153" s="13">
        <f t="shared" si="14"/>
        <v>510.76000000000005</v>
      </c>
      <c r="O153" s="13">
        <f t="shared" si="15"/>
        <v>1184.24</v>
      </c>
    </row>
    <row r="154" spans="2:15" x14ac:dyDescent="0.2">
      <c r="B154" s="7" t="s">
        <v>16</v>
      </c>
      <c r="C154" s="4" t="s">
        <v>1</v>
      </c>
      <c r="D154" s="4">
        <v>2011</v>
      </c>
      <c r="E154" s="5">
        <v>62.56</v>
      </c>
      <c r="F154" s="5">
        <v>66.819999999999993</v>
      </c>
      <c r="G154" s="3"/>
      <c r="H154" s="3"/>
      <c r="I154" s="3"/>
      <c r="K154" s="13">
        <f t="shared" si="11"/>
        <v>61.72</v>
      </c>
      <c r="L154" s="13">
        <f t="shared" si="12"/>
        <v>67.62</v>
      </c>
      <c r="M154" s="13">
        <f t="shared" si="13"/>
        <v>3809.3584000000001</v>
      </c>
      <c r="N154" s="13">
        <f t="shared" si="14"/>
        <v>4572.4644000000008</v>
      </c>
      <c r="O154" s="13">
        <f t="shared" si="15"/>
        <v>4173.5064000000002</v>
      </c>
    </row>
    <row r="155" spans="2:15" x14ac:dyDescent="0.2">
      <c r="B155" s="7" t="s">
        <v>16</v>
      </c>
      <c r="C155" s="4" t="s">
        <v>1</v>
      </c>
      <c r="D155" s="4">
        <v>2012</v>
      </c>
      <c r="E155" s="5">
        <v>64.45</v>
      </c>
      <c r="F155" s="5">
        <v>67.3</v>
      </c>
      <c r="G155" s="3"/>
      <c r="H155" s="3"/>
      <c r="I155" s="3"/>
      <c r="K155" s="13">
        <f t="shared" si="11"/>
        <v>62.56</v>
      </c>
      <c r="L155" s="13">
        <f t="shared" si="12"/>
        <v>66.819999999999993</v>
      </c>
      <c r="M155" s="13">
        <f t="shared" si="13"/>
        <v>3913.7536000000005</v>
      </c>
      <c r="N155" s="13">
        <f t="shared" si="14"/>
        <v>4464.9123999999993</v>
      </c>
      <c r="O155" s="13">
        <f t="shared" si="15"/>
        <v>4180.2591999999995</v>
      </c>
    </row>
    <row r="156" spans="2:15" x14ac:dyDescent="0.2">
      <c r="B156" s="7" t="s">
        <v>16</v>
      </c>
      <c r="C156" s="4" t="s">
        <v>1</v>
      </c>
      <c r="D156" s="4">
        <v>2013</v>
      </c>
      <c r="E156" s="5">
        <v>64.930000000000007</v>
      </c>
      <c r="F156" s="5">
        <v>68.72</v>
      </c>
      <c r="G156" s="3"/>
      <c r="H156" s="3"/>
      <c r="I156" s="3"/>
      <c r="K156" s="13">
        <f t="shared" si="11"/>
        <v>64.45</v>
      </c>
      <c r="L156" s="13">
        <f t="shared" si="12"/>
        <v>67.3</v>
      </c>
      <c r="M156" s="13">
        <f t="shared" si="13"/>
        <v>4153.8025000000007</v>
      </c>
      <c r="N156" s="13">
        <f t="shared" si="14"/>
        <v>4529.29</v>
      </c>
      <c r="O156" s="13">
        <f t="shared" si="15"/>
        <v>4337.4849999999997</v>
      </c>
    </row>
    <row r="157" spans="2:15" x14ac:dyDescent="0.2">
      <c r="B157" s="7" t="s">
        <v>16</v>
      </c>
      <c r="C157" s="4" t="s">
        <v>1</v>
      </c>
      <c r="D157" s="4">
        <v>2014</v>
      </c>
      <c r="E157" s="5">
        <v>66.83</v>
      </c>
      <c r="F157" s="5">
        <v>66.83</v>
      </c>
      <c r="G157" s="3"/>
      <c r="H157" s="3"/>
      <c r="I157" s="3"/>
      <c r="K157" s="13">
        <f t="shared" si="11"/>
        <v>64.930000000000007</v>
      </c>
      <c r="L157" s="13">
        <f t="shared" si="12"/>
        <v>68.72</v>
      </c>
      <c r="M157" s="13">
        <f t="shared" si="13"/>
        <v>4215.9049000000005</v>
      </c>
      <c r="N157" s="13">
        <f t="shared" si="14"/>
        <v>4722.4384</v>
      </c>
      <c r="O157" s="13">
        <f t="shared" si="15"/>
        <v>4461.9896000000008</v>
      </c>
    </row>
    <row r="158" spans="2:15" x14ac:dyDescent="0.2">
      <c r="B158" s="7" t="s">
        <v>16</v>
      </c>
      <c r="C158" s="4" t="s">
        <v>1</v>
      </c>
      <c r="D158" s="4">
        <v>2015</v>
      </c>
      <c r="E158" s="5">
        <v>68.75</v>
      </c>
      <c r="F158" s="5">
        <v>77.88</v>
      </c>
      <c r="G158" s="3"/>
      <c r="H158" s="3"/>
      <c r="I158" s="3"/>
      <c r="K158" s="13">
        <f t="shared" si="11"/>
        <v>66.83</v>
      </c>
      <c r="L158" s="13">
        <f t="shared" si="12"/>
        <v>66.83</v>
      </c>
      <c r="M158" s="13">
        <f t="shared" si="13"/>
        <v>4466.2488999999996</v>
      </c>
      <c r="N158" s="13">
        <f t="shared" si="14"/>
        <v>4466.2488999999996</v>
      </c>
      <c r="O158" s="13">
        <f t="shared" si="15"/>
        <v>4466.2488999999996</v>
      </c>
    </row>
    <row r="159" spans="2:15" x14ac:dyDescent="0.2">
      <c r="B159" s="7" t="s">
        <v>20</v>
      </c>
      <c r="C159" s="4" t="s">
        <v>73</v>
      </c>
      <c r="D159" s="4">
        <v>2010</v>
      </c>
      <c r="E159" s="5">
        <v>100</v>
      </c>
      <c r="F159" s="5">
        <v>98.57</v>
      </c>
      <c r="G159" s="3"/>
      <c r="H159" s="3"/>
      <c r="I159" s="3"/>
      <c r="K159" s="13">
        <f t="shared" si="11"/>
        <v>68.75</v>
      </c>
      <c r="L159" s="13">
        <f t="shared" si="12"/>
        <v>77.88</v>
      </c>
      <c r="M159" s="13">
        <f t="shared" si="13"/>
        <v>4726.5625</v>
      </c>
      <c r="N159" s="13">
        <f t="shared" si="14"/>
        <v>6065.2943999999989</v>
      </c>
      <c r="O159" s="13">
        <f t="shared" si="15"/>
        <v>5354.25</v>
      </c>
    </row>
    <row r="160" spans="2:15" x14ac:dyDescent="0.2">
      <c r="B160" s="7" t="s">
        <v>20</v>
      </c>
      <c r="C160" s="4" t="s">
        <v>73</v>
      </c>
      <c r="D160" s="4">
        <v>2011</v>
      </c>
      <c r="E160" s="5">
        <v>99.53</v>
      </c>
      <c r="F160" s="5">
        <v>96.68</v>
      </c>
      <c r="G160" s="3"/>
      <c r="H160" s="3"/>
      <c r="I160" s="3"/>
      <c r="K160" s="13">
        <f t="shared" si="11"/>
        <v>100</v>
      </c>
      <c r="L160" s="13">
        <f t="shared" si="12"/>
        <v>98.57</v>
      </c>
      <c r="M160" s="13">
        <f t="shared" si="13"/>
        <v>10000</v>
      </c>
      <c r="N160" s="13">
        <f t="shared" si="14"/>
        <v>9716.044899999999</v>
      </c>
      <c r="O160" s="13">
        <f t="shared" si="15"/>
        <v>9857</v>
      </c>
    </row>
    <row r="161" spans="2:15" x14ac:dyDescent="0.2">
      <c r="B161" s="7" t="s">
        <v>20</v>
      </c>
      <c r="C161" s="4" t="s">
        <v>73</v>
      </c>
      <c r="D161" s="4">
        <v>2012</v>
      </c>
      <c r="E161" s="5">
        <v>99.53</v>
      </c>
      <c r="F161" s="5">
        <v>97.16</v>
      </c>
      <c r="G161" s="3"/>
      <c r="H161" s="3"/>
      <c r="I161" s="3"/>
      <c r="K161" s="13">
        <f t="shared" si="11"/>
        <v>99.53</v>
      </c>
      <c r="L161" s="13">
        <f t="shared" si="12"/>
        <v>96.68</v>
      </c>
      <c r="M161" s="13">
        <f t="shared" si="13"/>
        <v>9906.2209000000003</v>
      </c>
      <c r="N161" s="13">
        <f t="shared" si="14"/>
        <v>9347.0224000000017</v>
      </c>
      <c r="O161" s="13">
        <f t="shared" si="15"/>
        <v>9622.5604000000003</v>
      </c>
    </row>
    <row r="162" spans="2:15" x14ac:dyDescent="0.2">
      <c r="B162" s="7" t="s">
        <v>20</v>
      </c>
      <c r="C162" s="4" t="s">
        <v>73</v>
      </c>
      <c r="D162" s="4">
        <v>2013</v>
      </c>
      <c r="E162" s="5">
        <v>99.53</v>
      </c>
      <c r="F162" s="5">
        <v>96.68</v>
      </c>
      <c r="G162" s="3"/>
      <c r="H162" s="3"/>
      <c r="I162" s="3"/>
      <c r="K162" s="13">
        <f t="shared" si="11"/>
        <v>99.53</v>
      </c>
      <c r="L162" s="13">
        <f t="shared" si="12"/>
        <v>97.16</v>
      </c>
      <c r="M162" s="13">
        <f t="shared" si="13"/>
        <v>9906.2209000000003</v>
      </c>
      <c r="N162" s="13">
        <f t="shared" si="14"/>
        <v>9440.0655999999999</v>
      </c>
      <c r="O162" s="13">
        <f t="shared" si="15"/>
        <v>9670.3348000000005</v>
      </c>
    </row>
    <row r="163" spans="2:15" x14ac:dyDescent="0.2">
      <c r="B163" s="7" t="s">
        <v>20</v>
      </c>
      <c r="C163" s="4" t="s">
        <v>73</v>
      </c>
      <c r="D163" s="4">
        <v>2014</v>
      </c>
      <c r="E163" s="5">
        <v>100</v>
      </c>
      <c r="F163" s="5">
        <v>97.12</v>
      </c>
      <c r="G163" s="3"/>
      <c r="H163" s="3"/>
      <c r="I163" s="3"/>
      <c r="K163" s="13">
        <f t="shared" si="11"/>
        <v>99.53</v>
      </c>
      <c r="L163" s="13">
        <f t="shared" si="12"/>
        <v>96.68</v>
      </c>
      <c r="M163" s="13">
        <f t="shared" si="13"/>
        <v>9906.2209000000003</v>
      </c>
      <c r="N163" s="13">
        <f t="shared" si="14"/>
        <v>9347.0224000000017</v>
      </c>
      <c r="O163" s="13">
        <f t="shared" si="15"/>
        <v>9622.5604000000003</v>
      </c>
    </row>
    <row r="164" spans="2:15" x14ac:dyDescent="0.2">
      <c r="B164" s="7" t="s">
        <v>20</v>
      </c>
      <c r="C164" s="4" t="s">
        <v>73</v>
      </c>
      <c r="D164" s="4">
        <v>2015</v>
      </c>
      <c r="E164" s="5">
        <v>100</v>
      </c>
      <c r="F164" s="5">
        <v>97.12</v>
      </c>
      <c r="G164" s="3"/>
      <c r="H164" s="3"/>
      <c r="I164" s="3"/>
      <c r="K164" s="13">
        <f t="shared" si="11"/>
        <v>100</v>
      </c>
      <c r="L164" s="13">
        <f t="shared" si="12"/>
        <v>97.12</v>
      </c>
      <c r="M164" s="13">
        <f t="shared" si="13"/>
        <v>10000</v>
      </c>
      <c r="N164" s="13">
        <f t="shared" si="14"/>
        <v>9432.2944000000007</v>
      </c>
      <c r="O164" s="13">
        <f t="shared" si="15"/>
        <v>9712</v>
      </c>
    </row>
    <row r="165" spans="2:15" x14ac:dyDescent="0.2">
      <c r="B165" s="7" t="s">
        <v>40</v>
      </c>
      <c r="C165" s="4" t="s">
        <v>5</v>
      </c>
      <c r="D165" s="4">
        <v>2010</v>
      </c>
      <c r="E165" s="5">
        <v>17.22</v>
      </c>
      <c r="F165" s="5">
        <v>41.43</v>
      </c>
      <c r="G165" s="3"/>
      <c r="H165" s="3"/>
      <c r="I165" s="3"/>
      <c r="K165" s="13">
        <f t="shared" si="11"/>
        <v>100</v>
      </c>
      <c r="L165" s="13">
        <f t="shared" si="12"/>
        <v>97.12</v>
      </c>
      <c r="M165" s="13">
        <f t="shared" si="13"/>
        <v>10000</v>
      </c>
      <c r="N165" s="13">
        <f t="shared" si="14"/>
        <v>9432.2944000000007</v>
      </c>
      <c r="O165" s="13">
        <f t="shared" si="15"/>
        <v>9712</v>
      </c>
    </row>
    <row r="166" spans="2:15" x14ac:dyDescent="0.2">
      <c r="B166" s="7" t="s">
        <v>40</v>
      </c>
      <c r="C166" s="4" t="s">
        <v>5</v>
      </c>
      <c r="D166" s="4">
        <v>2011</v>
      </c>
      <c r="E166" s="5">
        <v>19.43</v>
      </c>
      <c r="F166" s="5">
        <v>41.23</v>
      </c>
      <c r="G166" s="3"/>
      <c r="H166" s="3"/>
      <c r="I166" s="3"/>
      <c r="K166" s="13">
        <f t="shared" si="11"/>
        <v>17.22</v>
      </c>
      <c r="L166" s="13">
        <f t="shared" si="12"/>
        <v>41.43</v>
      </c>
      <c r="M166" s="13">
        <f t="shared" si="13"/>
        <v>296.52839999999998</v>
      </c>
      <c r="N166" s="13">
        <f t="shared" si="14"/>
        <v>1716.4449</v>
      </c>
      <c r="O166" s="13">
        <f t="shared" si="15"/>
        <v>713.42459999999994</v>
      </c>
    </row>
    <row r="167" spans="2:15" x14ac:dyDescent="0.2">
      <c r="B167" s="7" t="s">
        <v>40</v>
      </c>
      <c r="C167" s="4" t="s">
        <v>5</v>
      </c>
      <c r="D167" s="4">
        <v>2012</v>
      </c>
      <c r="E167" s="5">
        <v>24.17</v>
      </c>
      <c r="F167" s="5">
        <v>43.13</v>
      </c>
      <c r="G167" s="3"/>
      <c r="H167" s="3"/>
      <c r="I167" s="3"/>
      <c r="K167" s="13">
        <f t="shared" si="11"/>
        <v>19.43</v>
      </c>
      <c r="L167" s="13">
        <f t="shared" si="12"/>
        <v>41.23</v>
      </c>
      <c r="M167" s="13">
        <f t="shared" si="13"/>
        <v>377.5249</v>
      </c>
      <c r="N167" s="13">
        <f t="shared" si="14"/>
        <v>1699.9128999999998</v>
      </c>
      <c r="O167" s="13">
        <f t="shared" si="15"/>
        <v>801.09889999999996</v>
      </c>
    </row>
    <row r="168" spans="2:15" x14ac:dyDescent="0.2">
      <c r="B168" s="7" t="s">
        <v>40</v>
      </c>
      <c r="C168" s="4" t="s">
        <v>5</v>
      </c>
      <c r="D168" s="4">
        <v>2013</v>
      </c>
      <c r="E168" s="5">
        <v>23.22</v>
      </c>
      <c r="F168" s="5">
        <v>42.18</v>
      </c>
      <c r="G168" s="3"/>
      <c r="H168" s="3"/>
      <c r="I168" s="3"/>
      <c r="K168" s="13">
        <f t="shared" si="11"/>
        <v>24.17</v>
      </c>
      <c r="L168" s="13">
        <f t="shared" si="12"/>
        <v>43.13</v>
      </c>
      <c r="M168" s="13">
        <f t="shared" si="13"/>
        <v>584.1889000000001</v>
      </c>
      <c r="N168" s="13">
        <f t="shared" si="14"/>
        <v>1860.1969000000001</v>
      </c>
      <c r="O168" s="13">
        <f t="shared" si="15"/>
        <v>1042.4521000000002</v>
      </c>
    </row>
    <row r="169" spans="2:15" x14ac:dyDescent="0.2">
      <c r="B169" s="7" t="s">
        <v>40</v>
      </c>
      <c r="C169" s="4" t="s">
        <v>5</v>
      </c>
      <c r="D169" s="4">
        <v>2014</v>
      </c>
      <c r="E169" s="5">
        <v>15.38</v>
      </c>
      <c r="F169" s="5">
        <v>49.52</v>
      </c>
      <c r="G169" s="3"/>
      <c r="H169" s="3"/>
      <c r="I169" s="3"/>
      <c r="K169" s="13">
        <f t="shared" si="11"/>
        <v>23.22</v>
      </c>
      <c r="L169" s="13">
        <f t="shared" si="12"/>
        <v>42.18</v>
      </c>
      <c r="M169" s="13">
        <f t="shared" si="13"/>
        <v>539.16839999999991</v>
      </c>
      <c r="N169" s="13">
        <f t="shared" si="14"/>
        <v>1779.1523999999999</v>
      </c>
      <c r="O169" s="13">
        <f t="shared" si="15"/>
        <v>979.41959999999995</v>
      </c>
    </row>
    <row r="170" spans="2:15" x14ac:dyDescent="0.2">
      <c r="B170" s="7" t="s">
        <v>40</v>
      </c>
      <c r="C170" s="4" t="s">
        <v>5</v>
      </c>
      <c r="D170" s="4">
        <v>2015</v>
      </c>
      <c r="E170" s="5">
        <v>14.42</v>
      </c>
      <c r="F170" s="5">
        <v>46.15</v>
      </c>
      <c r="G170" s="3"/>
      <c r="H170" s="3"/>
      <c r="I170" s="3"/>
      <c r="K170" s="13">
        <f t="shared" si="11"/>
        <v>15.38</v>
      </c>
      <c r="L170" s="13">
        <f t="shared" si="12"/>
        <v>49.52</v>
      </c>
      <c r="M170" s="13">
        <f t="shared" si="13"/>
        <v>236.54440000000002</v>
      </c>
      <c r="N170" s="13">
        <f t="shared" si="14"/>
        <v>2452.2304000000004</v>
      </c>
      <c r="O170" s="13">
        <f t="shared" si="15"/>
        <v>761.61760000000004</v>
      </c>
    </row>
    <row r="171" spans="2:15" x14ac:dyDescent="0.2">
      <c r="B171" s="7" t="s">
        <v>80</v>
      </c>
      <c r="C171" s="4" t="s">
        <v>70</v>
      </c>
      <c r="D171" s="4">
        <v>2010</v>
      </c>
      <c r="E171" s="5">
        <v>73.209999999999994</v>
      </c>
      <c r="F171" s="5">
        <v>82.86</v>
      </c>
      <c r="G171" s="3"/>
      <c r="H171" s="3"/>
      <c r="I171" s="3"/>
      <c r="K171" s="13">
        <f t="shared" si="11"/>
        <v>14.42</v>
      </c>
      <c r="L171" s="13">
        <f t="shared" si="12"/>
        <v>46.15</v>
      </c>
      <c r="M171" s="13">
        <f t="shared" si="13"/>
        <v>207.93639999999999</v>
      </c>
      <c r="N171" s="13">
        <f t="shared" si="14"/>
        <v>2129.8224999999998</v>
      </c>
      <c r="O171" s="13">
        <f t="shared" si="15"/>
        <v>665.48299999999995</v>
      </c>
    </row>
    <row r="172" spans="2:15" x14ac:dyDescent="0.2">
      <c r="B172" s="7" t="s">
        <v>80</v>
      </c>
      <c r="C172" s="4" t="s">
        <v>70</v>
      </c>
      <c r="D172" s="4">
        <v>2011</v>
      </c>
      <c r="E172" s="5">
        <v>74.88</v>
      </c>
      <c r="F172" s="5">
        <v>81.040000000000006</v>
      </c>
      <c r="G172" s="3"/>
      <c r="H172" s="3"/>
      <c r="I172" s="3"/>
      <c r="K172" s="13">
        <f t="shared" si="11"/>
        <v>73.209999999999994</v>
      </c>
      <c r="L172" s="13">
        <f t="shared" si="12"/>
        <v>82.86</v>
      </c>
      <c r="M172" s="13">
        <f t="shared" si="13"/>
        <v>5359.704099999999</v>
      </c>
      <c r="N172" s="13">
        <f t="shared" si="14"/>
        <v>6865.7795999999998</v>
      </c>
      <c r="O172" s="13">
        <f t="shared" si="15"/>
        <v>6066.1805999999997</v>
      </c>
    </row>
    <row r="173" spans="2:15" x14ac:dyDescent="0.2">
      <c r="B173" s="7" t="s">
        <v>80</v>
      </c>
      <c r="C173" s="4" t="s">
        <v>70</v>
      </c>
      <c r="D173" s="4">
        <v>2012</v>
      </c>
      <c r="E173" s="5">
        <v>76.3</v>
      </c>
      <c r="F173" s="5">
        <v>81.040000000000006</v>
      </c>
      <c r="G173" s="3"/>
      <c r="H173" s="3"/>
      <c r="I173" s="3"/>
      <c r="K173" s="13">
        <f t="shared" si="11"/>
        <v>74.88</v>
      </c>
      <c r="L173" s="13">
        <f t="shared" si="12"/>
        <v>81.040000000000006</v>
      </c>
      <c r="M173" s="13">
        <f t="shared" si="13"/>
        <v>5607.0143999999991</v>
      </c>
      <c r="N173" s="13">
        <f t="shared" si="14"/>
        <v>6567.481600000001</v>
      </c>
      <c r="O173" s="13">
        <f t="shared" si="15"/>
        <v>6068.2752</v>
      </c>
    </row>
    <row r="174" spans="2:15" x14ac:dyDescent="0.2">
      <c r="B174" s="7" t="s">
        <v>80</v>
      </c>
      <c r="C174" s="4" t="s">
        <v>70</v>
      </c>
      <c r="D174" s="4">
        <v>2013</v>
      </c>
      <c r="E174" s="5">
        <v>77.73</v>
      </c>
      <c r="F174" s="5">
        <v>80.569999999999993</v>
      </c>
      <c r="G174" s="3"/>
      <c r="H174" s="3"/>
      <c r="I174" s="3"/>
      <c r="K174" s="13">
        <f t="shared" si="11"/>
        <v>76.3</v>
      </c>
      <c r="L174" s="13">
        <f t="shared" si="12"/>
        <v>81.040000000000006</v>
      </c>
      <c r="M174" s="13">
        <f t="shared" si="13"/>
        <v>5821.69</v>
      </c>
      <c r="N174" s="13">
        <f t="shared" si="14"/>
        <v>6567.481600000001</v>
      </c>
      <c r="O174" s="13">
        <f t="shared" si="15"/>
        <v>6183.3519999999999</v>
      </c>
    </row>
    <row r="175" spans="2:15" x14ac:dyDescent="0.2">
      <c r="B175" s="7" t="s">
        <v>80</v>
      </c>
      <c r="C175" s="4" t="s">
        <v>70</v>
      </c>
      <c r="D175" s="4">
        <v>2014</v>
      </c>
      <c r="E175" s="5">
        <v>50</v>
      </c>
      <c r="F175" s="5">
        <v>63.94</v>
      </c>
      <c r="G175" s="3"/>
      <c r="H175" s="3"/>
      <c r="I175" s="3"/>
      <c r="K175" s="13">
        <f t="shared" si="11"/>
        <v>77.73</v>
      </c>
      <c r="L175" s="13">
        <f t="shared" si="12"/>
        <v>80.569999999999993</v>
      </c>
      <c r="M175" s="13">
        <f t="shared" si="13"/>
        <v>6041.9529000000002</v>
      </c>
      <c r="N175" s="13">
        <f t="shared" si="14"/>
        <v>6491.5248999999985</v>
      </c>
      <c r="O175" s="13">
        <f t="shared" si="15"/>
        <v>6262.7060999999994</v>
      </c>
    </row>
    <row r="176" spans="2:15" x14ac:dyDescent="0.2">
      <c r="B176" s="7" t="s">
        <v>80</v>
      </c>
      <c r="C176" s="4" t="s">
        <v>70</v>
      </c>
      <c r="D176" s="4">
        <v>2015</v>
      </c>
      <c r="E176" s="5">
        <v>57.21</v>
      </c>
      <c r="F176" s="5">
        <v>64.900000000000006</v>
      </c>
      <c r="G176" s="3"/>
      <c r="H176" s="3"/>
      <c r="I176" s="3"/>
      <c r="K176" s="13">
        <f t="shared" si="11"/>
        <v>50</v>
      </c>
      <c r="L176" s="13">
        <f t="shared" si="12"/>
        <v>63.94</v>
      </c>
      <c r="M176" s="13">
        <f t="shared" si="13"/>
        <v>2500</v>
      </c>
      <c r="N176" s="13">
        <f t="shared" si="14"/>
        <v>4088.3235999999997</v>
      </c>
      <c r="O176" s="13">
        <f t="shared" si="15"/>
        <v>3197</v>
      </c>
    </row>
    <row r="177" spans="2:15" x14ac:dyDescent="0.2">
      <c r="B177" s="7" t="s">
        <v>27</v>
      </c>
      <c r="C177" s="4" t="s">
        <v>74</v>
      </c>
      <c r="D177" s="4">
        <v>2010</v>
      </c>
      <c r="E177" s="5">
        <v>75.599999999999994</v>
      </c>
      <c r="F177" s="5">
        <v>85.24</v>
      </c>
      <c r="G177" s="3"/>
      <c r="H177" s="3"/>
      <c r="I177" s="3"/>
      <c r="K177" s="13">
        <f t="shared" si="11"/>
        <v>57.21</v>
      </c>
      <c r="L177" s="13">
        <f t="shared" si="12"/>
        <v>64.900000000000006</v>
      </c>
      <c r="M177" s="13">
        <f t="shared" si="13"/>
        <v>3272.9841000000001</v>
      </c>
      <c r="N177" s="13">
        <f t="shared" si="14"/>
        <v>4212.0100000000011</v>
      </c>
      <c r="O177" s="13">
        <f t="shared" si="15"/>
        <v>3712.9290000000005</v>
      </c>
    </row>
    <row r="178" spans="2:15" x14ac:dyDescent="0.2">
      <c r="B178" s="7" t="s">
        <v>27</v>
      </c>
      <c r="C178" s="4" t="s">
        <v>74</v>
      </c>
      <c r="D178" s="4">
        <v>2011</v>
      </c>
      <c r="E178" s="5">
        <v>76.3</v>
      </c>
      <c r="F178" s="5">
        <v>85.31</v>
      </c>
      <c r="G178" s="3"/>
      <c r="H178" s="3"/>
      <c r="I178" s="3"/>
      <c r="K178" s="13">
        <f t="shared" si="11"/>
        <v>75.599999999999994</v>
      </c>
      <c r="L178" s="13">
        <f t="shared" si="12"/>
        <v>85.24</v>
      </c>
      <c r="M178" s="13">
        <f t="shared" si="13"/>
        <v>5715.3599999999988</v>
      </c>
      <c r="N178" s="13">
        <f t="shared" si="14"/>
        <v>7265.8575999999994</v>
      </c>
      <c r="O178" s="13">
        <f t="shared" si="15"/>
        <v>6444.1439999999993</v>
      </c>
    </row>
    <row r="179" spans="2:15" x14ac:dyDescent="0.2">
      <c r="B179" s="7" t="s">
        <v>27</v>
      </c>
      <c r="C179" s="4" t="s">
        <v>74</v>
      </c>
      <c r="D179" s="4">
        <v>2012</v>
      </c>
      <c r="E179" s="5">
        <v>72.040000000000006</v>
      </c>
      <c r="F179" s="5">
        <v>81.52</v>
      </c>
      <c r="G179" s="3"/>
      <c r="H179" s="3"/>
      <c r="I179" s="3"/>
      <c r="K179" s="13">
        <f t="shared" si="11"/>
        <v>76.3</v>
      </c>
      <c r="L179" s="13">
        <f t="shared" si="12"/>
        <v>85.31</v>
      </c>
      <c r="M179" s="13">
        <f t="shared" si="13"/>
        <v>5821.69</v>
      </c>
      <c r="N179" s="13">
        <f t="shared" si="14"/>
        <v>7277.7961000000005</v>
      </c>
      <c r="O179" s="13">
        <f t="shared" si="15"/>
        <v>6509.1530000000002</v>
      </c>
    </row>
    <row r="180" spans="2:15" x14ac:dyDescent="0.2">
      <c r="B180" s="7" t="s">
        <v>27</v>
      </c>
      <c r="C180" s="4" t="s">
        <v>74</v>
      </c>
      <c r="D180" s="4">
        <v>2013</v>
      </c>
      <c r="E180" s="5">
        <v>72.510000000000005</v>
      </c>
      <c r="F180" s="5">
        <v>81.52</v>
      </c>
      <c r="G180" s="3"/>
      <c r="H180" s="3"/>
      <c r="I180" s="3"/>
      <c r="K180" s="13">
        <f t="shared" si="11"/>
        <v>72.040000000000006</v>
      </c>
      <c r="L180" s="13">
        <f t="shared" si="12"/>
        <v>81.52</v>
      </c>
      <c r="M180" s="13">
        <f t="shared" si="13"/>
        <v>5189.7616000000007</v>
      </c>
      <c r="N180" s="13">
        <f t="shared" si="14"/>
        <v>6645.5103999999992</v>
      </c>
      <c r="O180" s="13">
        <f t="shared" si="15"/>
        <v>5872.7008000000005</v>
      </c>
    </row>
    <row r="181" spans="2:15" x14ac:dyDescent="0.2">
      <c r="B181" s="7" t="s">
        <v>27</v>
      </c>
      <c r="C181" s="4" t="s">
        <v>74</v>
      </c>
      <c r="D181" s="4">
        <v>2014</v>
      </c>
      <c r="E181" s="5">
        <v>53.85</v>
      </c>
      <c r="F181" s="5">
        <v>67.31</v>
      </c>
      <c r="G181" s="3"/>
      <c r="H181" s="3"/>
      <c r="I181" s="3"/>
      <c r="K181" s="13">
        <f t="shared" si="11"/>
        <v>72.510000000000005</v>
      </c>
      <c r="L181" s="13">
        <f t="shared" si="12"/>
        <v>81.52</v>
      </c>
      <c r="M181" s="13">
        <f t="shared" si="13"/>
        <v>5257.7001000000009</v>
      </c>
      <c r="N181" s="13">
        <f t="shared" si="14"/>
        <v>6645.5103999999992</v>
      </c>
      <c r="O181" s="13">
        <f t="shared" si="15"/>
        <v>5911.0151999999998</v>
      </c>
    </row>
    <row r="182" spans="2:15" x14ac:dyDescent="0.2">
      <c r="B182" s="7" t="s">
        <v>27</v>
      </c>
      <c r="C182" s="4" t="s">
        <v>74</v>
      </c>
      <c r="D182" s="4">
        <v>2015</v>
      </c>
      <c r="E182" s="5">
        <v>50</v>
      </c>
      <c r="F182" s="5">
        <v>68.75</v>
      </c>
      <c r="G182" s="3"/>
      <c r="H182" s="3"/>
      <c r="I182" s="3"/>
      <c r="K182" s="13">
        <f t="shared" si="11"/>
        <v>53.85</v>
      </c>
      <c r="L182" s="13">
        <f t="shared" si="12"/>
        <v>67.31</v>
      </c>
      <c r="M182" s="13">
        <f t="shared" si="13"/>
        <v>2899.8225000000002</v>
      </c>
      <c r="N182" s="13">
        <f t="shared" si="14"/>
        <v>4530.6361000000006</v>
      </c>
      <c r="O182" s="13">
        <f t="shared" si="15"/>
        <v>3624.6435000000001</v>
      </c>
    </row>
    <row r="183" spans="2:15" x14ac:dyDescent="0.2">
      <c r="B183" s="7" t="s">
        <v>34</v>
      </c>
      <c r="C183" s="4" t="s">
        <v>75</v>
      </c>
      <c r="D183" s="4">
        <v>2010</v>
      </c>
      <c r="E183" s="5">
        <v>73.209999999999994</v>
      </c>
      <c r="F183" s="5">
        <v>82.86</v>
      </c>
      <c r="G183" s="3"/>
      <c r="H183" s="3"/>
      <c r="I183" s="3"/>
      <c r="K183" s="13">
        <f t="shared" si="11"/>
        <v>50</v>
      </c>
      <c r="L183" s="13">
        <f t="shared" si="12"/>
        <v>68.75</v>
      </c>
      <c r="M183" s="13">
        <f t="shared" si="13"/>
        <v>2500</v>
      </c>
      <c r="N183" s="13">
        <f t="shared" si="14"/>
        <v>4726.5625</v>
      </c>
      <c r="O183" s="13">
        <f t="shared" si="15"/>
        <v>3437.5</v>
      </c>
    </row>
    <row r="184" spans="2:15" x14ac:dyDescent="0.2">
      <c r="B184" s="7" t="s">
        <v>34</v>
      </c>
      <c r="C184" s="4" t="s">
        <v>75</v>
      </c>
      <c r="D184" s="4">
        <v>2011</v>
      </c>
      <c r="E184" s="5">
        <v>74.88</v>
      </c>
      <c r="F184" s="5">
        <v>81.040000000000006</v>
      </c>
      <c r="G184" s="3"/>
      <c r="H184" s="3"/>
      <c r="I184" s="3"/>
      <c r="K184" s="13">
        <f t="shared" si="11"/>
        <v>73.209999999999994</v>
      </c>
      <c r="L184" s="13">
        <f t="shared" si="12"/>
        <v>82.86</v>
      </c>
      <c r="M184" s="13">
        <f t="shared" si="13"/>
        <v>5359.704099999999</v>
      </c>
      <c r="N184" s="13">
        <f t="shared" si="14"/>
        <v>6865.7795999999998</v>
      </c>
      <c r="O184" s="13">
        <f t="shared" si="15"/>
        <v>6066.1805999999997</v>
      </c>
    </row>
    <row r="185" spans="2:15" x14ac:dyDescent="0.2">
      <c r="B185" s="7" t="s">
        <v>34</v>
      </c>
      <c r="C185" s="4" t="s">
        <v>75</v>
      </c>
      <c r="D185" s="4">
        <v>2012</v>
      </c>
      <c r="E185" s="5">
        <v>76.3</v>
      </c>
      <c r="F185" s="5">
        <v>81.040000000000006</v>
      </c>
      <c r="G185" s="3"/>
      <c r="H185" s="3"/>
      <c r="I185" s="3"/>
      <c r="K185" s="13">
        <f t="shared" si="11"/>
        <v>74.88</v>
      </c>
      <c r="L185" s="13">
        <f t="shared" si="12"/>
        <v>81.040000000000006</v>
      </c>
      <c r="M185" s="13">
        <f t="shared" si="13"/>
        <v>5607.0143999999991</v>
      </c>
      <c r="N185" s="13">
        <f t="shared" si="14"/>
        <v>6567.481600000001</v>
      </c>
      <c r="O185" s="13">
        <f t="shared" si="15"/>
        <v>6068.2752</v>
      </c>
    </row>
    <row r="186" spans="2:15" x14ac:dyDescent="0.2">
      <c r="B186" s="7" t="s">
        <v>34</v>
      </c>
      <c r="C186" s="4" t="s">
        <v>75</v>
      </c>
      <c r="D186" s="4">
        <v>2013</v>
      </c>
      <c r="E186" s="5">
        <v>77.73</v>
      </c>
      <c r="F186" s="5">
        <v>80.569999999999993</v>
      </c>
      <c r="G186" s="3"/>
      <c r="H186" s="3"/>
      <c r="I186" s="3"/>
      <c r="K186" s="13">
        <f t="shared" si="11"/>
        <v>76.3</v>
      </c>
      <c r="L186" s="13">
        <f t="shared" si="12"/>
        <v>81.040000000000006</v>
      </c>
      <c r="M186" s="13">
        <f t="shared" si="13"/>
        <v>5821.69</v>
      </c>
      <c r="N186" s="13">
        <f t="shared" si="14"/>
        <v>6567.481600000001</v>
      </c>
      <c r="O186" s="13">
        <f t="shared" si="15"/>
        <v>6183.3519999999999</v>
      </c>
    </row>
    <row r="187" spans="2:15" x14ac:dyDescent="0.2">
      <c r="B187" s="7" t="s">
        <v>34</v>
      </c>
      <c r="C187" s="4" t="s">
        <v>75</v>
      </c>
      <c r="D187" s="4">
        <v>2014</v>
      </c>
      <c r="E187" s="5">
        <v>59.13</v>
      </c>
      <c r="F187" s="5">
        <v>72.599999999999994</v>
      </c>
      <c r="G187" s="3"/>
      <c r="H187" s="3"/>
      <c r="I187" s="3"/>
      <c r="K187" s="13">
        <f t="shared" si="11"/>
        <v>77.73</v>
      </c>
      <c r="L187" s="13">
        <f t="shared" si="12"/>
        <v>80.569999999999993</v>
      </c>
      <c r="M187" s="13">
        <f t="shared" si="13"/>
        <v>6041.9529000000002</v>
      </c>
      <c r="N187" s="13">
        <f t="shared" si="14"/>
        <v>6491.5248999999985</v>
      </c>
      <c r="O187" s="13">
        <f t="shared" si="15"/>
        <v>6262.7060999999994</v>
      </c>
    </row>
    <row r="188" spans="2:15" x14ac:dyDescent="0.2">
      <c r="B188" s="7" t="s">
        <v>34</v>
      </c>
      <c r="C188" s="4" t="s">
        <v>75</v>
      </c>
      <c r="D188" s="4">
        <v>2015</v>
      </c>
      <c r="E188" s="5">
        <v>54.33</v>
      </c>
      <c r="F188" s="5">
        <v>71.63</v>
      </c>
      <c r="G188" s="3"/>
      <c r="H188" s="3"/>
      <c r="I188" s="3"/>
      <c r="K188" s="13">
        <f t="shared" si="11"/>
        <v>59.13</v>
      </c>
      <c r="L188" s="13">
        <f t="shared" si="12"/>
        <v>72.599999999999994</v>
      </c>
      <c r="M188" s="13">
        <f t="shared" si="13"/>
        <v>3496.3569000000002</v>
      </c>
      <c r="N188" s="13">
        <f t="shared" si="14"/>
        <v>5270.7599999999993</v>
      </c>
      <c r="O188" s="13">
        <f t="shared" si="15"/>
        <v>4292.8379999999997</v>
      </c>
    </row>
    <row r="189" spans="2:15" x14ac:dyDescent="0.2">
      <c r="B189" s="7" t="s">
        <v>28</v>
      </c>
      <c r="C189" s="4" t="s">
        <v>61</v>
      </c>
      <c r="D189" s="4">
        <v>2010</v>
      </c>
      <c r="E189" s="5">
        <v>51.2</v>
      </c>
      <c r="F189" s="5">
        <v>40.950000000000003</v>
      </c>
      <c r="G189" s="3"/>
      <c r="H189" s="3"/>
      <c r="I189" s="3"/>
      <c r="K189" s="13">
        <f t="shared" si="11"/>
        <v>54.33</v>
      </c>
      <c r="L189" s="13">
        <f t="shared" si="12"/>
        <v>71.63</v>
      </c>
      <c r="M189" s="13">
        <f t="shared" si="13"/>
        <v>2951.7488999999996</v>
      </c>
      <c r="N189" s="13">
        <f t="shared" si="14"/>
        <v>5130.8568999999998</v>
      </c>
      <c r="O189" s="13">
        <f t="shared" si="15"/>
        <v>3891.6578999999997</v>
      </c>
    </row>
    <row r="190" spans="2:15" x14ac:dyDescent="0.2">
      <c r="B190" s="7" t="s">
        <v>28</v>
      </c>
      <c r="C190" s="4" t="s">
        <v>61</v>
      </c>
      <c r="D190" s="4">
        <v>2011</v>
      </c>
      <c r="E190" s="5">
        <v>50.24</v>
      </c>
      <c r="F190" s="5">
        <v>45.02</v>
      </c>
      <c r="G190" s="3"/>
      <c r="H190" s="3"/>
      <c r="I190" s="3"/>
      <c r="K190" s="13">
        <f t="shared" si="11"/>
        <v>51.2</v>
      </c>
      <c r="L190" s="13">
        <f t="shared" si="12"/>
        <v>40.950000000000003</v>
      </c>
      <c r="M190" s="13">
        <f t="shared" si="13"/>
        <v>2621.4400000000005</v>
      </c>
      <c r="N190" s="13">
        <f t="shared" si="14"/>
        <v>1676.9025000000001</v>
      </c>
      <c r="O190" s="13">
        <f t="shared" si="15"/>
        <v>2096.6400000000003</v>
      </c>
    </row>
    <row r="191" spans="2:15" x14ac:dyDescent="0.2">
      <c r="B191" s="7" t="s">
        <v>28</v>
      </c>
      <c r="C191" s="4" t="s">
        <v>61</v>
      </c>
      <c r="D191" s="4">
        <v>2012</v>
      </c>
      <c r="E191" s="5">
        <v>55.92</v>
      </c>
      <c r="F191" s="5">
        <v>41.23</v>
      </c>
      <c r="G191" s="3"/>
      <c r="H191" s="3"/>
      <c r="I191" s="3"/>
      <c r="K191" s="13">
        <f t="shared" si="11"/>
        <v>50.24</v>
      </c>
      <c r="L191" s="13">
        <f t="shared" si="12"/>
        <v>45.02</v>
      </c>
      <c r="M191" s="13">
        <f t="shared" si="13"/>
        <v>2524.0576000000001</v>
      </c>
      <c r="N191" s="13">
        <f t="shared" si="14"/>
        <v>2026.8004000000003</v>
      </c>
      <c r="O191" s="13">
        <f t="shared" si="15"/>
        <v>2261.8048000000003</v>
      </c>
    </row>
    <row r="192" spans="2:15" x14ac:dyDescent="0.2">
      <c r="B192" s="7" t="s">
        <v>28</v>
      </c>
      <c r="C192" s="4" t="s">
        <v>61</v>
      </c>
      <c r="D192" s="4">
        <v>2013</v>
      </c>
      <c r="E192" s="5">
        <v>54.98</v>
      </c>
      <c r="F192" s="5">
        <v>42.65</v>
      </c>
      <c r="G192" s="3"/>
      <c r="H192" s="3"/>
      <c r="I192" s="3"/>
      <c r="K192" s="13">
        <f t="shared" si="11"/>
        <v>55.92</v>
      </c>
      <c r="L192" s="13">
        <f t="shared" si="12"/>
        <v>41.23</v>
      </c>
      <c r="M192" s="13">
        <f t="shared" si="13"/>
        <v>3127.0464000000002</v>
      </c>
      <c r="N192" s="13">
        <f t="shared" si="14"/>
        <v>1699.9128999999998</v>
      </c>
      <c r="O192" s="13">
        <f t="shared" si="15"/>
        <v>2305.5816</v>
      </c>
    </row>
    <row r="193" spans="2:15" x14ac:dyDescent="0.2">
      <c r="B193" s="7" t="s">
        <v>28</v>
      </c>
      <c r="C193" s="4" t="s">
        <v>61</v>
      </c>
      <c r="D193" s="4">
        <v>2014</v>
      </c>
      <c r="E193" s="5">
        <v>46.63</v>
      </c>
      <c r="F193" s="5">
        <v>31.25</v>
      </c>
      <c r="G193" s="3"/>
      <c r="H193" s="3"/>
      <c r="I193" s="3"/>
      <c r="K193" s="13">
        <f t="shared" si="11"/>
        <v>54.98</v>
      </c>
      <c r="L193" s="13">
        <f t="shared" si="12"/>
        <v>42.65</v>
      </c>
      <c r="M193" s="13">
        <f t="shared" si="13"/>
        <v>3022.8003999999996</v>
      </c>
      <c r="N193" s="13">
        <f t="shared" si="14"/>
        <v>1819.0224999999998</v>
      </c>
      <c r="O193" s="13">
        <f t="shared" si="15"/>
        <v>2344.8969999999999</v>
      </c>
    </row>
    <row r="194" spans="2:15" x14ac:dyDescent="0.2">
      <c r="B194" s="7" t="s">
        <v>28</v>
      </c>
      <c r="C194" s="4" t="s">
        <v>61</v>
      </c>
      <c r="D194" s="4">
        <v>2015</v>
      </c>
      <c r="E194" s="5">
        <v>41.35</v>
      </c>
      <c r="F194" s="5">
        <v>34.130000000000003</v>
      </c>
      <c r="G194" s="3"/>
      <c r="H194" s="3"/>
      <c r="I194" s="3"/>
      <c r="K194" s="13">
        <f t="shared" si="11"/>
        <v>46.63</v>
      </c>
      <c r="L194" s="13">
        <f t="shared" si="12"/>
        <v>31.25</v>
      </c>
      <c r="M194" s="13">
        <f t="shared" si="13"/>
        <v>2174.3569000000002</v>
      </c>
      <c r="N194" s="13">
        <f t="shared" si="14"/>
        <v>976.5625</v>
      </c>
      <c r="O194" s="13">
        <f t="shared" si="15"/>
        <v>1457.1875</v>
      </c>
    </row>
    <row r="195" spans="2:15" x14ac:dyDescent="0.2">
      <c r="B195" s="7" t="s">
        <v>47</v>
      </c>
      <c r="C195" s="4" t="s">
        <v>77</v>
      </c>
      <c r="D195" s="4">
        <v>2010</v>
      </c>
      <c r="E195" s="5">
        <v>9.57</v>
      </c>
      <c r="F195" s="5">
        <v>17.62</v>
      </c>
      <c r="G195" s="3"/>
      <c r="H195" s="3"/>
      <c r="I195" s="3"/>
      <c r="K195" s="13">
        <f t="shared" si="11"/>
        <v>41.35</v>
      </c>
      <c r="L195" s="13">
        <f t="shared" si="12"/>
        <v>34.130000000000003</v>
      </c>
      <c r="M195" s="13">
        <f t="shared" si="13"/>
        <v>1709.8225000000002</v>
      </c>
      <c r="N195" s="13">
        <f t="shared" si="14"/>
        <v>1164.8569000000002</v>
      </c>
      <c r="O195" s="13">
        <f t="shared" si="15"/>
        <v>1411.2755000000002</v>
      </c>
    </row>
    <row r="196" spans="2:15" x14ac:dyDescent="0.2">
      <c r="B196" s="7" t="s">
        <v>47</v>
      </c>
      <c r="C196" s="4" t="s">
        <v>77</v>
      </c>
      <c r="D196" s="4">
        <v>2011</v>
      </c>
      <c r="E196" s="5">
        <v>11.85</v>
      </c>
      <c r="F196" s="5">
        <v>15.17</v>
      </c>
      <c r="G196" s="3"/>
      <c r="H196" s="3"/>
      <c r="I196" s="3"/>
      <c r="K196" s="13">
        <f t="shared" si="11"/>
        <v>9.57</v>
      </c>
      <c r="L196" s="13">
        <f t="shared" si="12"/>
        <v>17.62</v>
      </c>
      <c r="M196" s="13">
        <f t="shared" si="13"/>
        <v>91.584900000000005</v>
      </c>
      <c r="N196" s="13">
        <f t="shared" si="14"/>
        <v>310.46440000000001</v>
      </c>
      <c r="O196" s="13">
        <f t="shared" si="15"/>
        <v>168.6234</v>
      </c>
    </row>
    <row r="197" spans="2:15" x14ac:dyDescent="0.2">
      <c r="B197" s="7" t="s">
        <v>47</v>
      </c>
      <c r="C197" s="4" t="s">
        <v>77</v>
      </c>
      <c r="D197" s="4">
        <v>2012</v>
      </c>
      <c r="E197" s="5">
        <v>11.85</v>
      </c>
      <c r="F197" s="5">
        <v>17.54</v>
      </c>
      <c r="G197" s="3"/>
      <c r="H197" s="3"/>
      <c r="I197" s="3"/>
      <c r="K197" s="13">
        <f t="shared" ref="K197:K225" si="16">E196</f>
        <v>11.85</v>
      </c>
      <c r="L197" s="13">
        <f t="shared" ref="L197:L225" si="17">F196</f>
        <v>15.17</v>
      </c>
      <c r="M197" s="13">
        <f t="shared" ref="M197:M225" si="18">K197*K197</f>
        <v>140.42249999999999</v>
      </c>
      <c r="N197" s="13">
        <f t="shared" ref="N197:N225" si="19">L197*L197</f>
        <v>230.12889999999999</v>
      </c>
      <c r="O197" s="13">
        <f t="shared" ref="O197:O225" si="20">K197*L197</f>
        <v>179.7645</v>
      </c>
    </row>
    <row r="198" spans="2:15" x14ac:dyDescent="0.2">
      <c r="B198" s="7" t="s">
        <v>47</v>
      </c>
      <c r="C198" s="4" t="s">
        <v>77</v>
      </c>
      <c r="D198" s="4">
        <v>2013</v>
      </c>
      <c r="E198" s="5">
        <v>10.43</v>
      </c>
      <c r="F198" s="5">
        <v>21.8</v>
      </c>
      <c r="G198" s="3"/>
      <c r="H198" s="3"/>
      <c r="I198" s="3"/>
      <c r="K198" s="13">
        <f t="shared" si="16"/>
        <v>11.85</v>
      </c>
      <c r="L198" s="13">
        <f t="shared" si="17"/>
        <v>17.54</v>
      </c>
      <c r="M198" s="13">
        <f t="shared" si="18"/>
        <v>140.42249999999999</v>
      </c>
      <c r="N198" s="13">
        <f t="shared" si="19"/>
        <v>307.65159999999997</v>
      </c>
      <c r="O198" s="13">
        <f t="shared" si="20"/>
        <v>207.84899999999999</v>
      </c>
    </row>
    <row r="199" spans="2:15" x14ac:dyDescent="0.2">
      <c r="B199" s="7" t="s">
        <v>47</v>
      </c>
      <c r="C199" s="4" t="s">
        <v>77</v>
      </c>
      <c r="D199" s="4">
        <v>2014</v>
      </c>
      <c r="E199" s="5">
        <v>12.5</v>
      </c>
      <c r="F199" s="5">
        <v>29.33</v>
      </c>
      <c r="G199" s="3"/>
      <c r="H199" s="3"/>
      <c r="I199" s="3"/>
      <c r="K199" s="13">
        <f t="shared" si="16"/>
        <v>10.43</v>
      </c>
      <c r="L199" s="13">
        <f t="shared" si="17"/>
        <v>21.8</v>
      </c>
      <c r="M199" s="13">
        <f t="shared" si="18"/>
        <v>108.78489999999999</v>
      </c>
      <c r="N199" s="13">
        <f t="shared" si="19"/>
        <v>475.24</v>
      </c>
      <c r="O199" s="13">
        <f t="shared" si="20"/>
        <v>227.374</v>
      </c>
    </row>
    <row r="200" spans="2:15" x14ac:dyDescent="0.2">
      <c r="B200" s="7" t="s">
        <v>47</v>
      </c>
      <c r="C200" s="4" t="s">
        <v>77</v>
      </c>
      <c r="D200" s="4">
        <v>2015</v>
      </c>
      <c r="E200" s="5">
        <v>12.98</v>
      </c>
      <c r="F200" s="5">
        <v>27.4</v>
      </c>
      <c r="G200" s="3"/>
      <c r="H200" s="3"/>
      <c r="I200" s="3"/>
      <c r="K200" s="13">
        <f t="shared" si="16"/>
        <v>12.5</v>
      </c>
      <c r="L200" s="13">
        <f t="shared" si="17"/>
        <v>29.33</v>
      </c>
      <c r="M200" s="13">
        <f t="shared" si="18"/>
        <v>156.25</v>
      </c>
      <c r="N200" s="13">
        <f t="shared" si="19"/>
        <v>860.24889999999994</v>
      </c>
      <c r="O200" s="13">
        <f t="shared" si="20"/>
        <v>366.625</v>
      </c>
    </row>
    <row r="201" spans="2:15" x14ac:dyDescent="0.2">
      <c r="B201" s="7" t="s">
        <v>41</v>
      </c>
      <c r="C201" s="4" t="s">
        <v>62</v>
      </c>
      <c r="D201" s="4">
        <v>2010</v>
      </c>
      <c r="E201" s="5">
        <v>43.54</v>
      </c>
      <c r="F201" s="5">
        <v>47.62</v>
      </c>
      <c r="G201" s="3"/>
      <c r="H201" s="3"/>
      <c r="I201" s="3"/>
      <c r="K201" s="13">
        <f t="shared" si="16"/>
        <v>12.98</v>
      </c>
      <c r="L201" s="13">
        <f t="shared" si="17"/>
        <v>27.4</v>
      </c>
      <c r="M201" s="13">
        <f t="shared" si="18"/>
        <v>168.4804</v>
      </c>
      <c r="N201" s="13">
        <f t="shared" si="19"/>
        <v>750.75999999999988</v>
      </c>
      <c r="O201" s="13">
        <f t="shared" si="20"/>
        <v>355.65199999999999</v>
      </c>
    </row>
    <row r="202" spans="2:15" x14ac:dyDescent="0.2">
      <c r="B202" s="7" t="s">
        <v>41</v>
      </c>
      <c r="C202" s="4" t="s">
        <v>62</v>
      </c>
      <c r="D202" s="4">
        <v>2011</v>
      </c>
      <c r="E202" s="5">
        <v>43.13</v>
      </c>
      <c r="F202" s="5">
        <v>48.82</v>
      </c>
      <c r="G202" s="3"/>
      <c r="H202" s="3"/>
      <c r="I202" s="3"/>
      <c r="K202" s="13">
        <f t="shared" si="16"/>
        <v>43.54</v>
      </c>
      <c r="L202" s="13">
        <f t="shared" si="17"/>
        <v>47.62</v>
      </c>
      <c r="M202" s="13">
        <f t="shared" si="18"/>
        <v>1895.7315999999998</v>
      </c>
      <c r="N202" s="13">
        <f t="shared" si="19"/>
        <v>2267.6643999999997</v>
      </c>
      <c r="O202" s="13">
        <f t="shared" si="20"/>
        <v>2073.3748000000001</v>
      </c>
    </row>
    <row r="203" spans="2:15" x14ac:dyDescent="0.2">
      <c r="B203" s="7" t="s">
        <v>41</v>
      </c>
      <c r="C203" s="4" t="s">
        <v>62</v>
      </c>
      <c r="D203" s="4">
        <v>2012</v>
      </c>
      <c r="E203" s="5">
        <v>42.18</v>
      </c>
      <c r="F203" s="5">
        <v>49.29</v>
      </c>
      <c r="G203" s="3"/>
      <c r="H203" s="3"/>
      <c r="I203" s="3"/>
      <c r="K203" s="13">
        <f t="shared" si="16"/>
        <v>43.13</v>
      </c>
      <c r="L203" s="13">
        <f t="shared" si="17"/>
        <v>48.82</v>
      </c>
      <c r="M203" s="13">
        <f t="shared" si="18"/>
        <v>1860.1969000000001</v>
      </c>
      <c r="N203" s="13">
        <f t="shared" si="19"/>
        <v>2383.3924000000002</v>
      </c>
      <c r="O203" s="13">
        <f t="shared" si="20"/>
        <v>2105.6066000000001</v>
      </c>
    </row>
    <row r="204" spans="2:15" x14ac:dyDescent="0.2">
      <c r="B204" s="7" t="s">
        <v>41</v>
      </c>
      <c r="C204" s="4" t="s">
        <v>62</v>
      </c>
      <c r="D204" s="4">
        <v>2013</v>
      </c>
      <c r="E204" s="5">
        <v>42.18</v>
      </c>
      <c r="F204" s="5">
        <v>51.18</v>
      </c>
      <c r="G204" s="3"/>
      <c r="H204" s="3"/>
      <c r="I204" s="3"/>
      <c r="K204" s="13">
        <f t="shared" si="16"/>
        <v>42.18</v>
      </c>
      <c r="L204" s="13">
        <f t="shared" si="17"/>
        <v>49.29</v>
      </c>
      <c r="M204" s="13">
        <f t="shared" si="18"/>
        <v>1779.1523999999999</v>
      </c>
      <c r="N204" s="13">
        <f t="shared" si="19"/>
        <v>2429.5041000000001</v>
      </c>
      <c r="O204" s="13">
        <f t="shared" si="20"/>
        <v>2079.0522000000001</v>
      </c>
    </row>
    <row r="205" spans="2:15" x14ac:dyDescent="0.2">
      <c r="B205" s="7" t="s">
        <v>41</v>
      </c>
      <c r="C205" s="4" t="s">
        <v>62</v>
      </c>
      <c r="D205" s="4">
        <v>2014</v>
      </c>
      <c r="E205" s="5">
        <v>50.48</v>
      </c>
      <c r="F205" s="5">
        <v>48.08</v>
      </c>
      <c r="G205" s="3"/>
      <c r="H205" s="3"/>
      <c r="I205" s="3"/>
      <c r="K205" s="13">
        <f t="shared" si="16"/>
        <v>42.18</v>
      </c>
      <c r="L205" s="13">
        <f t="shared" si="17"/>
        <v>51.18</v>
      </c>
      <c r="M205" s="13">
        <f t="shared" si="18"/>
        <v>1779.1523999999999</v>
      </c>
      <c r="N205" s="13">
        <f t="shared" si="19"/>
        <v>2619.3924000000002</v>
      </c>
      <c r="O205" s="13">
        <f t="shared" si="20"/>
        <v>2158.7723999999998</v>
      </c>
    </row>
    <row r="206" spans="2:15" x14ac:dyDescent="0.2">
      <c r="B206" s="7" t="s">
        <v>41</v>
      </c>
      <c r="C206" s="4" t="s">
        <v>62</v>
      </c>
      <c r="D206" s="4">
        <v>2015</v>
      </c>
      <c r="E206" s="5">
        <v>42.79</v>
      </c>
      <c r="F206" s="5">
        <v>39.9</v>
      </c>
      <c r="G206" s="3"/>
      <c r="H206" s="3"/>
      <c r="I206" s="3"/>
      <c r="K206" s="13">
        <f t="shared" si="16"/>
        <v>50.48</v>
      </c>
      <c r="L206" s="13">
        <f t="shared" si="17"/>
        <v>48.08</v>
      </c>
      <c r="M206" s="13">
        <f t="shared" si="18"/>
        <v>2548.2303999999995</v>
      </c>
      <c r="N206" s="13">
        <f t="shared" si="19"/>
        <v>2311.6864</v>
      </c>
      <c r="O206" s="13">
        <f t="shared" si="20"/>
        <v>2427.0783999999999</v>
      </c>
    </row>
    <row r="207" spans="2:15" x14ac:dyDescent="0.2">
      <c r="B207" s="7" t="s">
        <v>35</v>
      </c>
      <c r="C207" s="4" t="s">
        <v>78</v>
      </c>
      <c r="D207" s="4">
        <v>2010</v>
      </c>
      <c r="E207" s="5">
        <v>63.64</v>
      </c>
      <c r="F207" s="5">
        <v>45.24</v>
      </c>
      <c r="G207" s="3"/>
      <c r="H207" s="3"/>
      <c r="I207" s="3"/>
      <c r="K207" s="13">
        <f t="shared" si="16"/>
        <v>42.79</v>
      </c>
      <c r="L207" s="13">
        <f t="shared" si="17"/>
        <v>39.9</v>
      </c>
      <c r="M207" s="13">
        <f t="shared" si="18"/>
        <v>1830.9840999999999</v>
      </c>
      <c r="N207" s="13">
        <f t="shared" si="19"/>
        <v>1592.01</v>
      </c>
      <c r="O207" s="13">
        <f t="shared" si="20"/>
        <v>1707.3209999999999</v>
      </c>
    </row>
    <row r="208" spans="2:15" x14ac:dyDescent="0.2">
      <c r="B208" s="7" t="s">
        <v>35</v>
      </c>
      <c r="C208" s="4" t="s">
        <v>78</v>
      </c>
      <c r="D208" s="4">
        <v>2011</v>
      </c>
      <c r="E208" s="5">
        <v>63.98</v>
      </c>
      <c r="F208" s="5">
        <v>51.18</v>
      </c>
      <c r="G208" s="3"/>
      <c r="H208" s="3"/>
      <c r="I208" s="3"/>
      <c r="K208" s="13">
        <f t="shared" si="16"/>
        <v>63.64</v>
      </c>
      <c r="L208" s="13">
        <f t="shared" si="17"/>
        <v>45.24</v>
      </c>
      <c r="M208" s="13">
        <f t="shared" si="18"/>
        <v>4050.0496000000003</v>
      </c>
      <c r="N208" s="13">
        <f t="shared" si="19"/>
        <v>2046.6576000000002</v>
      </c>
      <c r="O208" s="13">
        <f t="shared" si="20"/>
        <v>2879.0736000000002</v>
      </c>
    </row>
    <row r="209" spans="2:15" x14ac:dyDescent="0.2">
      <c r="B209" s="7" t="s">
        <v>35</v>
      </c>
      <c r="C209" s="4" t="s">
        <v>78</v>
      </c>
      <c r="D209" s="4">
        <v>2012</v>
      </c>
      <c r="E209" s="5">
        <v>64.930000000000007</v>
      </c>
      <c r="F209" s="5">
        <v>50.71</v>
      </c>
      <c r="G209" s="3"/>
      <c r="H209" s="3"/>
      <c r="I209" s="3"/>
      <c r="K209" s="13">
        <f t="shared" si="16"/>
        <v>63.98</v>
      </c>
      <c r="L209" s="13">
        <f t="shared" si="17"/>
        <v>51.18</v>
      </c>
      <c r="M209" s="13">
        <f t="shared" si="18"/>
        <v>4093.4403999999995</v>
      </c>
      <c r="N209" s="13">
        <f t="shared" si="19"/>
        <v>2619.3924000000002</v>
      </c>
      <c r="O209" s="13">
        <f t="shared" si="20"/>
        <v>3274.4964</v>
      </c>
    </row>
    <row r="210" spans="2:15" x14ac:dyDescent="0.2">
      <c r="B210" s="7" t="s">
        <v>35</v>
      </c>
      <c r="C210" s="4" t="s">
        <v>78</v>
      </c>
      <c r="D210" s="4">
        <v>2013</v>
      </c>
      <c r="E210" s="5">
        <v>63.51</v>
      </c>
      <c r="F210" s="5">
        <v>48.34</v>
      </c>
      <c r="G210" s="3"/>
      <c r="H210" s="3"/>
      <c r="I210" s="3"/>
      <c r="K210" s="13">
        <f t="shared" si="16"/>
        <v>64.930000000000007</v>
      </c>
      <c r="L210" s="13">
        <f t="shared" si="17"/>
        <v>50.71</v>
      </c>
      <c r="M210" s="13">
        <f t="shared" si="18"/>
        <v>4215.9049000000005</v>
      </c>
      <c r="N210" s="13">
        <f t="shared" si="19"/>
        <v>2571.5041000000001</v>
      </c>
      <c r="O210" s="13">
        <f t="shared" si="20"/>
        <v>3292.6003000000005</v>
      </c>
    </row>
    <row r="211" spans="2:15" x14ac:dyDescent="0.2">
      <c r="B211" s="7" t="s">
        <v>35</v>
      </c>
      <c r="C211" s="4" t="s">
        <v>78</v>
      </c>
      <c r="D211" s="4">
        <v>2014</v>
      </c>
      <c r="E211" s="5">
        <v>64.42</v>
      </c>
      <c r="F211" s="5">
        <v>33.65</v>
      </c>
      <c r="G211" s="3"/>
      <c r="H211" s="3"/>
      <c r="I211" s="3"/>
      <c r="K211" s="13">
        <f t="shared" si="16"/>
        <v>63.51</v>
      </c>
      <c r="L211" s="13">
        <f t="shared" si="17"/>
        <v>48.34</v>
      </c>
      <c r="M211" s="13">
        <f t="shared" si="18"/>
        <v>4033.5200999999997</v>
      </c>
      <c r="N211" s="13">
        <f t="shared" si="19"/>
        <v>2336.7556000000004</v>
      </c>
      <c r="O211" s="13">
        <f t="shared" si="20"/>
        <v>3070.0734000000002</v>
      </c>
    </row>
    <row r="212" spans="2:15" x14ac:dyDescent="0.2">
      <c r="B212" s="7" t="s">
        <v>35</v>
      </c>
      <c r="C212" s="4" t="s">
        <v>78</v>
      </c>
      <c r="D212" s="4">
        <v>2015</v>
      </c>
      <c r="E212" s="5">
        <v>62.98</v>
      </c>
      <c r="F212" s="5">
        <v>36.06</v>
      </c>
      <c r="G212" s="3"/>
      <c r="H212" s="3"/>
      <c r="I212" s="3"/>
      <c r="K212" s="13">
        <f t="shared" si="16"/>
        <v>64.42</v>
      </c>
      <c r="L212" s="13">
        <f t="shared" si="17"/>
        <v>33.65</v>
      </c>
      <c r="M212" s="13">
        <f t="shared" si="18"/>
        <v>4149.9364000000005</v>
      </c>
      <c r="N212" s="13">
        <f t="shared" si="19"/>
        <v>1132.3225</v>
      </c>
      <c r="O212" s="13">
        <f t="shared" si="20"/>
        <v>2167.7330000000002</v>
      </c>
    </row>
    <row r="213" spans="2:15" x14ac:dyDescent="0.2">
      <c r="B213" s="7" t="s">
        <v>48</v>
      </c>
      <c r="C213" s="4" t="s">
        <v>76</v>
      </c>
      <c r="D213" s="4">
        <v>2010</v>
      </c>
      <c r="E213" s="5">
        <v>38.28</v>
      </c>
      <c r="F213" s="5">
        <v>52.86</v>
      </c>
      <c r="G213" s="3"/>
      <c r="H213" s="3"/>
      <c r="I213" s="3"/>
      <c r="K213" s="13">
        <f t="shared" si="16"/>
        <v>62.98</v>
      </c>
      <c r="L213" s="13">
        <f t="shared" si="17"/>
        <v>36.06</v>
      </c>
      <c r="M213" s="13">
        <f t="shared" si="18"/>
        <v>3966.4803999999995</v>
      </c>
      <c r="N213" s="13">
        <f t="shared" si="19"/>
        <v>1300.3236000000002</v>
      </c>
      <c r="O213" s="13">
        <f t="shared" si="20"/>
        <v>2271.0588000000002</v>
      </c>
    </row>
    <row r="214" spans="2:15" x14ac:dyDescent="0.2">
      <c r="B214" s="7" t="s">
        <v>48</v>
      </c>
      <c r="C214" s="4" t="s">
        <v>76</v>
      </c>
      <c r="D214" s="4">
        <v>2011</v>
      </c>
      <c r="E214" s="5">
        <v>22.75</v>
      </c>
      <c r="F214" s="5">
        <v>38.39</v>
      </c>
      <c r="G214" s="3"/>
      <c r="H214" s="3"/>
      <c r="I214" s="3"/>
      <c r="K214" s="13">
        <f t="shared" si="16"/>
        <v>38.28</v>
      </c>
      <c r="L214" s="13">
        <f t="shared" si="17"/>
        <v>52.86</v>
      </c>
      <c r="M214" s="13">
        <f t="shared" si="18"/>
        <v>1465.3584000000001</v>
      </c>
      <c r="N214" s="13">
        <f t="shared" si="19"/>
        <v>2794.1795999999999</v>
      </c>
      <c r="O214" s="13">
        <f t="shared" si="20"/>
        <v>2023.4808</v>
      </c>
    </row>
    <row r="215" spans="2:15" x14ac:dyDescent="0.2">
      <c r="B215" s="7" t="s">
        <v>48</v>
      </c>
      <c r="C215" s="4" t="s">
        <v>76</v>
      </c>
      <c r="D215" s="4">
        <v>2012</v>
      </c>
      <c r="E215" s="5">
        <v>29.38</v>
      </c>
      <c r="F215" s="5">
        <v>48.34</v>
      </c>
      <c r="G215" s="3"/>
      <c r="H215" s="3"/>
      <c r="I215" s="3"/>
      <c r="K215" s="13">
        <f t="shared" si="16"/>
        <v>22.75</v>
      </c>
      <c r="L215" s="13">
        <f t="shared" si="17"/>
        <v>38.39</v>
      </c>
      <c r="M215" s="13">
        <f t="shared" si="18"/>
        <v>517.5625</v>
      </c>
      <c r="N215" s="13">
        <f t="shared" si="19"/>
        <v>1473.7921000000001</v>
      </c>
      <c r="O215" s="13">
        <f t="shared" si="20"/>
        <v>873.37250000000006</v>
      </c>
    </row>
    <row r="216" spans="2:15" x14ac:dyDescent="0.2">
      <c r="B216" s="7" t="s">
        <v>48</v>
      </c>
      <c r="C216" s="4" t="s">
        <v>76</v>
      </c>
      <c r="D216" s="4">
        <v>2013</v>
      </c>
      <c r="E216" s="5">
        <v>30.33</v>
      </c>
      <c r="F216" s="5">
        <v>47.87</v>
      </c>
      <c r="G216" s="3"/>
      <c r="H216" s="3"/>
      <c r="I216" s="3"/>
      <c r="K216" s="13">
        <f t="shared" si="16"/>
        <v>29.38</v>
      </c>
      <c r="L216" s="13">
        <f t="shared" si="17"/>
        <v>48.34</v>
      </c>
      <c r="M216" s="13">
        <f t="shared" si="18"/>
        <v>863.18439999999998</v>
      </c>
      <c r="N216" s="13">
        <f t="shared" si="19"/>
        <v>2336.7556000000004</v>
      </c>
      <c r="O216" s="13">
        <f t="shared" si="20"/>
        <v>1420.2292</v>
      </c>
    </row>
    <row r="217" spans="2:15" x14ac:dyDescent="0.2">
      <c r="B217" s="7" t="s">
        <v>48</v>
      </c>
      <c r="C217" s="4" t="s">
        <v>76</v>
      </c>
      <c r="D217" s="4">
        <v>2014</v>
      </c>
      <c r="E217" s="5">
        <v>16.829999999999998</v>
      </c>
      <c r="F217" s="5">
        <v>58.17</v>
      </c>
      <c r="G217" s="3"/>
      <c r="H217" s="3"/>
      <c r="I217" s="3"/>
      <c r="K217" s="13">
        <f t="shared" si="16"/>
        <v>30.33</v>
      </c>
      <c r="L217" s="13">
        <f t="shared" si="17"/>
        <v>47.87</v>
      </c>
      <c r="M217" s="13">
        <f t="shared" si="18"/>
        <v>919.9088999999999</v>
      </c>
      <c r="N217" s="13">
        <f t="shared" si="19"/>
        <v>2291.5368999999996</v>
      </c>
      <c r="O217" s="13">
        <f t="shared" si="20"/>
        <v>1451.8970999999999</v>
      </c>
    </row>
    <row r="218" spans="2:15" x14ac:dyDescent="0.2">
      <c r="B218" s="7" t="s">
        <v>48</v>
      </c>
      <c r="C218" s="4" t="s">
        <v>76</v>
      </c>
      <c r="D218" s="4">
        <v>2015</v>
      </c>
      <c r="E218" s="5">
        <v>15.87</v>
      </c>
      <c r="F218" s="5">
        <v>58.65</v>
      </c>
      <c r="G218" s="3"/>
      <c r="H218" s="3"/>
      <c r="I218" s="3"/>
      <c r="K218" s="13">
        <f t="shared" si="16"/>
        <v>16.829999999999998</v>
      </c>
      <c r="L218" s="13">
        <f t="shared" si="17"/>
        <v>58.17</v>
      </c>
      <c r="M218" s="13">
        <f t="shared" si="18"/>
        <v>283.24889999999994</v>
      </c>
      <c r="N218" s="13">
        <f t="shared" si="19"/>
        <v>3383.7489</v>
      </c>
      <c r="O218" s="13">
        <f t="shared" si="20"/>
        <v>979.00109999999995</v>
      </c>
    </row>
    <row r="219" spans="2:15" x14ac:dyDescent="0.2">
      <c r="B219" s="7" t="s">
        <v>42</v>
      </c>
      <c r="C219" s="4" t="s">
        <v>79</v>
      </c>
      <c r="D219" s="4">
        <v>2010</v>
      </c>
      <c r="E219" s="5">
        <v>44.5</v>
      </c>
      <c r="F219" s="5">
        <v>67.14</v>
      </c>
      <c r="G219" s="3"/>
      <c r="H219" s="3"/>
      <c r="I219" s="3"/>
      <c r="K219" s="13">
        <f t="shared" si="16"/>
        <v>15.87</v>
      </c>
      <c r="L219" s="13">
        <f t="shared" si="17"/>
        <v>58.65</v>
      </c>
      <c r="M219" s="13">
        <f t="shared" si="18"/>
        <v>251.85689999999997</v>
      </c>
      <c r="N219" s="13">
        <f t="shared" si="19"/>
        <v>3439.8224999999998</v>
      </c>
      <c r="O219" s="13">
        <f t="shared" si="20"/>
        <v>930.77549999999997</v>
      </c>
    </row>
    <row r="220" spans="2:15" x14ac:dyDescent="0.2">
      <c r="B220" s="7" t="s">
        <v>42</v>
      </c>
      <c r="C220" s="4" t="s">
        <v>79</v>
      </c>
      <c r="D220" s="4">
        <v>2011</v>
      </c>
      <c r="E220" s="5">
        <v>46.45</v>
      </c>
      <c r="F220" s="5">
        <v>68.72</v>
      </c>
      <c r="G220" s="3"/>
      <c r="H220" s="3"/>
      <c r="I220" s="3"/>
      <c r="K220" s="13">
        <f t="shared" si="16"/>
        <v>44.5</v>
      </c>
      <c r="L220" s="13">
        <f t="shared" si="17"/>
        <v>67.14</v>
      </c>
      <c r="M220" s="13">
        <f t="shared" si="18"/>
        <v>1980.25</v>
      </c>
      <c r="N220" s="13">
        <f t="shared" si="19"/>
        <v>4507.7795999999998</v>
      </c>
      <c r="O220" s="13">
        <f t="shared" si="20"/>
        <v>2987.73</v>
      </c>
    </row>
    <row r="221" spans="2:15" x14ac:dyDescent="0.2">
      <c r="B221" s="7" t="s">
        <v>42</v>
      </c>
      <c r="C221" s="4" t="s">
        <v>79</v>
      </c>
      <c r="D221" s="4">
        <v>2012</v>
      </c>
      <c r="E221" s="5">
        <v>47.39</v>
      </c>
      <c r="F221" s="5">
        <v>69.67</v>
      </c>
      <c r="G221" s="3"/>
      <c r="H221" s="3"/>
      <c r="I221" s="3"/>
      <c r="K221" s="13">
        <f t="shared" si="16"/>
        <v>46.45</v>
      </c>
      <c r="L221" s="13">
        <f t="shared" si="17"/>
        <v>68.72</v>
      </c>
      <c r="M221" s="13">
        <f t="shared" si="18"/>
        <v>2157.6025000000004</v>
      </c>
      <c r="N221" s="13">
        <f t="shared" si="19"/>
        <v>4722.4384</v>
      </c>
      <c r="O221" s="13">
        <f t="shared" si="20"/>
        <v>3192.0440000000003</v>
      </c>
    </row>
    <row r="222" spans="2:15" x14ac:dyDescent="0.2">
      <c r="B222" s="7" t="s">
        <v>42</v>
      </c>
      <c r="C222" s="4" t="s">
        <v>79</v>
      </c>
      <c r="D222" s="4">
        <v>2013</v>
      </c>
      <c r="E222" s="5">
        <v>46.92</v>
      </c>
      <c r="F222" s="5">
        <v>67.77</v>
      </c>
      <c r="G222" s="3"/>
      <c r="H222" s="3"/>
      <c r="I222" s="3"/>
      <c r="K222" s="13">
        <f t="shared" si="16"/>
        <v>47.39</v>
      </c>
      <c r="L222" s="13">
        <f t="shared" si="17"/>
        <v>69.67</v>
      </c>
      <c r="M222" s="13">
        <f t="shared" si="18"/>
        <v>2245.8121000000001</v>
      </c>
      <c r="N222" s="13">
        <f t="shared" si="19"/>
        <v>4853.9089000000004</v>
      </c>
      <c r="O222" s="13">
        <f t="shared" si="20"/>
        <v>3301.6613000000002</v>
      </c>
    </row>
    <row r="223" spans="2:15" x14ac:dyDescent="0.2">
      <c r="B223" s="7" t="s">
        <v>42</v>
      </c>
      <c r="C223" s="4" t="s">
        <v>79</v>
      </c>
      <c r="D223" s="4">
        <v>2014</v>
      </c>
      <c r="E223" s="5">
        <v>31.25</v>
      </c>
      <c r="F223" s="5">
        <v>71.150000000000006</v>
      </c>
      <c r="G223" s="3"/>
      <c r="H223" s="3"/>
      <c r="I223" s="3"/>
      <c r="K223" s="13">
        <f t="shared" si="16"/>
        <v>46.92</v>
      </c>
      <c r="L223" s="13">
        <f t="shared" si="17"/>
        <v>67.77</v>
      </c>
      <c r="M223" s="13">
        <f t="shared" si="18"/>
        <v>2201.4864000000002</v>
      </c>
      <c r="N223" s="13">
        <f t="shared" si="19"/>
        <v>4592.772899999999</v>
      </c>
      <c r="O223" s="13">
        <f t="shared" si="20"/>
        <v>3179.7683999999999</v>
      </c>
    </row>
    <row r="224" spans="2:15" x14ac:dyDescent="0.2">
      <c r="B224" s="7" t="s">
        <v>42</v>
      </c>
      <c r="C224" s="4" t="s">
        <v>79</v>
      </c>
      <c r="D224" s="4">
        <v>2015</v>
      </c>
      <c r="E224" s="5">
        <v>21.15</v>
      </c>
      <c r="F224" s="5">
        <v>52.88</v>
      </c>
      <c r="G224" s="3"/>
      <c r="H224" s="3"/>
      <c r="I224" s="3"/>
      <c r="K224" s="13">
        <f t="shared" si="16"/>
        <v>31.25</v>
      </c>
      <c r="L224" s="13">
        <f t="shared" si="17"/>
        <v>71.150000000000006</v>
      </c>
      <c r="M224" s="13">
        <f t="shared" si="18"/>
        <v>976.5625</v>
      </c>
      <c r="N224" s="13">
        <f t="shared" si="19"/>
        <v>5062.3225000000011</v>
      </c>
      <c r="O224" s="13">
        <f t="shared" si="20"/>
        <v>2223.4375</v>
      </c>
    </row>
    <row r="225" spans="11:15" x14ac:dyDescent="0.2">
      <c r="K225" s="13">
        <f t="shared" si="16"/>
        <v>21.15</v>
      </c>
      <c r="L225" s="13">
        <f t="shared" si="17"/>
        <v>52.88</v>
      </c>
      <c r="M225" s="13">
        <f t="shared" si="18"/>
        <v>447.32249999999993</v>
      </c>
      <c r="N225" s="13">
        <f t="shared" si="19"/>
        <v>2796.2944000000002</v>
      </c>
      <c r="O225" s="13">
        <f t="shared" si="20"/>
        <v>1118.412</v>
      </c>
    </row>
  </sheetData>
  <pageMargins left="0.7" right="0.7" top="0.75" bottom="0.75" header="0.3" footer="0.3"/>
  <pageSetup scale="49" fitToHeight="0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L3:T7"/>
  <sheetViews>
    <sheetView topLeftCell="A17" workbookViewId="0">
      <selection activeCell="U17" sqref="U17"/>
    </sheetView>
  </sheetViews>
  <sheetFormatPr baseColWidth="10" defaultColWidth="8.83203125" defaultRowHeight="15" x14ac:dyDescent="0.2"/>
  <sheetData>
    <row r="3" spans="12:20" x14ac:dyDescent="0.2">
      <c r="L3" s="10"/>
    </row>
    <row r="7" spans="12:20" x14ac:dyDescent="0.2">
      <c r="T7">
        <f>53.33-(0.73*45.6)</f>
        <v>20.042000000000002</v>
      </c>
    </row>
  </sheetData>
  <pageMargins left="0.7" right="0.7" top="0.75" bottom="0.75" header="0.3" footer="0.3"/>
  <pageSetup scale="74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Q227"/>
  <sheetViews>
    <sheetView topLeftCell="D57" workbookViewId="0">
      <selection activeCell="H7" sqref="H7"/>
    </sheetView>
  </sheetViews>
  <sheetFormatPr baseColWidth="10" defaultColWidth="8.83203125" defaultRowHeight="15" x14ac:dyDescent="0.2"/>
  <cols>
    <col min="2" max="2" width="27.6640625" style="8" bestFit="1" customWidth="1"/>
    <col min="3" max="3" width="13.5" bestFit="1" customWidth="1"/>
    <col min="4" max="4" width="11.5" bestFit="1" customWidth="1"/>
    <col min="5" max="5" width="11.83203125" customWidth="1"/>
    <col min="6" max="6" width="12" customWidth="1"/>
    <col min="8" max="8" width="22.5" bestFit="1" customWidth="1"/>
    <col min="9" max="9" width="10.6640625" customWidth="1"/>
    <col min="10" max="10" width="12.83203125" customWidth="1"/>
    <col min="11" max="11" width="13" customWidth="1"/>
    <col min="12" max="12" width="24.5" customWidth="1"/>
    <col min="13" max="14" width="21.6640625" bestFit="1" customWidth="1"/>
    <col min="16" max="16" width="12" bestFit="1" customWidth="1"/>
  </cols>
  <sheetData>
    <row r="1" spans="2:14" ht="16" thickBot="1" x14ac:dyDescent="0.25"/>
    <row r="2" spans="2:14" ht="16" thickBot="1" x14ac:dyDescent="0.25">
      <c r="B2" s="7" t="s">
        <v>83</v>
      </c>
      <c r="C2" s="2" t="s">
        <v>84</v>
      </c>
      <c r="D2" s="2" t="s">
        <v>85</v>
      </c>
      <c r="E2" s="2" t="s">
        <v>109</v>
      </c>
      <c r="F2" s="2" t="s">
        <v>110</v>
      </c>
      <c r="G2" s="3"/>
      <c r="H2" s="16" t="s">
        <v>90</v>
      </c>
      <c r="I2" s="17" t="s">
        <v>91</v>
      </c>
      <c r="J2" s="18" t="s">
        <v>92</v>
      </c>
      <c r="K2" s="19" t="s">
        <v>93</v>
      </c>
      <c r="L2" s="19" t="s">
        <v>94</v>
      </c>
      <c r="M2" s="19" t="s">
        <v>95</v>
      </c>
      <c r="N2" s="20" t="s">
        <v>96</v>
      </c>
    </row>
    <row r="3" spans="2:14" x14ac:dyDescent="0.2">
      <c r="B3" s="7" t="s">
        <v>21</v>
      </c>
      <c r="C3" s="4" t="s">
        <v>50</v>
      </c>
      <c r="D3" s="4">
        <v>2010</v>
      </c>
      <c r="E3" s="5">
        <v>68.900000000000006</v>
      </c>
      <c r="F3" s="5">
        <v>88.1</v>
      </c>
      <c r="H3" s="27">
        <f>SUM(Table18[GE (X)])</f>
        <v>10123.239999999998</v>
      </c>
      <c r="I3" s="28">
        <f>SUM(Table18[CC (Y)])</f>
        <v>11839.000000000004</v>
      </c>
      <c r="J3" s="23">
        <f>Table18[[#This Row],[GE (X)]]-$H$6</f>
        <v>23.299819819819838</v>
      </c>
      <c r="K3" s="24">
        <f>Table18[[#This Row],[CC (Y)]]-$I$6</f>
        <v>34.771171171171147</v>
      </c>
      <c r="L3" s="24">
        <f>J3*K3</f>
        <v>810.16202321240166</v>
      </c>
      <c r="M3" s="24">
        <f>J3*J3</f>
        <v>542.88160363606937</v>
      </c>
      <c r="N3" s="24">
        <f>K3*K3</f>
        <v>1209.0343446148836</v>
      </c>
    </row>
    <row r="4" spans="2:14" x14ac:dyDescent="0.2">
      <c r="B4" s="7" t="s">
        <v>21</v>
      </c>
      <c r="C4" s="4" t="s">
        <v>50</v>
      </c>
      <c r="D4" s="4">
        <v>2011</v>
      </c>
      <c r="E4" s="5">
        <v>67.3</v>
      </c>
      <c r="F4" s="5">
        <v>88.15</v>
      </c>
      <c r="G4" s="3"/>
      <c r="H4" s="31"/>
      <c r="I4" s="32"/>
      <c r="J4" s="25">
        <f>Table18[[#This Row],[GE (X)]]-$H$6</f>
        <v>21.69981981981983</v>
      </c>
      <c r="K4" s="26">
        <f>Table18[[#This Row],[CC (Y)]]-$I$6</f>
        <v>34.821171171171159</v>
      </c>
      <c r="L4" s="26">
        <f t="shared" ref="L4:L67" si="0">J4*K4</f>
        <v>755.61314032951873</v>
      </c>
      <c r="M4" s="26">
        <f t="shared" ref="M4:M67" si="1">J4*J4</f>
        <v>470.88218021264549</v>
      </c>
      <c r="N4" s="26">
        <f t="shared" ref="N4:N67" si="2">K4*K4</f>
        <v>1212.5139617320015</v>
      </c>
    </row>
    <row r="5" spans="2:14" x14ac:dyDescent="0.2">
      <c r="B5" s="7" t="s">
        <v>21</v>
      </c>
      <c r="C5" s="4" t="s">
        <v>50</v>
      </c>
      <c r="D5" s="4">
        <v>2012</v>
      </c>
      <c r="E5" s="5">
        <v>67.77</v>
      </c>
      <c r="F5" s="5">
        <v>87.2</v>
      </c>
      <c r="G5" s="3"/>
      <c r="H5" s="21" t="s">
        <v>97</v>
      </c>
      <c r="I5" s="22" t="s">
        <v>98</v>
      </c>
      <c r="J5" s="25">
        <f>Table18[[#This Row],[GE (X)]]-$H$6</f>
        <v>22.169819819819828</v>
      </c>
      <c r="K5" s="26">
        <f>Table18[[#This Row],[CC (Y)]]-$I$6</f>
        <v>33.871171171171156</v>
      </c>
      <c r="L5" s="26">
        <f t="shared" si="0"/>
        <v>750.91776195114028</v>
      </c>
      <c r="M5" s="26">
        <f t="shared" si="1"/>
        <v>491.50091084327607</v>
      </c>
      <c r="N5" s="26">
        <f t="shared" si="2"/>
        <v>1147.2562365067761</v>
      </c>
    </row>
    <row r="6" spans="2:14" ht="16" thickBot="1" x14ac:dyDescent="0.25">
      <c r="B6" s="7" t="s">
        <v>21</v>
      </c>
      <c r="C6" s="4" t="s">
        <v>50</v>
      </c>
      <c r="D6" s="4">
        <v>2013</v>
      </c>
      <c r="E6" s="5">
        <v>69.19</v>
      </c>
      <c r="F6" s="5">
        <v>87.2</v>
      </c>
      <c r="G6" s="3"/>
      <c r="H6" s="29">
        <f>SUM(Table18[GE (X)])/222</f>
        <v>45.600180180180168</v>
      </c>
      <c r="I6" s="30">
        <f>SUM(Table18[CC (Y)])/222</f>
        <v>53.328828828828847</v>
      </c>
      <c r="J6" s="25">
        <f>Table18[[#This Row],[GE (X)]]-$H$6</f>
        <v>23.58981981981983</v>
      </c>
      <c r="K6" s="26">
        <f>Table18[[#This Row],[CC (Y)]]-$I$6</f>
        <v>33.871171171171156</v>
      </c>
      <c r="L6" s="26">
        <f t="shared" si="0"/>
        <v>799.01482501420332</v>
      </c>
      <c r="M6" s="26">
        <f t="shared" si="1"/>
        <v>556.47959913156444</v>
      </c>
      <c r="N6" s="26">
        <f t="shared" si="2"/>
        <v>1147.2562365067761</v>
      </c>
    </row>
    <row r="7" spans="2:14" x14ac:dyDescent="0.2">
      <c r="B7" s="7" t="s">
        <v>21</v>
      </c>
      <c r="C7" s="4" t="s">
        <v>50</v>
      </c>
      <c r="D7" s="4">
        <v>2014</v>
      </c>
      <c r="E7" s="5">
        <v>49.52</v>
      </c>
      <c r="F7" s="5">
        <v>74.040000000000006</v>
      </c>
      <c r="G7" s="3"/>
      <c r="J7" s="26">
        <f>Table18[[#This Row],[GE (X)]]-$H$6</f>
        <v>3.9198198198198355</v>
      </c>
      <c r="K7" s="26">
        <f>Table18[[#This Row],[CC (Y)]]-$I$6</f>
        <v>20.711171171171159</v>
      </c>
      <c r="L7" s="26">
        <f t="shared" si="0"/>
        <v>81.184059248437904</v>
      </c>
      <c r="M7" s="26">
        <f t="shared" si="1"/>
        <v>15.364987419852408</v>
      </c>
      <c r="N7" s="26">
        <f t="shared" si="2"/>
        <v>428.95261128155136</v>
      </c>
    </row>
    <row r="8" spans="2:14" x14ac:dyDescent="0.2">
      <c r="B8" s="7" t="s">
        <v>21</v>
      </c>
      <c r="C8" s="4" t="s">
        <v>50</v>
      </c>
      <c r="D8" s="4">
        <v>2015</v>
      </c>
      <c r="E8" s="5">
        <v>61.06</v>
      </c>
      <c r="F8" s="5">
        <v>74.52</v>
      </c>
      <c r="G8" s="3"/>
      <c r="J8" s="26">
        <f>Table18[[#This Row],[GE (X)]]-$H$6</f>
        <v>15.459819819819835</v>
      </c>
      <c r="K8" s="26">
        <f>Table18[[#This Row],[CC (Y)]]-$I$6</f>
        <v>21.191171171171149</v>
      </c>
      <c r="L8" s="26">
        <f t="shared" si="0"/>
        <v>327.61168807726642</v>
      </c>
      <c r="M8" s="26">
        <f t="shared" si="1"/>
        <v>239.0060288612942</v>
      </c>
      <c r="N8" s="26">
        <f t="shared" si="2"/>
        <v>449.0657356058752</v>
      </c>
    </row>
    <row r="9" spans="2:14" x14ac:dyDescent="0.2">
      <c r="B9" s="7" t="s">
        <v>29</v>
      </c>
      <c r="C9" s="4" t="s">
        <v>52</v>
      </c>
      <c r="D9" s="4">
        <v>2010</v>
      </c>
      <c r="E9" s="5">
        <v>81.819999999999993</v>
      </c>
      <c r="F9" s="5">
        <v>88.57</v>
      </c>
      <c r="G9" s="3"/>
      <c r="H9" s="1" t="s">
        <v>106</v>
      </c>
      <c r="J9" s="26">
        <f>Table18[[#This Row],[GE (X)]]-$H$6</f>
        <v>36.219819819819826</v>
      </c>
      <c r="K9" s="26">
        <f>Table18[[#This Row],[CC (Y)]]-$I$6</f>
        <v>35.241171171171146</v>
      </c>
      <c r="L9" s="26">
        <f t="shared" si="0"/>
        <v>1276.4288700592476</v>
      </c>
      <c r="M9" s="26">
        <f t="shared" si="1"/>
        <v>1311.8753477802131</v>
      </c>
      <c r="N9" s="26">
        <f t="shared" si="2"/>
        <v>1241.9401455157843</v>
      </c>
    </row>
    <row r="10" spans="2:14" x14ac:dyDescent="0.2">
      <c r="B10" s="7" t="s">
        <v>29</v>
      </c>
      <c r="C10" s="4" t="s">
        <v>52</v>
      </c>
      <c r="D10" s="4">
        <v>2011</v>
      </c>
      <c r="E10" s="5">
        <v>78.67</v>
      </c>
      <c r="F10" s="5">
        <v>89.1</v>
      </c>
      <c r="G10" s="3"/>
      <c r="J10" s="26">
        <f>Table18[[#This Row],[GE (X)]]-$H$6</f>
        <v>33.069819819819834</v>
      </c>
      <c r="K10" s="26">
        <f>Table18[[#This Row],[CC (Y)]]-$I$6</f>
        <v>35.771171171171147</v>
      </c>
      <c r="L10" s="26">
        <f t="shared" si="0"/>
        <v>1182.9461853745636</v>
      </c>
      <c r="M10" s="26">
        <f t="shared" si="1"/>
        <v>1093.6129829153488</v>
      </c>
      <c r="N10" s="26">
        <f t="shared" si="2"/>
        <v>1279.5766869572258</v>
      </c>
    </row>
    <row r="11" spans="2:14" x14ac:dyDescent="0.2">
      <c r="B11" s="7" t="s">
        <v>29</v>
      </c>
      <c r="C11" s="4" t="s">
        <v>52</v>
      </c>
      <c r="D11" s="4">
        <v>2012</v>
      </c>
      <c r="E11" s="5">
        <v>79.62</v>
      </c>
      <c r="F11" s="5">
        <v>88.15</v>
      </c>
      <c r="G11" s="3"/>
      <c r="J11" s="26">
        <f>Table18[[#This Row],[GE (X)]]-$H$6</f>
        <v>34.019819819819837</v>
      </c>
      <c r="K11" s="26">
        <f>Table18[[#This Row],[CC (Y)]]-$I$6</f>
        <v>34.821171171171159</v>
      </c>
      <c r="L11" s="26">
        <f t="shared" si="0"/>
        <v>1184.6099691583477</v>
      </c>
      <c r="M11" s="26">
        <f t="shared" si="1"/>
        <v>1157.3481405730065</v>
      </c>
      <c r="N11" s="26">
        <f t="shared" si="2"/>
        <v>1212.5139617320015</v>
      </c>
    </row>
    <row r="12" spans="2:14" x14ac:dyDescent="0.2">
      <c r="B12" s="7" t="s">
        <v>29</v>
      </c>
      <c r="C12" s="4" t="s">
        <v>52</v>
      </c>
      <c r="D12" s="4">
        <v>2013</v>
      </c>
      <c r="E12" s="5">
        <v>75.83</v>
      </c>
      <c r="F12" s="5">
        <v>89.1</v>
      </c>
      <c r="G12" s="3"/>
      <c r="H12" s="1" t="s">
        <v>108</v>
      </c>
      <c r="J12" s="26">
        <f>Table18[[#This Row],[GE (X)]]-$H$6</f>
        <v>30.229819819819831</v>
      </c>
      <c r="K12" s="26">
        <f>Table18[[#This Row],[CC (Y)]]-$I$6</f>
        <v>35.771171171171147</v>
      </c>
      <c r="L12" s="26">
        <f t="shared" si="0"/>
        <v>1081.3560592484373</v>
      </c>
      <c r="M12" s="26">
        <f t="shared" si="1"/>
        <v>913.84200633877185</v>
      </c>
      <c r="N12" s="26">
        <f t="shared" si="2"/>
        <v>1279.5766869572258</v>
      </c>
    </row>
    <row r="13" spans="2:14" x14ac:dyDescent="0.2">
      <c r="B13" s="7" t="s">
        <v>29</v>
      </c>
      <c r="C13" s="4" t="s">
        <v>52</v>
      </c>
      <c r="D13" s="4">
        <v>2014</v>
      </c>
      <c r="E13" s="5">
        <v>74.040000000000006</v>
      </c>
      <c r="F13" s="5">
        <v>88.94</v>
      </c>
      <c r="G13" s="3"/>
      <c r="H13" s="13">
        <f>L227/M227</f>
        <v>0.72716802878635445</v>
      </c>
      <c r="J13" s="26">
        <f>Table18[[#This Row],[GE (X)]]-$H$6</f>
        <v>28.439819819819839</v>
      </c>
      <c r="K13" s="26">
        <f>Table18[[#This Row],[CC (Y)]]-$I$6</f>
        <v>35.611171171171151</v>
      </c>
      <c r="L13" s="26">
        <f t="shared" si="0"/>
        <v>1012.7752916808702</v>
      </c>
      <c r="M13" s="26">
        <f t="shared" si="1"/>
        <v>808.82335138381734</v>
      </c>
      <c r="N13" s="26">
        <f t="shared" si="2"/>
        <v>1268.1555121824513</v>
      </c>
    </row>
    <row r="14" spans="2:14" x14ac:dyDescent="0.2">
      <c r="B14" s="7" t="s">
        <v>29</v>
      </c>
      <c r="C14" s="4" t="s">
        <v>52</v>
      </c>
      <c r="D14" s="4">
        <v>2015</v>
      </c>
      <c r="E14" s="5">
        <v>73.56</v>
      </c>
      <c r="F14" s="5">
        <v>88.46</v>
      </c>
      <c r="G14" s="3"/>
      <c r="J14" s="26">
        <f>Table18[[#This Row],[GE (X)]]-$H$6</f>
        <v>27.959819819819835</v>
      </c>
      <c r="K14" s="26">
        <f>Table18[[#This Row],[CC (Y)]]-$I$6</f>
        <v>35.131171171171147</v>
      </c>
      <c r="L14" s="26">
        <f t="shared" si="0"/>
        <v>982.26121600519423</v>
      </c>
      <c r="M14" s="26">
        <f t="shared" si="1"/>
        <v>781.75152435679001</v>
      </c>
      <c r="N14" s="26">
        <f t="shared" si="2"/>
        <v>1234.1991878581266</v>
      </c>
    </row>
    <row r="15" spans="2:14" x14ac:dyDescent="0.2">
      <c r="B15" s="7" t="s">
        <v>22</v>
      </c>
      <c r="C15" s="4" t="s">
        <v>2</v>
      </c>
      <c r="D15" s="4">
        <v>2010</v>
      </c>
      <c r="E15" s="5">
        <v>88.52</v>
      </c>
      <c r="F15" s="5">
        <v>89.52</v>
      </c>
      <c r="G15" s="3"/>
      <c r="H15" s="1" t="s">
        <v>107</v>
      </c>
      <c r="J15" s="26">
        <f>Table18[[#This Row],[GE (X)]]-$H$6</f>
        <v>42.919819819819828</v>
      </c>
      <c r="K15" s="26">
        <f>Table18[[#This Row],[CC (Y)]]-$I$6</f>
        <v>36.191171171171149</v>
      </c>
      <c r="L15" s="26">
        <f t="shared" si="0"/>
        <v>1553.3185457349234</v>
      </c>
      <c r="M15" s="26">
        <f t="shared" si="1"/>
        <v>1842.1109333657989</v>
      </c>
      <c r="N15" s="26">
        <f t="shared" si="2"/>
        <v>1309.8008707410097</v>
      </c>
    </row>
    <row r="16" spans="2:14" x14ac:dyDescent="0.2">
      <c r="B16" s="7" t="s">
        <v>22</v>
      </c>
      <c r="C16" s="4" t="s">
        <v>2</v>
      </c>
      <c r="D16" s="4">
        <v>2011</v>
      </c>
      <c r="E16" s="5">
        <v>89.1</v>
      </c>
      <c r="F16" s="5">
        <v>93.36</v>
      </c>
      <c r="G16" s="3"/>
      <c r="H16" s="13">
        <f>$I$6-(H13*$H$6)</f>
        <v>20.169835694904648</v>
      </c>
      <c r="J16" s="26">
        <f>Table18[[#This Row],[GE (X)]]-$H$6</f>
        <v>43.499819819819827</v>
      </c>
      <c r="K16" s="26">
        <f>Table18[[#This Row],[CC (Y)]]-$I$6</f>
        <v>40.031171171171152</v>
      </c>
      <c r="L16" s="26">
        <f t="shared" si="0"/>
        <v>1741.3487331223109</v>
      </c>
      <c r="M16" s="26">
        <f t="shared" si="1"/>
        <v>1892.2343243567898</v>
      </c>
      <c r="N16" s="26">
        <f t="shared" si="2"/>
        <v>1602.4946653356044</v>
      </c>
    </row>
    <row r="17" spans="2:14" x14ac:dyDescent="0.2">
      <c r="B17" s="7" t="s">
        <v>22</v>
      </c>
      <c r="C17" s="4" t="s">
        <v>2</v>
      </c>
      <c r="D17" s="4">
        <v>2012</v>
      </c>
      <c r="E17" s="5">
        <v>89.57</v>
      </c>
      <c r="F17" s="5">
        <v>92.89</v>
      </c>
      <c r="G17" s="3"/>
      <c r="J17" s="26">
        <f>Table18[[#This Row],[GE (X)]]-$H$6</f>
        <v>43.969819819819826</v>
      </c>
      <c r="K17" s="26">
        <f>Table18[[#This Row],[CC (Y)]]-$I$6</f>
        <v>39.561171171171154</v>
      </c>
      <c r="L17" s="26">
        <f t="shared" si="0"/>
        <v>1739.4975682574461</v>
      </c>
      <c r="M17" s="26">
        <f t="shared" si="1"/>
        <v>1933.3450549874203</v>
      </c>
      <c r="N17" s="26">
        <f t="shared" si="2"/>
        <v>1565.0862644347035</v>
      </c>
    </row>
    <row r="18" spans="2:14" x14ac:dyDescent="0.2">
      <c r="B18" s="7" t="s">
        <v>22</v>
      </c>
      <c r="C18" s="4" t="s">
        <v>2</v>
      </c>
      <c r="D18" s="4">
        <v>2013</v>
      </c>
      <c r="E18" s="5">
        <v>88.15</v>
      </c>
      <c r="F18" s="5">
        <v>91.47</v>
      </c>
      <c r="G18" s="3"/>
      <c r="J18" s="26">
        <f>Table18[[#This Row],[GE (X)]]-$H$6</f>
        <v>42.549819819819838</v>
      </c>
      <c r="K18" s="26">
        <f>Table18[[#This Row],[CC (Y)]]-$I$6</f>
        <v>38.141171171171152</v>
      </c>
      <c r="L18" s="26">
        <f t="shared" si="0"/>
        <v>1622.8999610502392</v>
      </c>
      <c r="M18" s="26">
        <f t="shared" si="1"/>
        <v>1810.487166699133</v>
      </c>
      <c r="N18" s="26">
        <f t="shared" si="2"/>
        <v>1454.7489383085774</v>
      </c>
    </row>
    <row r="19" spans="2:14" x14ac:dyDescent="0.2">
      <c r="B19" s="7" t="s">
        <v>22</v>
      </c>
      <c r="C19" s="4" t="s">
        <v>2</v>
      </c>
      <c r="D19" s="4">
        <v>2014</v>
      </c>
      <c r="E19" s="5">
        <v>87.02</v>
      </c>
      <c r="F19" s="5">
        <v>81.73</v>
      </c>
      <c r="G19" s="3"/>
      <c r="J19" s="26">
        <f>Table18[[#This Row],[GE (X)]]-$H$6</f>
        <v>41.419819819819828</v>
      </c>
      <c r="K19" s="26">
        <f>Table18[[#This Row],[CC (Y)]]-$I$6</f>
        <v>28.401171171171157</v>
      </c>
      <c r="L19" s="26">
        <f t="shared" si="0"/>
        <v>1176.3713925817706</v>
      </c>
      <c r="M19" s="26">
        <f t="shared" si="1"/>
        <v>1715.6014739063394</v>
      </c>
      <c r="N19" s="26">
        <f t="shared" si="2"/>
        <v>806.6265238941636</v>
      </c>
    </row>
    <row r="20" spans="2:14" x14ac:dyDescent="0.2">
      <c r="B20" s="7" t="s">
        <v>22</v>
      </c>
      <c r="C20" s="4" t="s">
        <v>2</v>
      </c>
      <c r="D20" s="4">
        <v>2015</v>
      </c>
      <c r="E20" s="5">
        <v>79.81</v>
      </c>
      <c r="F20" s="5">
        <v>92.79</v>
      </c>
      <c r="G20" s="3"/>
      <c r="J20" s="26">
        <f>Table18[[#This Row],[GE (X)]]-$H$6</f>
        <v>34.209819819819835</v>
      </c>
      <c r="K20" s="26">
        <f>Table18[[#This Row],[CC (Y)]]-$I$6</f>
        <v>39.461171171171159</v>
      </c>
      <c r="L20" s="26">
        <f t="shared" si="0"/>
        <v>1349.9595556448342</v>
      </c>
      <c r="M20" s="26">
        <f t="shared" si="1"/>
        <v>1170.311772104538</v>
      </c>
      <c r="N20" s="26">
        <f t="shared" si="2"/>
        <v>1557.1840302004698</v>
      </c>
    </row>
    <row r="21" spans="2:14" x14ac:dyDescent="0.2">
      <c r="B21" s="7" t="s">
        <v>30</v>
      </c>
      <c r="C21" s="4" t="s">
        <v>51</v>
      </c>
      <c r="D21" s="4">
        <v>2010</v>
      </c>
      <c r="E21" s="5">
        <v>40.19</v>
      </c>
      <c r="F21" s="5">
        <v>56.19</v>
      </c>
      <c r="G21" s="3"/>
      <c r="J21" s="26">
        <f>Table18[[#This Row],[GE (X)]]-$H$6</f>
        <v>-5.4101801801801699</v>
      </c>
      <c r="K21" s="26">
        <f>Table18[[#This Row],[CC (Y)]]-$I$6</f>
        <v>2.8611711711711507</v>
      </c>
      <c r="L21" s="26">
        <f t="shared" si="0"/>
        <v>-15.479451562373043</v>
      </c>
      <c r="M21" s="26">
        <f t="shared" si="1"/>
        <v>29.270049582014334</v>
      </c>
      <c r="N21" s="26">
        <f t="shared" si="2"/>
        <v>8.1863004707408944</v>
      </c>
    </row>
    <row r="22" spans="2:14" x14ac:dyDescent="0.2">
      <c r="B22" s="7" t="s">
        <v>30</v>
      </c>
      <c r="C22" s="4" t="s">
        <v>51</v>
      </c>
      <c r="D22" s="4">
        <v>2011</v>
      </c>
      <c r="E22" s="5">
        <v>43.6</v>
      </c>
      <c r="F22" s="5">
        <v>51.66</v>
      </c>
      <c r="G22" s="3"/>
      <c r="J22" s="26">
        <f>Table18[[#This Row],[GE (X)]]-$H$6</f>
        <v>-2.0001801801801662</v>
      </c>
      <c r="K22" s="26">
        <f>Table18[[#This Row],[CC (Y)]]-$I$6</f>
        <v>-1.6688288288288504</v>
      </c>
      <c r="L22" s="26">
        <f t="shared" si="0"/>
        <v>3.3379583475367456</v>
      </c>
      <c r="M22" s="26">
        <f t="shared" si="1"/>
        <v>4.0007207531855622</v>
      </c>
      <c r="N22" s="26">
        <f t="shared" si="2"/>
        <v>2.7849896599302726</v>
      </c>
    </row>
    <row r="23" spans="2:14" x14ac:dyDescent="0.2">
      <c r="B23" s="7" t="s">
        <v>30</v>
      </c>
      <c r="C23" s="4" t="s">
        <v>51</v>
      </c>
      <c r="D23" s="4">
        <v>2012</v>
      </c>
      <c r="E23" s="5">
        <v>44.55</v>
      </c>
      <c r="F23" s="5">
        <v>55.92</v>
      </c>
      <c r="G23" s="3"/>
      <c r="J23" s="26">
        <f>Table18[[#This Row],[GE (X)]]-$H$6</f>
        <v>-1.0501801801801705</v>
      </c>
      <c r="K23" s="26">
        <f>Table18[[#This Row],[CC (Y)]]-$I$6</f>
        <v>2.5911711711711547</v>
      </c>
      <c r="L23" s="26">
        <f t="shared" si="0"/>
        <v>-2.7211966074181864</v>
      </c>
      <c r="M23" s="26">
        <f t="shared" si="1"/>
        <v>1.1028784108432552</v>
      </c>
      <c r="N23" s="26">
        <f t="shared" si="2"/>
        <v>6.7141680383084932</v>
      </c>
    </row>
    <row r="24" spans="2:14" x14ac:dyDescent="0.2">
      <c r="B24" s="7" t="s">
        <v>30</v>
      </c>
      <c r="C24" s="4" t="s">
        <v>51</v>
      </c>
      <c r="D24" s="4">
        <v>2013</v>
      </c>
      <c r="E24" s="5">
        <v>45.02</v>
      </c>
      <c r="F24" s="5">
        <v>57.35</v>
      </c>
      <c r="G24" s="3"/>
      <c r="J24" s="26">
        <f>Table18[[#This Row],[GE (X)]]-$H$6</f>
        <v>-0.58018018018016448</v>
      </c>
      <c r="K24" s="26">
        <f>Table18[[#This Row],[CC (Y)]]-$I$6</f>
        <v>4.0211711711711544</v>
      </c>
      <c r="L24" s="26">
        <f t="shared" si="0"/>
        <v>-2.3330038146253633</v>
      </c>
      <c r="M24" s="26">
        <f t="shared" si="1"/>
        <v>0.33660904147388815</v>
      </c>
      <c r="N24" s="26">
        <f t="shared" si="2"/>
        <v>16.169817587857995</v>
      </c>
    </row>
    <row r="25" spans="2:14" x14ac:dyDescent="0.2">
      <c r="B25" s="7" t="s">
        <v>30</v>
      </c>
      <c r="C25" s="4" t="s">
        <v>51</v>
      </c>
      <c r="D25" s="4">
        <v>2014</v>
      </c>
      <c r="E25" s="5">
        <v>25.48</v>
      </c>
      <c r="F25" s="5">
        <v>52.4</v>
      </c>
      <c r="G25" s="3"/>
      <c r="J25" s="26">
        <f>Table18[[#This Row],[GE (X)]]-$H$6</f>
        <v>-20.120180180180167</v>
      </c>
      <c r="K25" s="26">
        <f>Table18[[#This Row],[CC (Y)]]-$I$6</f>
        <v>-0.92882882882884843</v>
      </c>
      <c r="L25" s="26">
        <f t="shared" si="0"/>
        <v>18.688203392582153</v>
      </c>
      <c r="M25" s="26">
        <f t="shared" si="1"/>
        <v>404.82165048291483</v>
      </c>
      <c r="N25" s="26">
        <f t="shared" si="2"/>
        <v>0.86272299326357027</v>
      </c>
    </row>
    <row r="26" spans="2:14" x14ac:dyDescent="0.2">
      <c r="B26" s="7" t="s">
        <v>30</v>
      </c>
      <c r="C26" s="4" t="s">
        <v>51</v>
      </c>
      <c r="D26" s="4">
        <v>2015</v>
      </c>
      <c r="E26" s="5">
        <v>25</v>
      </c>
      <c r="F26" s="5">
        <v>51.92</v>
      </c>
      <c r="G26" s="3"/>
      <c r="J26" s="26">
        <f>Table18[[#This Row],[GE (X)]]-$H$6</f>
        <v>-20.600180180180168</v>
      </c>
      <c r="K26" s="26">
        <f>Table18[[#This Row],[CC (Y)]]-$I$6</f>
        <v>-1.4088288288288453</v>
      </c>
      <c r="L26" s="26">
        <f t="shared" si="0"/>
        <v>29.022127716906418</v>
      </c>
      <c r="M26" s="26">
        <f t="shared" si="1"/>
        <v>424.36742345588783</v>
      </c>
      <c r="N26" s="26">
        <f t="shared" si="2"/>
        <v>1.9847986689392558</v>
      </c>
    </row>
    <row r="27" spans="2:14" x14ac:dyDescent="0.2">
      <c r="B27" s="7" t="s">
        <v>13</v>
      </c>
      <c r="C27" s="4" t="s">
        <v>54</v>
      </c>
      <c r="D27" s="4">
        <v>2010</v>
      </c>
      <c r="E27" s="5">
        <v>55.02</v>
      </c>
      <c r="F27" s="5">
        <v>74.760000000000005</v>
      </c>
      <c r="G27" s="3"/>
      <c r="J27" s="26">
        <f>Table18[[#This Row],[GE (X)]]-$H$6</f>
        <v>9.4198198198198355</v>
      </c>
      <c r="K27" s="26">
        <f>Table18[[#This Row],[CC (Y)]]-$I$6</f>
        <v>21.431171171171158</v>
      </c>
      <c r="L27" s="26">
        <f t="shared" si="0"/>
        <v>201.87777096014955</v>
      </c>
      <c r="M27" s="26">
        <f t="shared" si="1"/>
        <v>88.733005437870602</v>
      </c>
      <c r="N27" s="26">
        <f t="shared" si="2"/>
        <v>459.29509776803775</v>
      </c>
    </row>
    <row r="28" spans="2:14" x14ac:dyDescent="0.2">
      <c r="B28" s="7" t="s">
        <v>13</v>
      </c>
      <c r="C28" s="4" t="s">
        <v>54</v>
      </c>
      <c r="D28" s="4">
        <v>2011</v>
      </c>
      <c r="E28" s="5">
        <v>60.66</v>
      </c>
      <c r="F28" s="5">
        <v>77.25</v>
      </c>
      <c r="G28" s="3"/>
      <c r="J28" s="26">
        <f>Table18[[#This Row],[GE (X)]]-$H$6</f>
        <v>15.059819819819829</v>
      </c>
      <c r="K28" s="26">
        <f>Table18[[#This Row],[CC (Y)]]-$I$6</f>
        <v>23.921171171171153</v>
      </c>
      <c r="L28" s="26">
        <f t="shared" si="0"/>
        <v>360.24852771690604</v>
      </c>
      <c r="M28" s="26">
        <f t="shared" si="1"/>
        <v>226.79817300543814</v>
      </c>
      <c r="N28" s="26">
        <f t="shared" si="2"/>
        <v>572.22243020046983</v>
      </c>
    </row>
    <row r="29" spans="2:14" x14ac:dyDescent="0.2">
      <c r="B29" s="7" t="s">
        <v>13</v>
      </c>
      <c r="C29" s="4" t="s">
        <v>54</v>
      </c>
      <c r="D29" s="4">
        <v>2012</v>
      </c>
      <c r="E29" s="5">
        <v>59.24</v>
      </c>
      <c r="F29" s="5">
        <v>74.41</v>
      </c>
      <c r="G29" s="3"/>
      <c r="J29" s="26">
        <f>Table18[[#This Row],[GE (X)]]-$H$6</f>
        <v>13.639819819819834</v>
      </c>
      <c r="K29" s="26">
        <f>Table18[[#This Row],[CC (Y)]]-$I$6</f>
        <v>21.08117117117115</v>
      </c>
      <c r="L29" s="26">
        <f t="shared" si="0"/>
        <v>287.54337636555476</v>
      </c>
      <c r="M29" s="26">
        <f t="shared" si="1"/>
        <v>186.04468471714998</v>
      </c>
      <c r="N29" s="26">
        <f t="shared" si="2"/>
        <v>444.41577794821757</v>
      </c>
    </row>
    <row r="30" spans="2:14" x14ac:dyDescent="0.2">
      <c r="B30" s="7" t="s">
        <v>13</v>
      </c>
      <c r="C30" s="4" t="s">
        <v>54</v>
      </c>
      <c r="D30" s="4">
        <v>2013</v>
      </c>
      <c r="E30" s="5">
        <v>58.77</v>
      </c>
      <c r="F30" s="5">
        <v>74.88</v>
      </c>
      <c r="G30" s="3"/>
      <c r="H30" t="s">
        <v>102</v>
      </c>
      <c r="J30" s="26">
        <f>Table18[[#This Row],[GE (X)]]-$H$6</f>
        <v>13.169819819819836</v>
      </c>
      <c r="K30" s="26">
        <f>Table18[[#This Row],[CC (Y)]]-$I$6</f>
        <v>21.551171171171148</v>
      </c>
      <c r="L30" s="26">
        <f t="shared" si="0"/>
        <v>283.82504123041963</v>
      </c>
      <c r="M30" s="26">
        <f t="shared" si="1"/>
        <v>173.44415408651938</v>
      </c>
      <c r="N30" s="26">
        <f t="shared" si="2"/>
        <v>464.45297884911844</v>
      </c>
    </row>
    <row r="31" spans="2:14" x14ac:dyDescent="0.2">
      <c r="B31" s="7" t="s">
        <v>13</v>
      </c>
      <c r="C31" s="4" t="s">
        <v>54</v>
      </c>
      <c r="D31" s="4">
        <v>2014</v>
      </c>
      <c r="E31" s="5">
        <v>56.73</v>
      </c>
      <c r="F31" s="5">
        <v>79.81</v>
      </c>
      <c r="G31" s="3"/>
      <c r="H31" t="s">
        <v>103</v>
      </c>
      <c r="J31" s="26">
        <f>Table18[[#This Row],[GE (X)]]-$H$6</f>
        <v>11.129819819819829</v>
      </c>
      <c r="K31" s="26">
        <f>Table18[[#This Row],[CC (Y)]]-$I$6</f>
        <v>26.481171171171155</v>
      </c>
      <c r="L31" s="26">
        <f t="shared" si="0"/>
        <v>294.73066375294218</v>
      </c>
      <c r="M31" s="26">
        <f t="shared" si="1"/>
        <v>123.87288922165429</v>
      </c>
      <c r="N31" s="26">
        <f t="shared" si="2"/>
        <v>701.25242659686626</v>
      </c>
    </row>
    <row r="32" spans="2:14" x14ac:dyDescent="0.2">
      <c r="B32" s="7" t="s">
        <v>13</v>
      </c>
      <c r="C32" s="4" t="s">
        <v>54</v>
      </c>
      <c r="D32" s="4">
        <v>2015</v>
      </c>
      <c r="E32" s="5">
        <v>59.62</v>
      </c>
      <c r="F32" s="5">
        <v>78.849999999999994</v>
      </c>
      <c r="G32" s="3"/>
      <c r="H32" s="14">
        <f>L227/(SQRT(M227*N227))</f>
        <v>0.74816859789664858</v>
      </c>
      <c r="J32" s="26">
        <f>Table18[[#This Row],[GE (X)]]-$H$6</f>
        <v>14.01981981981983</v>
      </c>
      <c r="K32" s="26">
        <f>Table18[[#This Row],[CC (Y)]]-$I$6</f>
        <v>25.521171171171147</v>
      </c>
      <c r="L32" s="26">
        <f t="shared" si="0"/>
        <v>357.80222141059971</v>
      </c>
      <c r="M32" s="26">
        <f t="shared" si="1"/>
        <v>196.55534778021291</v>
      </c>
      <c r="N32" s="26">
        <f t="shared" si="2"/>
        <v>651.33017794821728</v>
      </c>
    </row>
    <row r="33" spans="2:14" x14ac:dyDescent="0.2">
      <c r="B33" s="7" t="s">
        <v>17</v>
      </c>
      <c r="C33" s="4" t="s">
        <v>55</v>
      </c>
      <c r="D33" s="4">
        <v>2010</v>
      </c>
      <c r="E33" s="5">
        <v>0.96</v>
      </c>
      <c r="F33" s="5">
        <v>24.76</v>
      </c>
      <c r="G33" s="3"/>
      <c r="J33" s="26">
        <f>Table18[[#This Row],[GE (X)]]-$H$6</f>
        <v>-44.640180180180167</v>
      </c>
      <c r="K33" s="26">
        <f>Table18[[#This Row],[CC (Y)]]-$I$6</f>
        <v>-28.568828828828845</v>
      </c>
      <c r="L33" s="26">
        <f t="shared" si="0"/>
        <v>1275.3176664556452</v>
      </c>
      <c r="M33" s="26">
        <f t="shared" si="1"/>
        <v>1992.7456865189502</v>
      </c>
      <c r="N33" s="26">
        <f t="shared" si="2"/>
        <v>816.17798065092211</v>
      </c>
    </row>
    <row r="34" spans="2:14" x14ac:dyDescent="0.2">
      <c r="B34" s="7" t="s">
        <v>17</v>
      </c>
      <c r="C34" s="4" t="s">
        <v>55</v>
      </c>
      <c r="D34" s="4">
        <v>2011</v>
      </c>
      <c r="E34" s="5">
        <v>1.42</v>
      </c>
      <c r="F34" s="5">
        <v>25.59</v>
      </c>
      <c r="G34" s="3"/>
      <c r="H34" t="s">
        <v>104</v>
      </c>
      <c r="J34" s="26">
        <f>Table18[[#This Row],[GE (X)]]-$H$6</f>
        <v>-44.180180180180166</v>
      </c>
      <c r="K34" s="26">
        <f>Table18[[#This Row],[CC (Y)]]-$I$6</f>
        <v>-27.738828828828847</v>
      </c>
      <c r="L34" s="26">
        <f t="shared" si="0"/>
        <v>1225.5064556448344</v>
      </c>
      <c r="M34" s="26">
        <f t="shared" si="1"/>
        <v>1951.8883207531844</v>
      </c>
      <c r="N34" s="26">
        <f t="shared" si="2"/>
        <v>769.44262479506631</v>
      </c>
    </row>
    <row r="35" spans="2:14" x14ac:dyDescent="0.2">
      <c r="B35" s="7" t="s">
        <v>17</v>
      </c>
      <c r="C35" s="4" t="s">
        <v>55</v>
      </c>
      <c r="D35" s="4">
        <v>2012</v>
      </c>
      <c r="E35" s="5">
        <v>2.84</v>
      </c>
      <c r="F35" s="5">
        <v>27.49</v>
      </c>
      <c r="G35" s="3"/>
      <c r="H35" s="14">
        <f>H32*H32</f>
        <v>0.55975625087863701</v>
      </c>
      <c r="J35" s="26">
        <f>Table18[[#This Row],[GE (X)]]-$H$6</f>
        <v>-42.760180180180171</v>
      </c>
      <c r="K35" s="26">
        <f>Table18[[#This Row],[CC (Y)]]-$I$6</f>
        <v>-25.838828828828849</v>
      </c>
      <c r="L35" s="26">
        <f t="shared" si="0"/>
        <v>1104.8729763655554</v>
      </c>
      <c r="M35" s="26">
        <f t="shared" si="1"/>
        <v>1828.433009041473</v>
      </c>
      <c r="N35" s="26">
        <f t="shared" si="2"/>
        <v>667.64507524551675</v>
      </c>
    </row>
    <row r="36" spans="2:14" x14ac:dyDescent="0.2">
      <c r="B36" s="7" t="s">
        <v>17</v>
      </c>
      <c r="C36" s="4" t="s">
        <v>55</v>
      </c>
      <c r="D36" s="4">
        <v>2013</v>
      </c>
      <c r="E36" s="5">
        <v>1.9</v>
      </c>
      <c r="F36" s="5">
        <v>26.07</v>
      </c>
      <c r="G36" s="3"/>
      <c r="H36" s="15">
        <f>H35</f>
        <v>0.55975625087863701</v>
      </c>
      <c r="J36" s="26">
        <f>Table18[[#This Row],[GE (X)]]-$H$6</f>
        <v>-43.700180180180169</v>
      </c>
      <c r="K36" s="26">
        <f>Table18[[#This Row],[CC (Y)]]-$I$6</f>
        <v>-27.258828828828847</v>
      </c>
      <c r="L36" s="26">
        <f t="shared" si="0"/>
        <v>1191.2157313205103</v>
      </c>
      <c r="M36" s="26">
        <f t="shared" si="1"/>
        <v>1909.7057477802116</v>
      </c>
      <c r="N36" s="26">
        <f t="shared" si="2"/>
        <v>743.04374911939067</v>
      </c>
    </row>
    <row r="37" spans="2:14" x14ac:dyDescent="0.2">
      <c r="B37" s="7" t="s">
        <v>17</v>
      </c>
      <c r="C37" s="4" t="s">
        <v>55</v>
      </c>
      <c r="D37" s="4">
        <v>2014</v>
      </c>
      <c r="E37" s="5">
        <v>2.4</v>
      </c>
      <c r="F37" s="5">
        <v>36.54</v>
      </c>
      <c r="G37" s="3"/>
      <c r="J37" s="26">
        <f>Table18[[#This Row],[GE (X)]]-$H$6</f>
        <v>-43.200180180180169</v>
      </c>
      <c r="K37" s="26">
        <f>Table18[[#This Row],[CC (Y)]]-$I$6</f>
        <v>-16.788828828828848</v>
      </c>
      <c r="L37" s="26">
        <f t="shared" si="0"/>
        <v>725.28043041960939</v>
      </c>
      <c r="M37" s="26">
        <f t="shared" si="1"/>
        <v>1866.2555676000316</v>
      </c>
      <c r="N37" s="26">
        <f t="shared" si="2"/>
        <v>281.86477344371463</v>
      </c>
    </row>
    <row r="38" spans="2:14" x14ac:dyDescent="0.2">
      <c r="B38" s="7" t="s">
        <v>17</v>
      </c>
      <c r="C38" s="4" t="s">
        <v>55</v>
      </c>
      <c r="D38" s="4">
        <v>2015</v>
      </c>
      <c r="E38" s="5">
        <v>5.77</v>
      </c>
      <c r="F38" s="5">
        <v>30.29</v>
      </c>
      <c r="G38" s="3"/>
      <c r="J38" s="26">
        <f>Table18[[#This Row],[GE (X)]]-$H$6</f>
        <v>-39.830180180180164</v>
      </c>
      <c r="K38" s="26">
        <f>Table18[[#This Row],[CC (Y)]]-$I$6</f>
        <v>-23.038828828828848</v>
      </c>
      <c r="L38" s="26">
        <f t="shared" si="0"/>
        <v>917.64070339258217</v>
      </c>
      <c r="M38" s="26">
        <f t="shared" si="1"/>
        <v>1586.4432531856169</v>
      </c>
      <c r="N38" s="26">
        <f t="shared" si="2"/>
        <v>530.7876338040752</v>
      </c>
    </row>
    <row r="39" spans="2:14" x14ac:dyDescent="0.2">
      <c r="B39" s="7" t="s">
        <v>23</v>
      </c>
      <c r="C39" s="4" t="s">
        <v>56</v>
      </c>
      <c r="D39" s="4">
        <v>2010</v>
      </c>
      <c r="E39" s="5">
        <v>42.58</v>
      </c>
      <c r="F39" s="5">
        <v>69.52</v>
      </c>
      <c r="G39" s="3"/>
      <c r="J39" s="26">
        <f>Table18[[#This Row],[GE (X)]]-$H$6</f>
        <v>-3.0201801801801693</v>
      </c>
      <c r="K39" s="26">
        <f>Table18[[#This Row],[CC (Y)]]-$I$6</f>
        <v>16.191171171171149</v>
      </c>
      <c r="L39" s="26">
        <f t="shared" si="0"/>
        <v>-48.900254265075645</v>
      </c>
      <c r="M39" s="26">
        <f t="shared" si="1"/>
        <v>9.1214883207531194</v>
      </c>
      <c r="N39" s="26">
        <f t="shared" si="2"/>
        <v>262.15402389416374</v>
      </c>
    </row>
    <row r="40" spans="2:14" x14ac:dyDescent="0.2">
      <c r="B40" s="7" t="s">
        <v>23</v>
      </c>
      <c r="C40" s="4" t="s">
        <v>56</v>
      </c>
      <c r="D40" s="4">
        <v>2011</v>
      </c>
      <c r="E40" s="5">
        <v>42.65</v>
      </c>
      <c r="F40" s="5">
        <v>67.77</v>
      </c>
      <c r="G40" s="3"/>
      <c r="J40" s="26">
        <f>Table18[[#This Row],[GE (X)]]-$H$6</f>
        <v>-2.950180180180169</v>
      </c>
      <c r="K40" s="26">
        <f>Table18[[#This Row],[CC (Y)]]-$I$6</f>
        <v>14.441171171171149</v>
      </c>
      <c r="L40" s="26">
        <f t="shared" si="0"/>
        <v>-42.604056967778362</v>
      </c>
      <c r="M40" s="26">
        <f t="shared" si="1"/>
        <v>8.703563095527894</v>
      </c>
      <c r="N40" s="26">
        <f t="shared" si="2"/>
        <v>208.5474247950647</v>
      </c>
    </row>
    <row r="41" spans="2:14" x14ac:dyDescent="0.2">
      <c r="B41" s="7" t="s">
        <v>23</v>
      </c>
      <c r="C41" s="4" t="s">
        <v>56</v>
      </c>
      <c r="D41" s="4">
        <v>2012</v>
      </c>
      <c r="E41" s="5">
        <v>40.76</v>
      </c>
      <c r="F41" s="5">
        <v>66.349999999999994</v>
      </c>
      <c r="G41" s="3"/>
      <c r="J41" s="26">
        <f>Table18[[#This Row],[GE (X)]]-$H$6</f>
        <v>-4.8401801801801696</v>
      </c>
      <c r="K41" s="26">
        <f>Table18[[#This Row],[CC (Y)]]-$I$6</f>
        <v>13.021171171171147</v>
      </c>
      <c r="L41" s="26">
        <f t="shared" si="0"/>
        <v>-63.024814625435994</v>
      </c>
      <c r="M41" s="26">
        <f t="shared" si="1"/>
        <v>23.427344176608941</v>
      </c>
      <c r="N41" s="26">
        <f t="shared" si="2"/>
        <v>169.5508986689386</v>
      </c>
    </row>
    <row r="42" spans="2:14" x14ac:dyDescent="0.2">
      <c r="B42" s="7" t="s">
        <v>23</v>
      </c>
      <c r="C42" s="4" t="s">
        <v>56</v>
      </c>
      <c r="D42" s="4">
        <v>2013</v>
      </c>
      <c r="E42" s="5">
        <v>37.909999999999997</v>
      </c>
      <c r="F42" s="5">
        <v>62.56</v>
      </c>
      <c r="G42" s="3"/>
      <c r="J42" s="26">
        <f>Table18[[#This Row],[GE (X)]]-$H$6</f>
        <v>-7.690180180180171</v>
      </c>
      <c r="K42" s="26">
        <f>Table18[[#This Row],[CC (Y)]]-$I$6</f>
        <v>9.2311711711711553</v>
      </c>
      <c r="L42" s="26">
        <f t="shared" si="0"/>
        <v>-70.989369580390999</v>
      </c>
      <c r="M42" s="26">
        <f t="shared" si="1"/>
        <v>59.138871203635929</v>
      </c>
      <c r="N42" s="26">
        <f t="shared" si="2"/>
        <v>85.214521191461444</v>
      </c>
    </row>
    <row r="43" spans="2:14" x14ac:dyDescent="0.2">
      <c r="B43" s="7" t="s">
        <v>23</v>
      </c>
      <c r="C43" s="4" t="s">
        <v>56</v>
      </c>
      <c r="D43" s="4">
        <v>2014</v>
      </c>
      <c r="E43" s="5">
        <v>52.88</v>
      </c>
      <c r="F43" s="5">
        <v>58.65</v>
      </c>
      <c r="G43" s="3"/>
      <c r="J43" s="26">
        <f>Table18[[#This Row],[GE (X)]]-$H$6</f>
        <v>7.2798198198198349</v>
      </c>
      <c r="K43" s="26">
        <f>Table18[[#This Row],[CC (Y)]]-$I$6</f>
        <v>5.3211711711711516</v>
      </c>
      <c r="L43" s="26">
        <f t="shared" si="0"/>
        <v>38.737167356545676</v>
      </c>
      <c r="M43" s="26">
        <f t="shared" si="1"/>
        <v>52.995776609041691</v>
      </c>
      <c r="N43" s="26">
        <f t="shared" si="2"/>
        <v>28.314862632902965</v>
      </c>
    </row>
    <row r="44" spans="2:14" x14ac:dyDescent="0.2">
      <c r="B44" s="7" t="s">
        <v>23</v>
      </c>
      <c r="C44" s="4" t="s">
        <v>56</v>
      </c>
      <c r="D44" s="4">
        <v>2015</v>
      </c>
      <c r="E44" s="5">
        <v>53.85</v>
      </c>
      <c r="F44" s="5">
        <v>60.58</v>
      </c>
      <c r="G44" s="3"/>
      <c r="J44" s="26">
        <f>Table18[[#This Row],[GE (X)]]-$H$6</f>
        <v>8.2498198198198338</v>
      </c>
      <c r="K44" s="26">
        <f>Table18[[#This Row],[CC (Y)]]-$I$6</f>
        <v>7.2511711711711513</v>
      </c>
      <c r="L44" s="26">
        <f t="shared" si="0"/>
        <v>59.820855644833962</v>
      </c>
      <c r="M44" s="26">
        <f t="shared" si="1"/>
        <v>68.059527059492154</v>
      </c>
      <c r="N44" s="26">
        <f t="shared" si="2"/>
        <v>52.579483353623608</v>
      </c>
    </row>
    <row r="45" spans="2:14" x14ac:dyDescent="0.2">
      <c r="B45" s="7" t="s">
        <v>31</v>
      </c>
      <c r="C45" s="4" t="s">
        <v>57</v>
      </c>
      <c r="D45" s="4">
        <v>2010</v>
      </c>
      <c r="E45" s="5">
        <v>71.77</v>
      </c>
      <c r="F45" s="5">
        <v>74.290000000000006</v>
      </c>
      <c r="G45" s="3"/>
      <c r="J45" s="26">
        <f>Table18[[#This Row],[GE (X)]]-$H$6</f>
        <v>26.169819819819828</v>
      </c>
      <c r="K45" s="26">
        <f>Table18[[#This Row],[CC (Y)]]-$I$6</f>
        <v>20.961171171171159</v>
      </c>
      <c r="L45" s="26">
        <f t="shared" si="0"/>
        <v>548.55007276195101</v>
      </c>
      <c r="M45" s="26">
        <f t="shared" si="1"/>
        <v>684.85946940183476</v>
      </c>
      <c r="N45" s="26">
        <f t="shared" si="2"/>
        <v>439.37069686713693</v>
      </c>
    </row>
    <row r="46" spans="2:14" x14ac:dyDescent="0.2">
      <c r="B46" s="7" t="s">
        <v>31</v>
      </c>
      <c r="C46" s="4" t="s">
        <v>57</v>
      </c>
      <c r="D46" s="4">
        <v>2011</v>
      </c>
      <c r="E46" s="5">
        <v>70.62</v>
      </c>
      <c r="F46" s="5">
        <v>73.930000000000007</v>
      </c>
      <c r="G46" s="3"/>
      <c r="J46" s="26">
        <f>Table18[[#This Row],[GE (X)]]-$H$6</f>
        <v>25.019819819819837</v>
      </c>
      <c r="K46" s="26">
        <f>Table18[[#This Row],[CC (Y)]]-$I$6</f>
        <v>20.60117117117116</v>
      </c>
      <c r="L46" s="26">
        <f t="shared" si="0"/>
        <v>515.43759077996924</v>
      </c>
      <c r="M46" s="26">
        <f t="shared" si="1"/>
        <v>625.99138381624948</v>
      </c>
      <c r="N46" s="26">
        <f t="shared" si="2"/>
        <v>424.4082536238937</v>
      </c>
    </row>
    <row r="47" spans="2:14" x14ac:dyDescent="0.2">
      <c r="B47" s="7" t="s">
        <v>31</v>
      </c>
      <c r="C47" s="4" t="s">
        <v>57</v>
      </c>
      <c r="D47" s="4">
        <v>2012</v>
      </c>
      <c r="E47" s="5">
        <v>71.09</v>
      </c>
      <c r="F47" s="5">
        <v>73.459999999999994</v>
      </c>
      <c r="G47" s="3"/>
      <c r="H47" t="s">
        <v>105</v>
      </c>
      <c r="J47" s="26">
        <f>Table18[[#This Row],[GE (X)]]-$H$6</f>
        <v>25.489819819819836</v>
      </c>
      <c r="K47" s="26">
        <f>Table18[[#This Row],[CC (Y)]]-$I$6</f>
        <v>20.131171171171147</v>
      </c>
      <c r="L47" s="26">
        <f t="shared" si="0"/>
        <v>513.13992591510396</v>
      </c>
      <c r="M47" s="26">
        <f t="shared" si="1"/>
        <v>649.73091444688009</v>
      </c>
      <c r="N47" s="26">
        <f t="shared" si="2"/>
        <v>405.26405272299229</v>
      </c>
    </row>
    <row r="48" spans="2:14" x14ac:dyDescent="0.2">
      <c r="B48" s="7" t="s">
        <v>31</v>
      </c>
      <c r="C48" s="4" t="s">
        <v>57</v>
      </c>
      <c r="D48" s="4">
        <v>2013</v>
      </c>
      <c r="E48" s="5">
        <v>72.040000000000006</v>
      </c>
      <c r="F48" s="5">
        <v>73.459999999999994</v>
      </c>
      <c r="G48" s="3"/>
      <c r="H48" s="14">
        <f>1-H35</f>
        <v>0.44024374912136299</v>
      </c>
      <c r="J48" s="26">
        <f>Table18[[#This Row],[GE (X)]]-$H$6</f>
        <v>26.439819819819839</v>
      </c>
      <c r="K48" s="26">
        <f>Table18[[#This Row],[CC (Y)]]-$I$6</f>
        <v>20.131171171171147</v>
      </c>
      <c r="L48" s="26">
        <f t="shared" si="0"/>
        <v>532.2645385277167</v>
      </c>
      <c r="M48" s="26">
        <f t="shared" si="1"/>
        <v>699.06407210453801</v>
      </c>
      <c r="N48" s="26">
        <f t="shared" si="2"/>
        <v>405.26405272299229</v>
      </c>
    </row>
    <row r="49" spans="2:14" x14ac:dyDescent="0.2">
      <c r="B49" s="7" t="s">
        <v>31</v>
      </c>
      <c r="C49" s="4" t="s">
        <v>57</v>
      </c>
      <c r="D49" s="4">
        <v>2014</v>
      </c>
      <c r="E49" s="5">
        <v>56.25</v>
      </c>
      <c r="F49" s="5">
        <v>72.599999999999994</v>
      </c>
      <c r="G49" s="3"/>
      <c r="H49" s="15">
        <f>H48</f>
        <v>0.44024374912136299</v>
      </c>
      <c r="J49" s="26">
        <f>Table18[[#This Row],[GE (X)]]-$H$6</f>
        <v>10.649819819819832</v>
      </c>
      <c r="K49" s="26">
        <f>Table18[[#This Row],[CC (Y)]]-$I$6</f>
        <v>19.271171171171147</v>
      </c>
      <c r="L49" s="26">
        <f t="shared" si="0"/>
        <v>205.23450068987907</v>
      </c>
      <c r="M49" s="26">
        <f t="shared" si="1"/>
        <v>113.41866219462733</v>
      </c>
      <c r="N49" s="26">
        <f t="shared" si="2"/>
        <v>371.37803830857791</v>
      </c>
    </row>
    <row r="50" spans="2:14" x14ac:dyDescent="0.2">
      <c r="B50" s="7" t="s">
        <v>31</v>
      </c>
      <c r="C50" s="4" t="s">
        <v>57</v>
      </c>
      <c r="D50" s="4">
        <v>2015</v>
      </c>
      <c r="E50" s="5">
        <v>52.21</v>
      </c>
      <c r="F50" s="5">
        <v>71.63</v>
      </c>
      <c r="G50" s="3"/>
      <c r="J50" s="26">
        <f>Table18[[#This Row],[GE (X)]]-$H$6</f>
        <v>6.6098198198198332</v>
      </c>
      <c r="K50" s="26">
        <f>Table18[[#This Row],[CC (Y)]]-$I$6</f>
        <v>18.301171171171148</v>
      </c>
      <c r="L50" s="26">
        <f t="shared" si="0"/>
        <v>120.96744393312241</v>
      </c>
      <c r="M50" s="26">
        <f t="shared" si="1"/>
        <v>43.689718050483094</v>
      </c>
      <c r="N50" s="26">
        <f t="shared" si="2"/>
        <v>334.93286623650596</v>
      </c>
    </row>
    <row r="51" spans="2:14" x14ac:dyDescent="0.2">
      <c r="B51" s="7" t="s">
        <v>24</v>
      </c>
      <c r="C51" s="4" t="s">
        <v>8</v>
      </c>
      <c r="D51" s="4">
        <v>2010</v>
      </c>
      <c r="E51" s="5">
        <v>30.62</v>
      </c>
      <c r="F51" s="5">
        <v>21.9</v>
      </c>
      <c r="G51" s="3"/>
      <c r="J51" s="26">
        <f>Table18[[#This Row],[GE (X)]]-$H$6</f>
        <v>-14.980180180180167</v>
      </c>
      <c r="K51" s="26">
        <f>Table18[[#This Row],[CC (Y)]]-$I$6</f>
        <v>-31.428828828828848</v>
      </c>
      <c r="L51" s="26">
        <f t="shared" si="0"/>
        <v>470.80951870789693</v>
      </c>
      <c r="M51" s="26">
        <f t="shared" si="1"/>
        <v>224.4057982306627</v>
      </c>
      <c r="N51" s="26">
        <f t="shared" si="2"/>
        <v>987.77128155182334</v>
      </c>
    </row>
    <row r="52" spans="2:14" x14ac:dyDescent="0.2">
      <c r="B52" s="7" t="s">
        <v>24</v>
      </c>
      <c r="C52" s="4" t="s">
        <v>8</v>
      </c>
      <c r="D52" s="4">
        <v>2011</v>
      </c>
      <c r="E52" s="5">
        <v>34.119999999999997</v>
      </c>
      <c r="F52" s="5">
        <v>23.22</v>
      </c>
      <c r="G52" s="3"/>
      <c r="J52" s="26">
        <f>Table18[[#This Row],[GE (X)]]-$H$6</f>
        <v>-11.48018018018017</v>
      </c>
      <c r="K52" s="26">
        <f>Table18[[#This Row],[CC (Y)]]-$I$6</f>
        <v>-30.108828828828848</v>
      </c>
      <c r="L52" s="26">
        <f t="shared" si="0"/>
        <v>345.65477996915826</v>
      </c>
      <c r="M52" s="26">
        <f t="shared" si="1"/>
        <v>131.79453696940161</v>
      </c>
      <c r="N52" s="26">
        <f t="shared" si="2"/>
        <v>906.54157344371515</v>
      </c>
    </row>
    <row r="53" spans="2:14" x14ac:dyDescent="0.2">
      <c r="B53" s="7" t="s">
        <v>24</v>
      </c>
      <c r="C53" s="4" t="s">
        <v>8</v>
      </c>
      <c r="D53" s="4">
        <v>2012</v>
      </c>
      <c r="E53" s="5">
        <v>37.44</v>
      </c>
      <c r="F53" s="5">
        <v>23.22</v>
      </c>
      <c r="G53" s="3"/>
      <c r="J53" s="26">
        <f>Table18[[#This Row],[GE (X)]]-$H$6</f>
        <v>-8.1601801801801699</v>
      </c>
      <c r="K53" s="26">
        <f>Table18[[#This Row],[CC (Y)]]-$I$6</f>
        <v>-30.108828828828848</v>
      </c>
      <c r="L53" s="26">
        <f t="shared" si="0"/>
        <v>245.69346825744648</v>
      </c>
      <c r="M53" s="26">
        <f t="shared" si="1"/>
        <v>66.588540573005275</v>
      </c>
      <c r="N53" s="26">
        <f t="shared" si="2"/>
        <v>906.54157344371515</v>
      </c>
    </row>
    <row r="54" spans="2:14" x14ac:dyDescent="0.2">
      <c r="B54" s="7" t="s">
        <v>24</v>
      </c>
      <c r="C54" s="4" t="s">
        <v>8</v>
      </c>
      <c r="D54" s="4">
        <v>2013</v>
      </c>
      <c r="E54" s="5">
        <v>38.86</v>
      </c>
      <c r="F54" s="5">
        <v>22.27</v>
      </c>
      <c r="G54" s="3"/>
      <c r="J54" s="26">
        <f>Table18[[#This Row],[GE (X)]]-$H$6</f>
        <v>-6.7401801801801682</v>
      </c>
      <c r="K54" s="26">
        <f>Table18[[#This Row],[CC (Y)]]-$I$6</f>
        <v>-31.058828828828847</v>
      </c>
      <c r="L54" s="26">
        <f t="shared" si="0"/>
        <v>209.34210249168063</v>
      </c>
      <c r="M54" s="26">
        <f t="shared" si="1"/>
        <v>45.430028861293565</v>
      </c>
      <c r="N54" s="26">
        <f t="shared" si="2"/>
        <v>964.65084821848995</v>
      </c>
    </row>
    <row r="55" spans="2:14" x14ac:dyDescent="0.2">
      <c r="B55" s="7" t="s">
        <v>24</v>
      </c>
      <c r="C55" s="4" t="s">
        <v>8</v>
      </c>
      <c r="D55" s="4">
        <v>2014</v>
      </c>
      <c r="E55" s="5">
        <v>37.020000000000003</v>
      </c>
      <c r="F55" s="5">
        <v>23.08</v>
      </c>
      <c r="G55" s="3"/>
      <c r="J55" s="26">
        <f>Table18[[#This Row],[GE (X)]]-$H$6</f>
        <v>-8.5801801801801645</v>
      </c>
      <c r="K55" s="26">
        <f>Table18[[#This Row],[CC (Y)]]-$I$6</f>
        <v>-30.248828828828849</v>
      </c>
      <c r="L55" s="26">
        <f t="shared" si="0"/>
        <v>259.54040159077965</v>
      </c>
      <c r="M55" s="26">
        <f t="shared" si="1"/>
        <v>73.619491924356524</v>
      </c>
      <c r="N55" s="26">
        <f t="shared" si="2"/>
        <v>914.99164551578724</v>
      </c>
    </row>
    <row r="56" spans="2:14" x14ac:dyDescent="0.2">
      <c r="B56" s="7" t="s">
        <v>24</v>
      </c>
      <c r="C56" s="4" t="s">
        <v>8</v>
      </c>
      <c r="D56" s="4">
        <v>2015</v>
      </c>
      <c r="E56" s="5">
        <v>41.83</v>
      </c>
      <c r="F56" s="5">
        <v>22.12</v>
      </c>
      <c r="G56" s="3"/>
      <c r="J56" s="26">
        <f>Table18[[#This Row],[GE (X)]]-$H$6</f>
        <v>-3.7701801801801693</v>
      </c>
      <c r="K56" s="26">
        <f>Table18[[#This Row],[CC (Y)]]-$I$6</f>
        <v>-31.208828828828846</v>
      </c>
      <c r="L56" s="26">
        <f t="shared" si="0"/>
        <v>117.662907897086</v>
      </c>
      <c r="M56" s="26">
        <f t="shared" si="1"/>
        <v>14.214258591023373</v>
      </c>
      <c r="N56" s="26">
        <f t="shared" si="2"/>
        <v>973.99099686713851</v>
      </c>
    </row>
    <row r="57" spans="2:14" x14ac:dyDescent="0.2">
      <c r="B57" s="7" t="s">
        <v>36</v>
      </c>
      <c r="C57" s="4" t="s">
        <v>53</v>
      </c>
      <c r="D57" s="4">
        <v>2010</v>
      </c>
      <c r="E57" s="5">
        <v>27.27</v>
      </c>
      <c r="F57" s="5">
        <v>20.95</v>
      </c>
      <c r="G57" s="3"/>
      <c r="J57" s="26">
        <f>Table18[[#This Row],[GE (X)]]-$H$6</f>
        <v>-18.330180180180168</v>
      </c>
      <c r="K57" s="26">
        <f>Table18[[#This Row],[CC (Y)]]-$I$6</f>
        <v>-32.378828828828844</v>
      </c>
      <c r="L57" s="26">
        <f t="shared" si="0"/>
        <v>593.50976645564469</v>
      </c>
      <c r="M57" s="26">
        <f t="shared" si="1"/>
        <v>335.99550543786984</v>
      </c>
      <c r="N57" s="26">
        <f t="shared" si="2"/>
        <v>1048.3885563265978</v>
      </c>
    </row>
    <row r="58" spans="2:14" x14ac:dyDescent="0.2">
      <c r="B58" s="7" t="s">
        <v>36</v>
      </c>
      <c r="C58" s="4" t="s">
        <v>53</v>
      </c>
      <c r="D58" s="4">
        <v>2011</v>
      </c>
      <c r="E58" s="5">
        <v>27.01</v>
      </c>
      <c r="F58" s="5">
        <v>39.81</v>
      </c>
      <c r="G58" s="3"/>
      <c r="J58" s="26">
        <f>Table18[[#This Row],[GE (X)]]-$H$6</f>
        <v>-18.590180180180166</v>
      </c>
      <c r="K58" s="26">
        <f>Table18[[#This Row],[CC (Y)]]-$I$6</f>
        <v>-13.518828828828845</v>
      </c>
      <c r="L58" s="26">
        <f t="shared" si="0"/>
        <v>251.31746375294225</v>
      </c>
      <c r="M58" s="26">
        <f t="shared" si="1"/>
        <v>345.59479913156349</v>
      </c>
      <c r="N58" s="26">
        <f t="shared" si="2"/>
        <v>182.75873290317386</v>
      </c>
    </row>
    <row r="59" spans="2:14" x14ac:dyDescent="0.2">
      <c r="B59" s="7" t="s">
        <v>36</v>
      </c>
      <c r="C59" s="4" t="s">
        <v>53</v>
      </c>
      <c r="D59" s="4">
        <v>2012</v>
      </c>
      <c r="E59" s="5">
        <v>22.27</v>
      </c>
      <c r="F59" s="5">
        <v>42.65</v>
      </c>
      <c r="G59" s="3"/>
      <c r="J59" s="26">
        <f>Table18[[#This Row],[GE (X)]]-$H$6</f>
        <v>-23.330180180180168</v>
      </c>
      <c r="K59" s="26">
        <f>Table18[[#This Row],[CC (Y)]]-$I$6</f>
        <v>-10.678828828828848</v>
      </c>
      <c r="L59" s="26">
        <f t="shared" si="0"/>
        <v>249.1390006898794</v>
      </c>
      <c r="M59" s="26">
        <f t="shared" si="1"/>
        <v>544.29730723967157</v>
      </c>
      <c r="N59" s="26">
        <f t="shared" si="2"/>
        <v>114.03738515542611</v>
      </c>
    </row>
    <row r="60" spans="2:14" x14ac:dyDescent="0.2">
      <c r="B60" s="7" t="s">
        <v>36</v>
      </c>
      <c r="C60" s="4" t="s">
        <v>53</v>
      </c>
      <c r="D60" s="4">
        <v>2013</v>
      </c>
      <c r="E60" s="5">
        <v>21.8</v>
      </c>
      <c r="F60" s="5">
        <v>44.08</v>
      </c>
      <c r="G60" s="3"/>
      <c r="J60" s="26">
        <f>Table18[[#This Row],[GE (X)]]-$H$6</f>
        <v>-23.800180180180167</v>
      </c>
      <c r="K60" s="26">
        <f>Table18[[#This Row],[CC (Y)]]-$I$6</f>
        <v>-9.2488288288288487</v>
      </c>
      <c r="L60" s="26">
        <f t="shared" si="0"/>
        <v>220.12379258177131</v>
      </c>
      <c r="M60" s="26">
        <f t="shared" si="1"/>
        <v>566.44857660904086</v>
      </c>
      <c r="N60" s="26">
        <f t="shared" si="2"/>
        <v>85.540834704975609</v>
      </c>
    </row>
    <row r="61" spans="2:14" x14ac:dyDescent="0.2">
      <c r="B61" s="7" t="s">
        <v>36</v>
      </c>
      <c r="C61" s="4" t="s">
        <v>53</v>
      </c>
      <c r="D61" s="4">
        <v>2014</v>
      </c>
      <c r="E61" s="5">
        <v>41.35</v>
      </c>
      <c r="F61" s="5">
        <v>56.73</v>
      </c>
      <c r="G61" s="3"/>
      <c r="J61" s="26">
        <f>Table18[[#This Row],[GE (X)]]-$H$6</f>
        <v>-4.2501801801801662</v>
      </c>
      <c r="K61" s="26">
        <f>Table18[[#This Row],[CC (Y)]]-$I$6</f>
        <v>3.4011711711711499</v>
      </c>
      <c r="L61" s="26">
        <f t="shared" si="0"/>
        <v>-14.455590301111785</v>
      </c>
      <c r="M61" s="26">
        <f t="shared" si="1"/>
        <v>18.064031563996309</v>
      </c>
      <c r="N61" s="26">
        <f t="shared" si="2"/>
        <v>11.567965335605731</v>
      </c>
    </row>
    <row r="62" spans="2:14" x14ac:dyDescent="0.2">
      <c r="B62" s="7" t="s">
        <v>36</v>
      </c>
      <c r="C62" s="4" t="s">
        <v>53</v>
      </c>
      <c r="D62" s="4">
        <v>2015</v>
      </c>
      <c r="E62" s="5">
        <v>43.27</v>
      </c>
      <c r="F62" s="5">
        <v>56.73</v>
      </c>
      <c r="G62" s="3"/>
      <c r="J62" s="26">
        <f>Table18[[#This Row],[GE (X)]]-$H$6</f>
        <v>-2.3301801801801645</v>
      </c>
      <c r="K62" s="26">
        <f>Table18[[#This Row],[CC (Y)]]-$I$6</f>
        <v>3.4011711711711499</v>
      </c>
      <c r="L62" s="26">
        <f t="shared" si="0"/>
        <v>-7.925341652463171</v>
      </c>
      <c r="M62" s="26">
        <f t="shared" si="1"/>
        <v>5.4297396721044642</v>
      </c>
      <c r="N62" s="26">
        <f t="shared" si="2"/>
        <v>11.567965335605731</v>
      </c>
    </row>
    <row r="63" spans="2:14" x14ac:dyDescent="0.2">
      <c r="B63" s="7" t="s">
        <v>32</v>
      </c>
      <c r="C63" s="4" t="s">
        <v>63</v>
      </c>
      <c r="D63" s="4">
        <v>2010</v>
      </c>
      <c r="E63" s="5">
        <v>60.77</v>
      </c>
      <c r="F63" s="5">
        <v>70.95</v>
      </c>
      <c r="G63" s="3"/>
      <c r="J63" s="26">
        <f>Table18[[#This Row],[GE (X)]]-$H$6</f>
        <v>15.169819819819836</v>
      </c>
      <c r="K63" s="26">
        <f>Table18[[#This Row],[CC (Y)]]-$I$6</f>
        <v>17.621171171171156</v>
      </c>
      <c r="L63" s="26">
        <f t="shared" si="0"/>
        <v>267.3099916808701</v>
      </c>
      <c r="M63" s="26">
        <f t="shared" si="1"/>
        <v>230.12343336579872</v>
      </c>
      <c r="N63" s="26">
        <f t="shared" si="2"/>
        <v>310.50567344371342</v>
      </c>
    </row>
    <row r="64" spans="2:14" x14ac:dyDescent="0.2">
      <c r="B64" s="7" t="s">
        <v>32</v>
      </c>
      <c r="C64" s="4" t="s">
        <v>63</v>
      </c>
      <c r="D64" s="4">
        <v>2011</v>
      </c>
      <c r="E64" s="5">
        <v>62.09</v>
      </c>
      <c r="F64" s="5">
        <v>69.67</v>
      </c>
      <c r="G64" s="3"/>
      <c r="J64" s="26">
        <f>Table18[[#This Row],[GE (X)]]-$H$6</f>
        <v>16.489819819819836</v>
      </c>
      <c r="K64" s="26">
        <f>Table18[[#This Row],[CC (Y)]]-$I$6</f>
        <v>16.341171171171155</v>
      </c>
      <c r="L64" s="26">
        <f t="shared" si="0"/>
        <v>269.46296825744662</v>
      </c>
      <c r="M64" s="26">
        <f t="shared" si="1"/>
        <v>271.91415769012309</v>
      </c>
      <c r="N64" s="26">
        <f t="shared" si="2"/>
        <v>267.03387524551528</v>
      </c>
    </row>
    <row r="65" spans="2:14" x14ac:dyDescent="0.2">
      <c r="B65" s="7" t="s">
        <v>32</v>
      </c>
      <c r="C65" s="4" t="s">
        <v>63</v>
      </c>
      <c r="D65" s="4">
        <v>2012</v>
      </c>
      <c r="E65" s="5">
        <v>62.09</v>
      </c>
      <c r="F65" s="5">
        <v>69.19</v>
      </c>
      <c r="G65" s="3"/>
      <c r="J65" s="26">
        <f>Table18[[#This Row],[GE (X)]]-$H$6</f>
        <v>16.489819819819836</v>
      </c>
      <c r="K65" s="26">
        <f>Table18[[#This Row],[CC (Y)]]-$I$6</f>
        <v>15.861171171171151</v>
      </c>
      <c r="L65" s="26">
        <f t="shared" si="0"/>
        <v>261.54785474393304</v>
      </c>
      <c r="M65" s="26">
        <f t="shared" si="1"/>
        <v>271.91415769012309</v>
      </c>
      <c r="N65" s="26">
        <f t="shared" si="2"/>
        <v>251.57675092119081</v>
      </c>
    </row>
    <row r="66" spans="2:14" x14ac:dyDescent="0.2">
      <c r="B66" s="7" t="s">
        <v>32</v>
      </c>
      <c r="C66" s="4" t="s">
        <v>63</v>
      </c>
      <c r="D66" s="4">
        <v>2013</v>
      </c>
      <c r="E66" s="5">
        <v>61.61</v>
      </c>
      <c r="F66" s="5">
        <v>69.19</v>
      </c>
      <c r="G66" s="3"/>
      <c r="J66" s="26">
        <f>Table18[[#This Row],[GE (X)]]-$H$6</f>
        <v>16.009819819819832</v>
      </c>
      <c r="K66" s="26">
        <f>Table18[[#This Row],[CC (Y)]]-$I$6</f>
        <v>15.861171171171151</v>
      </c>
      <c r="L66" s="26">
        <f t="shared" si="0"/>
        <v>253.93449258177083</v>
      </c>
      <c r="M66" s="26">
        <f t="shared" si="1"/>
        <v>256.31433066309592</v>
      </c>
      <c r="N66" s="26">
        <f t="shared" si="2"/>
        <v>251.57675092119081</v>
      </c>
    </row>
    <row r="67" spans="2:14" x14ac:dyDescent="0.2">
      <c r="B67" s="7" t="s">
        <v>32</v>
      </c>
      <c r="C67" s="4" t="s">
        <v>63</v>
      </c>
      <c r="D67" s="4">
        <v>2014</v>
      </c>
      <c r="E67" s="5">
        <v>48.56</v>
      </c>
      <c r="F67" s="5">
        <v>63.94</v>
      </c>
      <c r="G67" s="3"/>
      <c r="J67" s="26">
        <f>Table18[[#This Row],[GE (X)]]-$H$6</f>
        <v>2.9598198198198347</v>
      </c>
      <c r="K67" s="26">
        <f>Table18[[#This Row],[CC (Y)]]-$I$6</f>
        <v>10.611171171171151</v>
      </c>
      <c r="L67" s="26">
        <f t="shared" si="0"/>
        <v>31.407154743933219</v>
      </c>
      <c r="M67" s="26">
        <f t="shared" si="1"/>
        <v>8.7605333657983184</v>
      </c>
      <c r="N67" s="26">
        <f t="shared" si="2"/>
        <v>112.59695362389373</v>
      </c>
    </row>
    <row r="68" spans="2:14" x14ac:dyDescent="0.2">
      <c r="B68" s="7" t="s">
        <v>32</v>
      </c>
      <c r="C68" s="4" t="s">
        <v>63</v>
      </c>
      <c r="D68" s="4">
        <v>2015</v>
      </c>
      <c r="E68" s="5">
        <v>46.63</v>
      </c>
      <c r="F68" s="5">
        <v>66.83</v>
      </c>
      <c r="G68" s="3"/>
      <c r="J68" s="26">
        <f>Table18[[#This Row],[GE (X)]]-$H$6</f>
        <v>1.0298198198198349</v>
      </c>
      <c r="K68" s="26">
        <f>Table18[[#This Row],[CC (Y)]]-$I$6</f>
        <v>13.501171171171151</v>
      </c>
      <c r="L68" s="26">
        <f t="shared" ref="L68:L131" si="3">J68*K68</f>
        <v>13.903773662852226</v>
      </c>
      <c r="M68" s="26">
        <f t="shared" ref="M68:M131" si="4">J68*J68</f>
        <v>1.0605288612937573</v>
      </c>
      <c r="N68" s="26">
        <f t="shared" ref="N68:N131" si="5">K68*K68</f>
        <v>182.281622993263</v>
      </c>
    </row>
    <row r="69" spans="2:14" x14ac:dyDescent="0.2">
      <c r="B69" s="7" t="s">
        <v>14</v>
      </c>
      <c r="C69" s="4" t="s">
        <v>64</v>
      </c>
      <c r="D69" s="4">
        <v>2010</v>
      </c>
      <c r="E69" s="5">
        <v>13.88</v>
      </c>
      <c r="F69" s="5">
        <v>13.81</v>
      </c>
      <c r="G69" s="3"/>
      <c r="J69" s="26">
        <f>Table18[[#This Row],[GE (X)]]-$H$6</f>
        <v>-31.720180180180165</v>
      </c>
      <c r="K69" s="26">
        <f>Table18[[#This Row],[CC (Y)]]-$I$6</f>
        <v>-39.518828828828845</v>
      </c>
      <c r="L69" s="26">
        <f t="shared" si="3"/>
        <v>1253.5443709601493</v>
      </c>
      <c r="M69" s="26">
        <f t="shared" si="4"/>
        <v>1006.1698306630946</v>
      </c>
      <c r="N69" s="26">
        <f t="shared" si="5"/>
        <v>1561.7378320022738</v>
      </c>
    </row>
    <row r="70" spans="2:14" x14ac:dyDescent="0.2">
      <c r="B70" s="7" t="s">
        <v>14</v>
      </c>
      <c r="C70" s="4" t="s">
        <v>64</v>
      </c>
      <c r="D70" s="4">
        <v>2011</v>
      </c>
      <c r="E70" s="5">
        <v>14.69</v>
      </c>
      <c r="F70" s="5">
        <v>13.74</v>
      </c>
      <c r="G70" s="3"/>
      <c r="J70" s="26">
        <f>Table18[[#This Row],[GE (X)]]-$H$6</f>
        <v>-30.91018018018017</v>
      </c>
      <c r="K70" s="26">
        <f>Table18[[#This Row],[CC (Y)]]-$I$6</f>
        <v>-39.588828828828845</v>
      </c>
      <c r="L70" s="26">
        <f t="shared" si="3"/>
        <v>1223.6978322214106</v>
      </c>
      <c r="M70" s="26">
        <f t="shared" si="4"/>
        <v>955.43923877120301</v>
      </c>
      <c r="N70" s="26">
        <f t="shared" si="5"/>
        <v>1567.2753680383098</v>
      </c>
    </row>
    <row r="71" spans="2:14" x14ac:dyDescent="0.2">
      <c r="B71" s="7" t="s">
        <v>14</v>
      </c>
      <c r="C71" s="4" t="s">
        <v>64</v>
      </c>
      <c r="D71" s="4">
        <v>2012</v>
      </c>
      <c r="E71" s="5">
        <v>9.9499999999999993</v>
      </c>
      <c r="F71" s="5">
        <v>9</v>
      </c>
      <c r="G71" s="3"/>
      <c r="J71" s="26">
        <f>Table18[[#This Row],[GE (X)]]-$H$6</f>
        <v>-35.650180180180172</v>
      </c>
      <c r="K71" s="26">
        <f>Table18[[#This Row],[CC (Y)]]-$I$6</f>
        <v>-44.328828828828847</v>
      </c>
      <c r="L71" s="26">
        <f t="shared" si="3"/>
        <v>1580.3307349241136</v>
      </c>
      <c r="M71" s="26">
        <f t="shared" si="4"/>
        <v>1270.9353468793111</v>
      </c>
      <c r="N71" s="26">
        <f t="shared" si="5"/>
        <v>1965.0450653356074</v>
      </c>
    </row>
    <row r="72" spans="2:14" x14ac:dyDescent="0.2">
      <c r="B72" s="7" t="s">
        <v>14</v>
      </c>
      <c r="C72" s="4" t="s">
        <v>64</v>
      </c>
      <c r="D72" s="4">
        <v>2013</v>
      </c>
      <c r="E72" s="5">
        <v>6.16</v>
      </c>
      <c r="F72" s="5">
        <v>6.64</v>
      </c>
      <c r="G72" s="3"/>
      <c r="J72" s="26">
        <f>Table18[[#This Row],[GE (X)]]-$H$6</f>
        <v>-39.440180180180164</v>
      </c>
      <c r="K72" s="26">
        <f>Table18[[#This Row],[CC (Y)]]-$I$6</f>
        <v>-46.688828828828846</v>
      </c>
      <c r="L72" s="26">
        <f t="shared" si="3"/>
        <v>1841.4158214105996</v>
      </c>
      <c r="M72" s="26">
        <f t="shared" si="4"/>
        <v>1555.5278126450762</v>
      </c>
      <c r="N72" s="26">
        <f t="shared" si="5"/>
        <v>2179.8467374076795</v>
      </c>
    </row>
    <row r="73" spans="2:14" x14ac:dyDescent="0.2">
      <c r="B73" s="7" t="s">
        <v>14</v>
      </c>
      <c r="C73" s="4" t="s">
        <v>64</v>
      </c>
      <c r="D73" s="4">
        <v>2014</v>
      </c>
      <c r="E73" s="5">
        <v>3.85</v>
      </c>
      <c r="F73" s="5">
        <v>2.88</v>
      </c>
      <c r="G73" s="3"/>
      <c r="J73" s="26">
        <f>Table18[[#This Row],[GE (X)]]-$H$6</f>
        <v>-41.750180180180166</v>
      </c>
      <c r="K73" s="26">
        <f>Table18[[#This Row],[CC (Y)]]-$I$6</f>
        <v>-50.448828828828844</v>
      </c>
      <c r="L73" s="26">
        <f t="shared" si="3"/>
        <v>2106.2476934826718</v>
      </c>
      <c r="M73" s="26">
        <f t="shared" si="4"/>
        <v>1743.0775450775088</v>
      </c>
      <c r="N73" s="26">
        <f t="shared" si="5"/>
        <v>2545.0843302004723</v>
      </c>
    </row>
    <row r="74" spans="2:14" x14ac:dyDescent="0.2">
      <c r="B74" s="7" t="s">
        <v>14</v>
      </c>
      <c r="C74" s="4" t="s">
        <v>64</v>
      </c>
      <c r="D74" s="4">
        <v>2015</v>
      </c>
      <c r="E74" s="5">
        <v>4.33</v>
      </c>
      <c r="F74" s="5">
        <v>3.37</v>
      </c>
      <c r="G74" s="3"/>
      <c r="J74" s="26">
        <f>Table18[[#This Row],[GE (X)]]-$H$6</f>
        <v>-41.270180180180169</v>
      </c>
      <c r="K74" s="26">
        <f>Table18[[#This Row],[CC (Y)]]-$I$6</f>
        <v>-49.95882882882885</v>
      </c>
      <c r="L74" s="26">
        <f t="shared" si="3"/>
        <v>2061.809867356546</v>
      </c>
      <c r="M74" s="26">
        <f t="shared" si="4"/>
        <v>1703.2277721045361</v>
      </c>
      <c r="N74" s="26">
        <f t="shared" si="5"/>
        <v>2495.8845779482203</v>
      </c>
    </row>
    <row r="75" spans="2:14" x14ac:dyDescent="0.2">
      <c r="B75" s="7" t="s">
        <v>25</v>
      </c>
      <c r="C75" s="4" t="s">
        <v>58</v>
      </c>
      <c r="D75" s="4">
        <v>2010</v>
      </c>
      <c r="E75" s="5">
        <v>49.76</v>
      </c>
      <c r="F75" s="5">
        <v>33.81</v>
      </c>
      <c r="G75" s="3"/>
      <c r="J75" s="26">
        <f>Table18[[#This Row],[GE (X)]]-$H$6</f>
        <v>4.1598198198198304</v>
      </c>
      <c r="K75" s="26">
        <f>Table18[[#This Row],[CC (Y)]]-$I$6</f>
        <v>-19.518828828828845</v>
      </c>
      <c r="L75" s="26">
        <f t="shared" si="3"/>
        <v>-81.194811021832919</v>
      </c>
      <c r="M75" s="26">
        <f t="shared" si="4"/>
        <v>17.304100933365888</v>
      </c>
      <c r="N75" s="26">
        <f t="shared" si="5"/>
        <v>380.98467884912003</v>
      </c>
    </row>
    <row r="76" spans="2:14" x14ac:dyDescent="0.2">
      <c r="B76" s="7" t="s">
        <v>25</v>
      </c>
      <c r="C76" s="4" t="s">
        <v>58</v>
      </c>
      <c r="D76" s="4">
        <v>2011</v>
      </c>
      <c r="E76" s="5">
        <v>53.08</v>
      </c>
      <c r="F76" s="5">
        <v>31.75</v>
      </c>
      <c r="G76" s="3"/>
      <c r="J76" s="26">
        <f>Table18[[#This Row],[GE (X)]]-$H$6</f>
        <v>7.4798198198198307</v>
      </c>
      <c r="K76" s="26">
        <f>Table18[[#This Row],[CC (Y)]]-$I$6</f>
        <v>-21.578828828828847</v>
      </c>
      <c r="L76" s="26">
        <f t="shared" si="3"/>
        <v>-161.40575156237355</v>
      </c>
      <c r="M76" s="26">
        <f t="shared" si="4"/>
        <v>55.947704536969567</v>
      </c>
      <c r="N76" s="26">
        <f t="shared" si="5"/>
        <v>465.64585362389494</v>
      </c>
    </row>
    <row r="77" spans="2:14" x14ac:dyDescent="0.2">
      <c r="B77" s="7" t="s">
        <v>25</v>
      </c>
      <c r="C77" s="4" t="s">
        <v>58</v>
      </c>
      <c r="D77" s="4">
        <v>2012</v>
      </c>
      <c r="E77" s="5">
        <v>50.71</v>
      </c>
      <c r="F77" s="5">
        <v>25.12</v>
      </c>
      <c r="G77" s="3"/>
      <c r="J77" s="26">
        <f>Table18[[#This Row],[GE (X)]]-$H$6</f>
        <v>5.1098198198198332</v>
      </c>
      <c r="K77" s="26">
        <f>Table18[[#This Row],[CC (Y)]]-$I$6</f>
        <v>-28.208828828828846</v>
      </c>
      <c r="L77" s="26">
        <f t="shared" si="3"/>
        <v>-144.14203264345474</v>
      </c>
      <c r="M77" s="26">
        <f t="shared" si="4"/>
        <v>26.110258591023594</v>
      </c>
      <c r="N77" s="26">
        <f t="shared" si="5"/>
        <v>795.73802389416539</v>
      </c>
    </row>
    <row r="78" spans="2:14" x14ac:dyDescent="0.2">
      <c r="B78" s="7" t="s">
        <v>25</v>
      </c>
      <c r="C78" s="4" t="s">
        <v>58</v>
      </c>
      <c r="D78" s="4">
        <v>2013</v>
      </c>
      <c r="E78" s="5">
        <v>49.29</v>
      </c>
      <c r="F78" s="5">
        <v>29.86</v>
      </c>
      <c r="G78" s="3"/>
      <c r="J78" s="26">
        <f>Table18[[#This Row],[GE (X)]]-$H$6</f>
        <v>3.6898198198198315</v>
      </c>
      <c r="K78" s="26">
        <f>Table18[[#This Row],[CC (Y)]]-$I$6</f>
        <v>-23.468828828828848</v>
      </c>
      <c r="L78" s="26">
        <f t="shared" si="3"/>
        <v>-86.595749760571721</v>
      </c>
      <c r="M78" s="26">
        <f t="shared" si="4"/>
        <v>13.614770302735254</v>
      </c>
      <c r="N78" s="26">
        <f t="shared" si="5"/>
        <v>550.78592659686797</v>
      </c>
    </row>
    <row r="79" spans="2:14" x14ac:dyDescent="0.2">
      <c r="B79" s="7" t="s">
        <v>25</v>
      </c>
      <c r="C79" s="4" t="s">
        <v>58</v>
      </c>
      <c r="D79" s="4">
        <v>2014</v>
      </c>
      <c r="E79" s="5">
        <v>44.71</v>
      </c>
      <c r="F79" s="5">
        <v>26.44</v>
      </c>
      <c r="G79" s="3"/>
      <c r="J79" s="26">
        <f>Table18[[#This Row],[GE (X)]]-$H$6</f>
        <v>-0.89018018018016676</v>
      </c>
      <c r="K79" s="26">
        <f>Table18[[#This Row],[CC (Y)]]-$I$6</f>
        <v>-26.888828828828846</v>
      </c>
      <c r="L79" s="26">
        <f t="shared" si="3"/>
        <v>23.935902491680523</v>
      </c>
      <c r="M79" s="26">
        <f t="shared" si="4"/>
        <v>0.79242075318559413</v>
      </c>
      <c r="N79" s="26">
        <f t="shared" si="5"/>
        <v>723.00911578605724</v>
      </c>
    </row>
    <row r="80" spans="2:14" x14ac:dyDescent="0.2">
      <c r="B80" s="7" t="s">
        <v>25</v>
      </c>
      <c r="C80" s="4" t="s">
        <v>58</v>
      </c>
      <c r="D80" s="4">
        <v>2015</v>
      </c>
      <c r="E80" s="5">
        <v>42.31</v>
      </c>
      <c r="F80" s="5">
        <v>22.6</v>
      </c>
      <c r="G80" s="3"/>
      <c r="J80" s="26">
        <f>Table18[[#This Row],[GE (X)]]-$H$6</f>
        <v>-3.2901801801801653</v>
      </c>
      <c r="K80" s="26">
        <f>Table18[[#This Row],[CC (Y)]]-$I$6</f>
        <v>-30.728828828828846</v>
      </c>
      <c r="L80" s="26">
        <f t="shared" si="3"/>
        <v>101.10338357276154</v>
      </c>
      <c r="M80" s="26">
        <f t="shared" si="4"/>
        <v>10.825285618050385</v>
      </c>
      <c r="N80" s="26">
        <f t="shared" si="5"/>
        <v>944.26092119146278</v>
      </c>
    </row>
    <row r="81" spans="2:14" x14ac:dyDescent="0.2">
      <c r="B81" s="7" t="s">
        <v>33</v>
      </c>
      <c r="C81" s="4" t="s">
        <v>3</v>
      </c>
      <c r="D81" s="4">
        <v>2010</v>
      </c>
      <c r="E81" s="5">
        <v>2.87</v>
      </c>
      <c r="F81" s="5">
        <v>7.14</v>
      </c>
      <c r="G81" s="3"/>
      <c r="J81" s="26">
        <f>Table18[[#This Row],[GE (X)]]-$H$6</f>
        <v>-42.73018018018017</v>
      </c>
      <c r="K81" s="26">
        <f>Table18[[#This Row],[CC (Y)]]-$I$6</f>
        <v>-46.188828828828846</v>
      </c>
      <c r="L81" s="26">
        <f t="shared" si="3"/>
        <v>1973.6569781673568</v>
      </c>
      <c r="M81" s="26">
        <f t="shared" si="4"/>
        <v>1825.8682982306623</v>
      </c>
      <c r="N81" s="26">
        <f t="shared" si="5"/>
        <v>2133.4079085788508</v>
      </c>
    </row>
    <row r="82" spans="2:14" x14ac:dyDescent="0.2">
      <c r="B82" s="7" t="s">
        <v>33</v>
      </c>
      <c r="C82" s="4" t="s">
        <v>3</v>
      </c>
      <c r="D82" s="4">
        <v>2011</v>
      </c>
      <c r="E82" s="5">
        <v>2.37</v>
      </c>
      <c r="F82" s="5">
        <v>6.64</v>
      </c>
      <c r="G82" s="3"/>
      <c r="J82" s="26">
        <f>Table18[[#This Row],[GE (X)]]-$H$6</f>
        <v>-43.23018018018017</v>
      </c>
      <c r="K82" s="26">
        <f>Table18[[#This Row],[CC (Y)]]-$I$6</f>
        <v>-46.688828828828846</v>
      </c>
      <c r="L82" s="26">
        <f t="shared" si="3"/>
        <v>2018.3664826718614</v>
      </c>
      <c r="M82" s="26">
        <f t="shared" si="4"/>
        <v>1868.8484784108425</v>
      </c>
      <c r="N82" s="26">
        <f t="shared" si="5"/>
        <v>2179.8467374076795</v>
      </c>
    </row>
    <row r="83" spans="2:14" x14ac:dyDescent="0.2">
      <c r="B83" s="7" t="s">
        <v>33</v>
      </c>
      <c r="C83" s="4" t="s">
        <v>3</v>
      </c>
      <c r="D83" s="4">
        <v>2012</v>
      </c>
      <c r="E83" s="5">
        <v>1.42</v>
      </c>
      <c r="F83" s="5">
        <v>7.58</v>
      </c>
      <c r="G83" s="3"/>
      <c r="J83" s="26">
        <f>Table18[[#This Row],[GE (X)]]-$H$6</f>
        <v>-44.180180180180166</v>
      </c>
      <c r="K83" s="26">
        <f>Table18[[#This Row],[CC (Y)]]-$I$6</f>
        <v>-45.748828828828849</v>
      </c>
      <c r="L83" s="26">
        <f t="shared" si="3"/>
        <v>2021.1915006898794</v>
      </c>
      <c r="M83" s="26">
        <f t="shared" si="4"/>
        <v>1951.8883207531844</v>
      </c>
      <c r="N83" s="26">
        <f t="shared" si="5"/>
        <v>2092.9553392094817</v>
      </c>
    </row>
    <row r="84" spans="2:14" x14ac:dyDescent="0.2">
      <c r="B84" s="7" t="s">
        <v>33</v>
      </c>
      <c r="C84" s="4" t="s">
        <v>3</v>
      </c>
      <c r="D84" s="4">
        <v>2013</v>
      </c>
      <c r="E84" s="5">
        <v>2.84</v>
      </c>
      <c r="F84" s="5">
        <v>10.9</v>
      </c>
      <c r="G84" s="3"/>
      <c r="J84" s="26">
        <f>Table18[[#This Row],[GE (X)]]-$H$6</f>
        <v>-42.760180180180171</v>
      </c>
      <c r="K84" s="26">
        <f>Table18[[#This Row],[CC (Y)]]-$I$6</f>
        <v>-42.428828828828848</v>
      </c>
      <c r="L84" s="26">
        <f t="shared" si="3"/>
        <v>1814.2643655547445</v>
      </c>
      <c r="M84" s="26">
        <f t="shared" si="4"/>
        <v>1828.433009041473</v>
      </c>
      <c r="N84" s="26">
        <f t="shared" si="5"/>
        <v>1800.205515786058</v>
      </c>
    </row>
    <row r="85" spans="2:14" x14ac:dyDescent="0.2">
      <c r="B85" s="7" t="s">
        <v>33</v>
      </c>
      <c r="C85" s="4" t="s">
        <v>3</v>
      </c>
      <c r="D85" s="4">
        <v>2014</v>
      </c>
      <c r="E85" s="5">
        <v>0.96</v>
      </c>
      <c r="F85" s="5">
        <v>7.69</v>
      </c>
      <c r="G85" s="3"/>
      <c r="J85" s="26">
        <f>Table18[[#This Row],[GE (X)]]-$H$6</f>
        <v>-44.640180180180167</v>
      </c>
      <c r="K85" s="26">
        <f>Table18[[#This Row],[CC (Y)]]-$I$6</f>
        <v>-45.638828828828849</v>
      </c>
      <c r="L85" s="26">
        <f t="shared" si="3"/>
        <v>2037.3255421313208</v>
      </c>
      <c r="M85" s="26">
        <f t="shared" si="4"/>
        <v>1992.7456865189502</v>
      </c>
      <c r="N85" s="26">
        <f t="shared" si="5"/>
        <v>2082.9026968671392</v>
      </c>
    </row>
    <row r="86" spans="2:14" x14ac:dyDescent="0.2">
      <c r="B86" s="7" t="s">
        <v>33</v>
      </c>
      <c r="C86" s="4" t="s">
        <v>3</v>
      </c>
      <c r="D86" s="4">
        <v>2015</v>
      </c>
      <c r="E86" s="5">
        <v>0.96</v>
      </c>
      <c r="F86" s="5">
        <v>8.65</v>
      </c>
      <c r="G86" s="3"/>
      <c r="J86" s="26">
        <f>Table18[[#This Row],[GE (X)]]-$H$6</f>
        <v>-44.640180180180167</v>
      </c>
      <c r="K86" s="26">
        <f>Table18[[#This Row],[CC (Y)]]-$I$6</f>
        <v>-44.678828828828848</v>
      </c>
      <c r="L86" s="26">
        <f t="shared" si="3"/>
        <v>1994.4709691583478</v>
      </c>
      <c r="M86" s="26">
        <f t="shared" si="4"/>
        <v>1992.7456865189502</v>
      </c>
      <c r="N86" s="26">
        <f t="shared" si="5"/>
        <v>1996.1977455157878</v>
      </c>
    </row>
    <row r="87" spans="2:14" x14ac:dyDescent="0.2">
      <c r="B87" s="7" t="s">
        <v>26</v>
      </c>
      <c r="C87" s="4" t="s">
        <v>59</v>
      </c>
      <c r="D87" s="4">
        <v>2010</v>
      </c>
      <c r="E87" s="5">
        <v>62.68</v>
      </c>
      <c r="F87" s="5">
        <v>44.29</v>
      </c>
      <c r="G87" s="3"/>
      <c r="J87" s="26">
        <f>Table18[[#This Row],[GE (X)]]-$H$6</f>
        <v>17.079819819819832</v>
      </c>
      <c r="K87" s="26">
        <f>Table18[[#This Row],[CC (Y)]]-$I$6</f>
        <v>-9.0388288288288479</v>
      </c>
      <c r="L87" s="26">
        <f t="shared" si="3"/>
        <v>-154.38156777858984</v>
      </c>
      <c r="M87" s="26">
        <f t="shared" si="4"/>
        <v>291.72024507751036</v>
      </c>
      <c r="N87" s="26">
        <f t="shared" si="5"/>
        <v>81.700426596867487</v>
      </c>
    </row>
    <row r="88" spans="2:14" x14ac:dyDescent="0.2">
      <c r="B88" s="7" t="s">
        <v>26</v>
      </c>
      <c r="C88" s="4" t="s">
        <v>59</v>
      </c>
      <c r="D88" s="4">
        <v>2011</v>
      </c>
      <c r="E88" s="5">
        <v>61.61</v>
      </c>
      <c r="F88" s="5">
        <v>50.24</v>
      </c>
      <c r="G88" s="3"/>
      <c r="J88" s="26">
        <f>Table18[[#This Row],[GE (X)]]-$H$6</f>
        <v>16.009819819819832</v>
      </c>
      <c r="K88" s="26">
        <f>Table18[[#This Row],[CC (Y)]]-$I$6</f>
        <v>-3.088828828828845</v>
      </c>
      <c r="L88" s="26">
        <f t="shared" si="3"/>
        <v>-49.451593003814921</v>
      </c>
      <c r="M88" s="26">
        <f t="shared" si="4"/>
        <v>256.31433066309592</v>
      </c>
      <c r="N88" s="26">
        <f t="shared" si="5"/>
        <v>9.5408635338041741</v>
      </c>
    </row>
    <row r="89" spans="2:14" x14ac:dyDescent="0.2">
      <c r="B89" s="7" t="s">
        <v>26</v>
      </c>
      <c r="C89" s="4" t="s">
        <v>59</v>
      </c>
      <c r="D89" s="4">
        <v>2012</v>
      </c>
      <c r="E89" s="5">
        <v>56.87</v>
      </c>
      <c r="F89" s="5">
        <v>45.97</v>
      </c>
      <c r="G89" s="3"/>
      <c r="J89" s="26">
        <f>Table18[[#This Row],[GE (X)]]-$H$6</f>
        <v>11.26981981981983</v>
      </c>
      <c r="K89" s="26">
        <f>Table18[[#This Row],[CC (Y)]]-$I$6</f>
        <v>-7.3588288288288481</v>
      </c>
      <c r="L89" s="26">
        <f t="shared" si="3"/>
        <v>-82.932674985796893</v>
      </c>
      <c r="M89" s="26">
        <f t="shared" si="4"/>
        <v>127.00883877120386</v>
      </c>
      <c r="N89" s="26">
        <f t="shared" si="5"/>
        <v>54.152361732002554</v>
      </c>
    </row>
    <row r="90" spans="2:14" x14ac:dyDescent="0.2">
      <c r="B90" s="7" t="s">
        <v>26</v>
      </c>
      <c r="C90" s="4" t="s">
        <v>59</v>
      </c>
      <c r="D90" s="4">
        <v>2013</v>
      </c>
      <c r="E90" s="5">
        <v>56.87</v>
      </c>
      <c r="F90" s="5">
        <v>45.97</v>
      </c>
      <c r="G90" s="3"/>
      <c r="J90" s="26">
        <f>Table18[[#This Row],[GE (X)]]-$H$6</f>
        <v>11.26981981981983</v>
      </c>
      <c r="K90" s="26">
        <f>Table18[[#This Row],[CC (Y)]]-$I$6</f>
        <v>-7.3588288288288481</v>
      </c>
      <c r="L90" s="26">
        <f t="shared" si="3"/>
        <v>-82.932674985796893</v>
      </c>
      <c r="M90" s="26">
        <f t="shared" si="4"/>
        <v>127.00883877120386</v>
      </c>
      <c r="N90" s="26">
        <f t="shared" si="5"/>
        <v>54.152361732002554</v>
      </c>
    </row>
    <row r="91" spans="2:14" x14ac:dyDescent="0.2">
      <c r="B91" s="7" t="s">
        <v>26</v>
      </c>
      <c r="C91" s="4" t="s">
        <v>59</v>
      </c>
      <c r="D91" s="4">
        <v>2014</v>
      </c>
      <c r="E91" s="5">
        <v>60.1</v>
      </c>
      <c r="F91" s="5">
        <v>43.75</v>
      </c>
      <c r="G91" s="3"/>
      <c r="J91" s="26">
        <f>Table18[[#This Row],[GE (X)]]-$H$6</f>
        <v>14.499819819819834</v>
      </c>
      <c r="K91" s="26">
        <f>Table18[[#This Row],[CC (Y)]]-$I$6</f>
        <v>-9.578828828828847</v>
      </c>
      <c r="L91" s="26">
        <f t="shared" si="3"/>
        <v>-138.89129210291412</v>
      </c>
      <c r="M91" s="26">
        <f t="shared" si="4"/>
        <v>210.24477480724008</v>
      </c>
      <c r="N91" s="26">
        <f t="shared" si="5"/>
        <v>91.753961732002622</v>
      </c>
    </row>
    <row r="92" spans="2:14" x14ac:dyDescent="0.2">
      <c r="B92" s="7" t="s">
        <v>26</v>
      </c>
      <c r="C92" s="4" t="s">
        <v>59</v>
      </c>
      <c r="D92" s="4">
        <v>2015</v>
      </c>
      <c r="E92" s="5">
        <v>63.46</v>
      </c>
      <c r="F92" s="5">
        <v>47.6</v>
      </c>
      <c r="G92" s="3"/>
      <c r="J92" s="26">
        <f>Table18[[#This Row],[GE (X)]]-$H$6</f>
        <v>17.859819819819833</v>
      </c>
      <c r="K92" s="26">
        <f>Table18[[#This Row],[CC (Y)]]-$I$6</f>
        <v>-5.7288288288288456</v>
      </c>
      <c r="L92" s="26">
        <f t="shared" si="3"/>
        <v>-102.31585066147267</v>
      </c>
      <c r="M92" s="26">
        <f t="shared" si="4"/>
        <v>318.97316399642932</v>
      </c>
      <c r="N92" s="26">
        <f t="shared" si="5"/>
        <v>32.819479750020484</v>
      </c>
    </row>
    <row r="93" spans="2:14" x14ac:dyDescent="0.2">
      <c r="B93" s="7" t="s">
        <v>43</v>
      </c>
      <c r="C93" s="4" t="s">
        <v>60</v>
      </c>
      <c r="D93" s="4">
        <v>2010</v>
      </c>
      <c r="E93" s="5">
        <v>21.53</v>
      </c>
      <c r="F93" s="5">
        <v>57.14</v>
      </c>
      <c r="G93" s="3"/>
      <c r="J93" s="26">
        <f>Table18[[#This Row],[GE (X)]]-$H$6</f>
        <v>-24.070180180180166</v>
      </c>
      <c r="K93" s="26">
        <f>Table18[[#This Row],[CC (Y)]]-$I$6</f>
        <v>3.8111711711711536</v>
      </c>
      <c r="L93" s="26">
        <f t="shared" si="3"/>
        <v>-91.735576787597935</v>
      </c>
      <c r="M93" s="26">
        <f t="shared" si="4"/>
        <v>579.37357390633815</v>
      </c>
      <c r="N93" s="26">
        <f t="shared" si="5"/>
        <v>14.525025695966102</v>
      </c>
    </row>
    <row r="94" spans="2:14" x14ac:dyDescent="0.2">
      <c r="B94" s="7" t="s">
        <v>43</v>
      </c>
      <c r="C94" s="4" t="s">
        <v>60</v>
      </c>
      <c r="D94" s="4">
        <v>2011</v>
      </c>
      <c r="E94" s="5">
        <v>23.7</v>
      </c>
      <c r="F94" s="5">
        <v>62.56</v>
      </c>
      <c r="G94" s="3"/>
      <c r="J94" s="26">
        <f>Table18[[#This Row],[GE (X)]]-$H$6</f>
        <v>-21.900180180180168</v>
      </c>
      <c r="K94" s="26">
        <f>Table18[[#This Row],[CC (Y)]]-$I$6</f>
        <v>9.2311711711711553</v>
      </c>
      <c r="L94" s="26">
        <f t="shared" si="3"/>
        <v>-202.16431192273308</v>
      </c>
      <c r="M94" s="26">
        <f t="shared" si="4"/>
        <v>479.61789192435629</v>
      </c>
      <c r="N94" s="26">
        <f t="shared" si="5"/>
        <v>85.214521191461444</v>
      </c>
    </row>
    <row r="95" spans="2:14" x14ac:dyDescent="0.2">
      <c r="B95" s="7" t="s">
        <v>43</v>
      </c>
      <c r="C95" s="4" t="s">
        <v>60</v>
      </c>
      <c r="D95" s="4">
        <v>2012</v>
      </c>
      <c r="E95" s="5">
        <v>24.64</v>
      </c>
      <c r="F95" s="5">
        <v>60.19</v>
      </c>
      <c r="G95" s="3"/>
      <c r="J95" s="26">
        <f>Table18[[#This Row],[GE (X)]]-$H$6</f>
        <v>-20.960180180180167</v>
      </c>
      <c r="K95" s="26">
        <f>Table18[[#This Row],[CC (Y)]]-$I$6</f>
        <v>6.8611711711711507</v>
      </c>
      <c r="L95" s="26">
        <f t="shared" si="3"/>
        <v>-143.81138399480508</v>
      </c>
      <c r="M95" s="26">
        <f t="shared" si="4"/>
        <v>439.32915318561749</v>
      </c>
      <c r="N95" s="26">
        <f t="shared" si="5"/>
        <v>47.075669840110102</v>
      </c>
    </row>
    <row r="96" spans="2:14" x14ac:dyDescent="0.2">
      <c r="B96" s="7" t="s">
        <v>43</v>
      </c>
      <c r="C96" s="4" t="s">
        <v>60</v>
      </c>
      <c r="D96" s="4">
        <v>2013</v>
      </c>
      <c r="E96" s="5">
        <v>25.12</v>
      </c>
      <c r="F96" s="5">
        <v>59.24</v>
      </c>
      <c r="G96" s="3"/>
      <c r="J96" s="26">
        <f>Table18[[#This Row],[GE (X)]]-$H$6</f>
        <v>-20.480180180180167</v>
      </c>
      <c r="K96" s="26">
        <f>Table18[[#This Row],[CC (Y)]]-$I$6</f>
        <v>5.911171171171155</v>
      </c>
      <c r="L96" s="26">
        <f t="shared" si="3"/>
        <v>-121.06185066147187</v>
      </c>
      <c r="M96" s="26">
        <f t="shared" si="4"/>
        <v>419.4377802126445</v>
      </c>
      <c r="N96" s="26">
        <f t="shared" si="5"/>
        <v>34.941944614884967</v>
      </c>
    </row>
    <row r="97" spans="2:14" x14ac:dyDescent="0.2">
      <c r="B97" s="7" t="s">
        <v>43</v>
      </c>
      <c r="C97" s="4" t="s">
        <v>60</v>
      </c>
      <c r="D97" s="4">
        <v>2014</v>
      </c>
      <c r="E97" s="5">
        <v>30.77</v>
      </c>
      <c r="F97" s="5">
        <v>64.900000000000006</v>
      </c>
      <c r="G97" s="3"/>
      <c r="J97" s="26">
        <f>Table18[[#This Row],[GE (X)]]-$H$6</f>
        <v>-14.830180180180168</v>
      </c>
      <c r="K97" s="26">
        <f>Table18[[#This Row],[CC (Y)]]-$I$6</f>
        <v>11.571171171171159</v>
      </c>
      <c r="L97" s="26">
        <f t="shared" si="3"/>
        <v>-171.60255336417467</v>
      </c>
      <c r="M97" s="26">
        <f t="shared" si="4"/>
        <v>219.93424417660867</v>
      </c>
      <c r="N97" s="26">
        <f t="shared" si="5"/>
        <v>133.89200227254253</v>
      </c>
    </row>
    <row r="98" spans="2:14" x14ac:dyDescent="0.2">
      <c r="B98" s="7" t="s">
        <v>43</v>
      </c>
      <c r="C98" s="4" t="s">
        <v>60</v>
      </c>
      <c r="D98" s="4">
        <v>2015</v>
      </c>
      <c r="E98" s="5">
        <v>36.06</v>
      </c>
      <c r="F98" s="5">
        <v>63.94</v>
      </c>
      <c r="G98" s="3"/>
      <c r="J98" s="26">
        <f>Table18[[#This Row],[GE (X)]]-$H$6</f>
        <v>-9.5401801801801653</v>
      </c>
      <c r="K98" s="26">
        <f>Table18[[#This Row],[CC (Y)]]-$I$6</f>
        <v>10.611171171171151</v>
      </c>
      <c r="L98" s="26">
        <f t="shared" si="3"/>
        <v>-101.23248489570616</v>
      </c>
      <c r="M98" s="26">
        <f t="shared" si="4"/>
        <v>91.01503787030245</v>
      </c>
      <c r="N98" s="26">
        <f t="shared" si="5"/>
        <v>112.59695362389373</v>
      </c>
    </row>
    <row r="99" spans="2:14" x14ac:dyDescent="0.2">
      <c r="B99" s="7" t="s">
        <v>18</v>
      </c>
      <c r="C99" s="4" t="s">
        <v>0</v>
      </c>
      <c r="D99" s="4">
        <v>2010</v>
      </c>
      <c r="E99" s="5">
        <v>46.89</v>
      </c>
      <c r="F99" s="5">
        <v>35.71</v>
      </c>
      <c r="G99" s="3"/>
      <c r="J99" s="26">
        <f>Table18[[#This Row],[GE (X)]]-$H$6</f>
        <v>1.289819819819833</v>
      </c>
      <c r="K99" s="26">
        <f>Table18[[#This Row],[CC (Y)]]-$I$6</f>
        <v>-17.618828828828846</v>
      </c>
      <c r="L99" s="26">
        <f t="shared" si="3"/>
        <v>-22.7251146254365</v>
      </c>
      <c r="M99" s="26">
        <f t="shared" si="4"/>
        <v>1.6636351676000665</v>
      </c>
      <c r="N99" s="26">
        <f t="shared" si="5"/>
        <v>310.42312929957046</v>
      </c>
    </row>
    <row r="100" spans="2:14" x14ac:dyDescent="0.2">
      <c r="B100" s="7" t="s">
        <v>18</v>
      </c>
      <c r="C100" s="4" t="s">
        <v>0</v>
      </c>
      <c r="D100" s="4">
        <v>2011</v>
      </c>
      <c r="E100" s="5">
        <v>45.02</v>
      </c>
      <c r="F100" s="5">
        <v>36.020000000000003</v>
      </c>
      <c r="G100" s="3"/>
      <c r="J100" s="26">
        <f>Table18[[#This Row],[GE (X)]]-$H$6</f>
        <v>-0.58018018018016448</v>
      </c>
      <c r="K100" s="26">
        <f>Table18[[#This Row],[CC (Y)]]-$I$6</f>
        <v>-17.308828828828844</v>
      </c>
      <c r="L100" s="26">
        <f t="shared" si="3"/>
        <v>10.042239428617544</v>
      </c>
      <c r="M100" s="26">
        <f t="shared" si="4"/>
        <v>0.33660904147388815</v>
      </c>
      <c r="N100" s="26">
        <f t="shared" si="5"/>
        <v>299.59555542569649</v>
      </c>
    </row>
    <row r="101" spans="2:14" x14ac:dyDescent="0.2">
      <c r="B101" s="7" t="s">
        <v>18</v>
      </c>
      <c r="C101" s="4" t="s">
        <v>0</v>
      </c>
      <c r="D101" s="4">
        <v>2012</v>
      </c>
      <c r="E101" s="5">
        <v>47.87</v>
      </c>
      <c r="F101" s="5">
        <v>29.38</v>
      </c>
      <c r="G101" s="3"/>
      <c r="J101" s="26">
        <f>Table18[[#This Row],[GE (X)]]-$H$6</f>
        <v>2.2698198198198298</v>
      </c>
      <c r="K101" s="26">
        <f>Table18[[#This Row],[CC (Y)]]-$I$6</f>
        <v>-23.948828828828848</v>
      </c>
      <c r="L101" s="26">
        <f t="shared" si="3"/>
        <v>-54.359526337148239</v>
      </c>
      <c r="M101" s="26">
        <f t="shared" si="4"/>
        <v>5.1520820144469246</v>
      </c>
      <c r="N101" s="26">
        <f t="shared" si="5"/>
        <v>573.54640227254379</v>
      </c>
    </row>
    <row r="102" spans="2:14" x14ac:dyDescent="0.2">
      <c r="B102" s="7" t="s">
        <v>18</v>
      </c>
      <c r="C102" s="4" t="s">
        <v>0</v>
      </c>
      <c r="D102" s="4">
        <v>2013</v>
      </c>
      <c r="E102" s="5">
        <v>45.5</v>
      </c>
      <c r="F102" s="5">
        <v>28.91</v>
      </c>
      <c r="G102" s="3"/>
      <c r="J102" s="26">
        <f>Table18[[#This Row],[GE (X)]]-$H$6</f>
        <v>-0.10018018018016761</v>
      </c>
      <c r="K102" s="26">
        <f>Table18[[#This Row],[CC (Y)]]-$I$6</f>
        <v>-24.418828828828847</v>
      </c>
      <c r="L102" s="26">
        <f t="shared" si="3"/>
        <v>2.4462826718607453</v>
      </c>
      <c r="M102" s="26">
        <f t="shared" si="4"/>
        <v>1.0036068500930848E-2</v>
      </c>
      <c r="N102" s="26">
        <f t="shared" si="5"/>
        <v>596.27920137164278</v>
      </c>
    </row>
    <row r="103" spans="2:14" x14ac:dyDescent="0.2">
      <c r="B103" s="7" t="s">
        <v>18</v>
      </c>
      <c r="C103" s="4" t="s">
        <v>0</v>
      </c>
      <c r="D103" s="4">
        <v>2014</v>
      </c>
      <c r="E103" s="5">
        <v>41.83</v>
      </c>
      <c r="F103" s="5">
        <v>54.81</v>
      </c>
      <c r="G103" s="3"/>
      <c r="J103" s="26">
        <f>Table18[[#This Row],[GE (X)]]-$H$6</f>
        <v>-3.7701801801801693</v>
      </c>
      <c r="K103" s="26">
        <f>Table18[[#This Row],[CC (Y)]]-$I$6</f>
        <v>1.4811711711711553</v>
      </c>
      <c r="L103" s="26">
        <f t="shared" si="3"/>
        <v>-5.5842821930037383</v>
      </c>
      <c r="M103" s="26">
        <f t="shared" si="4"/>
        <v>14.214258591023373</v>
      </c>
      <c r="N103" s="26">
        <f t="shared" si="5"/>
        <v>2.1938680383085316</v>
      </c>
    </row>
    <row r="104" spans="2:14" x14ac:dyDescent="0.2">
      <c r="B104" s="7" t="s">
        <v>18</v>
      </c>
      <c r="C104" s="4" t="s">
        <v>0</v>
      </c>
      <c r="D104" s="4">
        <v>2015</v>
      </c>
      <c r="E104" s="5">
        <v>40.869999999999997</v>
      </c>
      <c r="F104" s="5">
        <v>49.52</v>
      </c>
      <c r="G104" s="3"/>
      <c r="J104" s="26">
        <f>Table18[[#This Row],[GE (X)]]-$H$6</f>
        <v>-4.7301801801801702</v>
      </c>
      <c r="K104" s="26">
        <f>Table18[[#This Row],[CC (Y)]]-$I$6</f>
        <v>-3.8088288288288439</v>
      </c>
      <c r="L104" s="26">
        <f t="shared" si="3"/>
        <v>18.016446635825048</v>
      </c>
      <c r="M104" s="26">
        <f t="shared" si="4"/>
        <v>22.374604536969308</v>
      </c>
      <c r="N104" s="26">
        <f t="shared" si="5"/>
        <v>14.507177047317702</v>
      </c>
    </row>
    <row r="105" spans="2:14" x14ac:dyDescent="0.2">
      <c r="B105" s="7" t="s">
        <v>37</v>
      </c>
      <c r="C105" s="4" t="s">
        <v>66</v>
      </c>
      <c r="D105" s="4">
        <v>2010</v>
      </c>
      <c r="E105" s="5">
        <v>7.18</v>
      </c>
      <c r="F105" s="5">
        <v>46.67</v>
      </c>
      <c r="G105" s="3"/>
      <c r="J105" s="26">
        <f>Table18[[#This Row],[GE (X)]]-$H$6</f>
        <v>-38.420180180180168</v>
      </c>
      <c r="K105" s="26">
        <f>Table18[[#This Row],[CC (Y)]]-$I$6</f>
        <v>-6.6588288288288453</v>
      </c>
      <c r="L105" s="26">
        <f t="shared" si="3"/>
        <v>255.83340339258231</v>
      </c>
      <c r="M105" s="26">
        <f t="shared" si="4"/>
        <v>1476.110245077509</v>
      </c>
      <c r="N105" s="26">
        <f t="shared" si="5"/>
        <v>44.340001371642131</v>
      </c>
    </row>
    <row r="106" spans="2:14" x14ac:dyDescent="0.2">
      <c r="B106" s="7" t="s">
        <v>37</v>
      </c>
      <c r="C106" s="4" t="s">
        <v>66</v>
      </c>
      <c r="D106" s="4">
        <v>2011</v>
      </c>
      <c r="E106" s="5">
        <v>4.2699999999999996</v>
      </c>
      <c r="F106" s="5">
        <v>47.87</v>
      </c>
      <c r="G106" s="3"/>
      <c r="J106" s="26">
        <f>Table18[[#This Row],[GE (X)]]-$H$6</f>
        <v>-41.330180180180164</v>
      </c>
      <c r="K106" s="26">
        <f>Table18[[#This Row],[CC (Y)]]-$I$6</f>
        <v>-5.4588288288288496</v>
      </c>
      <c r="L106" s="26">
        <f t="shared" si="3"/>
        <v>225.61437906825822</v>
      </c>
      <c r="M106" s="26">
        <f t="shared" si="4"/>
        <v>1708.1837937261573</v>
      </c>
      <c r="N106" s="26">
        <f t="shared" si="5"/>
        <v>29.798812182452949</v>
      </c>
    </row>
    <row r="107" spans="2:14" x14ac:dyDescent="0.2">
      <c r="B107" s="7" t="s">
        <v>37</v>
      </c>
      <c r="C107" s="4" t="s">
        <v>66</v>
      </c>
      <c r="D107" s="4">
        <v>2012</v>
      </c>
      <c r="E107" s="5">
        <v>5.69</v>
      </c>
      <c r="F107" s="5">
        <v>53.08</v>
      </c>
      <c r="G107" s="3"/>
      <c r="J107" s="26">
        <f>Table18[[#This Row],[GE (X)]]-$H$6</f>
        <v>-39.91018018018017</v>
      </c>
      <c r="K107" s="26">
        <f>Table18[[#This Row],[CC (Y)]]-$I$6</f>
        <v>-0.24882882882884871</v>
      </c>
      <c r="L107" s="26">
        <f t="shared" si="3"/>
        <v>9.9308033925825612</v>
      </c>
      <c r="M107" s="26">
        <f t="shared" si="4"/>
        <v>1592.822482014446</v>
      </c>
      <c r="N107" s="26">
        <f t="shared" si="5"/>
        <v>6.1915786056336491E-2</v>
      </c>
    </row>
    <row r="108" spans="2:14" x14ac:dyDescent="0.2">
      <c r="B108" s="7" t="s">
        <v>37</v>
      </c>
      <c r="C108" s="4" t="s">
        <v>66</v>
      </c>
      <c r="D108" s="4">
        <v>2013</v>
      </c>
      <c r="E108" s="5">
        <v>2.37</v>
      </c>
      <c r="F108" s="5">
        <v>58.29</v>
      </c>
      <c r="G108" s="3"/>
      <c r="J108" s="26">
        <f>Table18[[#This Row],[GE (X)]]-$H$6</f>
        <v>-43.23018018018017</v>
      </c>
      <c r="K108" s="26">
        <f>Table18[[#This Row],[CC (Y)]]-$I$6</f>
        <v>4.9611711711711521</v>
      </c>
      <c r="L108" s="26">
        <f t="shared" si="3"/>
        <v>-214.47232363444439</v>
      </c>
      <c r="M108" s="26">
        <f t="shared" si="4"/>
        <v>1868.8484784108425</v>
      </c>
      <c r="N108" s="26">
        <f t="shared" si="5"/>
        <v>24.61321938965974</v>
      </c>
    </row>
    <row r="109" spans="2:14" x14ac:dyDescent="0.2">
      <c r="B109" s="7" t="s">
        <v>37</v>
      </c>
      <c r="C109" s="4" t="s">
        <v>66</v>
      </c>
      <c r="D109" s="4">
        <v>2014</v>
      </c>
      <c r="E109" s="5">
        <v>5.29</v>
      </c>
      <c r="F109" s="5">
        <v>56.25</v>
      </c>
      <c r="G109" s="3"/>
      <c r="J109" s="26">
        <f>Table18[[#This Row],[GE (X)]]-$H$6</f>
        <v>-40.310180180180168</v>
      </c>
      <c r="K109" s="26">
        <f>Table18[[#This Row],[CC (Y)]]-$I$6</f>
        <v>2.921171171171153</v>
      </c>
      <c r="L109" s="26">
        <f t="shared" si="3"/>
        <v>-117.75293624705711</v>
      </c>
      <c r="M109" s="26">
        <f t="shared" si="4"/>
        <v>1624.91062615859</v>
      </c>
      <c r="N109" s="26">
        <f t="shared" si="5"/>
        <v>8.5332410112814454</v>
      </c>
    </row>
    <row r="110" spans="2:14" x14ac:dyDescent="0.2">
      <c r="B110" s="7" t="s">
        <v>37</v>
      </c>
      <c r="C110" s="4" t="s">
        <v>66</v>
      </c>
      <c r="D110" s="4">
        <v>2015</v>
      </c>
      <c r="E110" s="5">
        <v>5.29</v>
      </c>
      <c r="F110" s="5">
        <v>55.77</v>
      </c>
      <c r="G110" s="3"/>
      <c r="J110" s="26">
        <f>Table18[[#This Row],[GE (X)]]-$H$6</f>
        <v>-40.310180180180168</v>
      </c>
      <c r="K110" s="26">
        <f>Table18[[#This Row],[CC (Y)]]-$I$6</f>
        <v>2.4411711711711561</v>
      </c>
      <c r="L110" s="26">
        <f t="shared" si="3"/>
        <v>-98.404049760570743</v>
      </c>
      <c r="M110" s="26">
        <f t="shared" si="4"/>
        <v>1624.91062615859</v>
      </c>
      <c r="N110" s="26">
        <f t="shared" si="5"/>
        <v>5.9593166869571537</v>
      </c>
    </row>
    <row r="111" spans="2:14" x14ac:dyDescent="0.2">
      <c r="B111" s="7" t="s">
        <v>15</v>
      </c>
      <c r="C111" s="4" t="s">
        <v>67</v>
      </c>
      <c r="D111" s="4">
        <v>2010</v>
      </c>
      <c r="E111" s="5">
        <v>76.56</v>
      </c>
      <c r="F111" s="5">
        <v>72.86</v>
      </c>
      <c r="G111" s="3"/>
      <c r="J111" s="26">
        <f>Table18[[#This Row],[GE (X)]]-$H$6</f>
        <v>30.959819819819835</v>
      </c>
      <c r="K111" s="26">
        <f>Table18[[#This Row],[CC (Y)]]-$I$6</f>
        <v>19.531171171171152</v>
      </c>
      <c r="L111" s="26">
        <f t="shared" si="3"/>
        <v>604.68154032951838</v>
      </c>
      <c r="M111" s="26">
        <f t="shared" si="4"/>
        <v>958.51044327570901</v>
      </c>
      <c r="N111" s="26">
        <f t="shared" si="5"/>
        <v>381.4666473175871</v>
      </c>
    </row>
    <row r="112" spans="2:14" x14ac:dyDescent="0.2">
      <c r="B112" s="7" t="s">
        <v>15</v>
      </c>
      <c r="C112" s="4" t="s">
        <v>67</v>
      </c>
      <c r="D112" s="4">
        <v>2011</v>
      </c>
      <c r="E112" s="5">
        <v>76.78</v>
      </c>
      <c r="F112" s="5">
        <v>72.510000000000005</v>
      </c>
      <c r="G112" s="3"/>
      <c r="J112" s="26">
        <f>Table18[[#This Row],[GE (X)]]-$H$6</f>
        <v>31.179819819819834</v>
      </c>
      <c r="K112" s="26">
        <f>Table18[[#This Row],[CC (Y)]]-$I$6</f>
        <v>19.181171171171158</v>
      </c>
      <c r="L112" s="26">
        <f t="shared" si="3"/>
        <v>598.06546105023926</v>
      </c>
      <c r="M112" s="26">
        <f t="shared" si="4"/>
        <v>972.18116399642975</v>
      </c>
      <c r="N112" s="26">
        <f t="shared" si="5"/>
        <v>367.91732749776753</v>
      </c>
    </row>
    <row r="113" spans="2:14" x14ac:dyDescent="0.2">
      <c r="B113" s="7" t="s">
        <v>15</v>
      </c>
      <c r="C113" s="4" t="s">
        <v>67</v>
      </c>
      <c r="D113" s="4">
        <v>2012</v>
      </c>
      <c r="E113" s="5">
        <v>78.2</v>
      </c>
      <c r="F113" s="5">
        <v>68.25</v>
      </c>
      <c r="G113" s="3"/>
      <c r="J113" s="26">
        <f>Table18[[#This Row],[GE (X)]]-$H$6</f>
        <v>32.599819819819835</v>
      </c>
      <c r="K113" s="26">
        <f>Table18[[#This Row],[CC (Y)]]-$I$6</f>
        <v>14.921171171171153</v>
      </c>
      <c r="L113" s="26">
        <f t="shared" si="3"/>
        <v>486.42749168086971</v>
      </c>
      <c r="M113" s="26">
        <f t="shared" si="4"/>
        <v>1062.7482522847181</v>
      </c>
      <c r="N113" s="26">
        <f t="shared" si="5"/>
        <v>222.6413491193891</v>
      </c>
    </row>
    <row r="114" spans="2:14" x14ac:dyDescent="0.2">
      <c r="B114" s="7" t="s">
        <v>15</v>
      </c>
      <c r="C114" s="4" t="s">
        <v>67</v>
      </c>
      <c r="D114" s="4">
        <v>2013</v>
      </c>
      <c r="E114" s="5">
        <v>74.88</v>
      </c>
      <c r="F114" s="5">
        <v>67.3</v>
      </c>
      <c r="G114" s="3"/>
      <c r="J114" s="26">
        <f>Table18[[#This Row],[GE (X)]]-$H$6</f>
        <v>29.279819819819828</v>
      </c>
      <c r="K114" s="26">
        <f>Table18[[#This Row],[CC (Y)]]-$I$6</f>
        <v>13.97117117117115</v>
      </c>
      <c r="L114" s="26">
        <f t="shared" si="3"/>
        <v>409.07337456375245</v>
      </c>
      <c r="M114" s="26">
        <f t="shared" si="4"/>
        <v>857.30784868111402</v>
      </c>
      <c r="N114" s="26">
        <f t="shared" si="5"/>
        <v>195.19362389416384</v>
      </c>
    </row>
    <row r="115" spans="2:14" x14ac:dyDescent="0.2">
      <c r="B115" s="7" t="s">
        <v>15</v>
      </c>
      <c r="C115" s="4" t="s">
        <v>67</v>
      </c>
      <c r="D115" s="4">
        <v>2014</v>
      </c>
      <c r="E115" s="5">
        <v>81.25</v>
      </c>
      <c r="F115" s="5">
        <v>67.790000000000006</v>
      </c>
      <c r="G115" s="3"/>
      <c r="J115" s="26">
        <f>Table18[[#This Row],[GE (X)]]-$H$6</f>
        <v>35.649819819819832</v>
      </c>
      <c r="K115" s="26">
        <f>Table18[[#This Row],[CC (Y)]]-$I$6</f>
        <v>14.461171171171159</v>
      </c>
      <c r="L115" s="26">
        <f t="shared" si="3"/>
        <v>515.53814663582477</v>
      </c>
      <c r="M115" s="26">
        <f t="shared" si="4"/>
        <v>1270.9096531856189</v>
      </c>
      <c r="N115" s="26">
        <f t="shared" si="5"/>
        <v>209.12547164191184</v>
      </c>
    </row>
    <row r="116" spans="2:14" x14ac:dyDescent="0.2">
      <c r="B116" s="7" t="s">
        <v>15</v>
      </c>
      <c r="C116" s="4" t="s">
        <v>67</v>
      </c>
      <c r="D116" s="4">
        <v>2015</v>
      </c>
      <c r="E116" s="5">
        <v>80.77</v>
      </c>
      <c r="F116" s="5">
        <v>67.790000000000006</v>
      </c>
      <c r="G116" s="3"/>
      <c r="J116" s="26">
        <f>Table18[[#This Row],[GE (X)]]-$H$6</f>
        <v>35.169819819819828</v>
      </c>
      <c r="K116" s="26">
        <f>Table18[[#This Row],[CC (Y)]]-$I$6</f>
        <v>14.461171171171159</v>
      </c>
      <c r="L116" s="26">
        <f t="shared" si="3"/>
        <v>508.59678447366258</v>
      </c>
      <c r="M116" s="26">
        <f t="shared" si="4"/>
        <v>1236.9162261585916</v>
      </c>
      <c r="N116" s="26">
        <f t="shared" si="5"/>
        <v>209.12547164191184</v>
      </c>
    </row>
    <row r="117" spans="2:14" x14ac:dyDescent="0.2">
      <c r="B117" s="7" t="s">
        <v>44</v>
      </c>
      <c r="C117" s="4" t="s">
        <v>68</v>
      </c>
      <c r="D117" s="4">
        <v>2010</v>
      </c>
      <c r="E117" s="5">
        <v>23.44</v>
      </c>
      <c r="F117" s="5">
        <v>55.24</v>
      </c>
      <c r="G117" s="3"/>
      <c r="J117" s="26">
        <f>Table18[[#This Row],[GE (X)]]-$H$6</f>
        <v>-22.160180180180166</v>
      </c>
      <c r="K117" s="26">
        <f>Table18[[#This Row],[CC (Y)]]-$I$6</f>
        <v>1.911171171171155</v>
      </c>
      <c r="L117" s="26">
        <f t="shared" si="3"/>
        <v>-42.351897508318743</v>
      </c>
      <c r="M117" s="26">
        <f t="shared" si="4"/>
        <v>491.07358561804989</v>
      </c>
      <c r="N117" s="26">
        <f t="shared" si="5"/>
        <v>3.6525752455157243</v>
      </c>
    </row>
    <row r="118" spans="2:14" x14ac:dyDescent="0.2">
      <c r="B118" s="7" t="s">
        <v>44</v>
      </c>
      <c r="C118" s="4" t="s">
        <v>68</v>
      </c>
      <c r="D118" s="4">
        <v>2011</v>
      </c>
      <c r="E118" s="5">
        <v>25.59</v>
      </c>
      <c r="F118" s="5">
        <v>49.29</v>
      </c>
      <c r="G118" s="3"/>
      <c r="J118" s="26">
        <f>Table18[[#This Row],[GE (X)]]-$H$6</f>
        <v>-20.010180180180168</v>
      </c>
      <c r="K118" s="26">
        <f>Table18[[#This Row],[CC (Y)]]-$I$6</f>
        <v>-4.0388288288288479</v>
      </c>
      <c r="L118" s="26">
        <f t="shared" si="3"/>
        <v>80.817692581771297</v>
      </c>
      <c r="M118" s="26">
        <f t="shared" si="4"/>
        <v>400.40731084327518</v>
      </c>
      <c r="N118" s="26">
        <f t="shared" si="5"/>
        <v>16.312138308579001</v>
      </c>
    </row>
    <row r="119" spans="2:14" x14ac:dyDescent="0.2">
      <c r="B119" s="7" t="s">
        <v>44</v>
      </c>
      <c r="C119" s="4" t="s">
        <v>68</v>
      </c>
      <c r="D119" s="4">
        <v>2012</v>
      </c>
      <c r="E119" s="5">
        <v>31.28</v>
      </c>
      <c r="F119" s="5">
        <v>55.45</v>
      </c>
      <c r="G119" s="3"/>
      <c r="J119" s="26">
        <f>Table18[[#This Row],[GE (X)]]-$H$6</f>
        <v>-14.320180180180166</v>
      </c>
      <c r="K119" s="26">
        <f>Table18[[#This Row],[CC (Y)]]-$I$6</f>
        <v>2.1211711711711558</v>
      </c>
      <c r="L119" s="26">
        <f t="shared" si="3"/>
        <v>-30.375553364174738</v>
      </c>
      <c r="M119" s="26">
        <f t="shared" si="4"/>
        <v>205.06756039282487</v>
      </c>
      <c r="N119" s="26">
        <f t="shared" si="5"/>
        <v>4.4993671374076127</v>
      </c>
    </row>
    <row r="120" spans="2:14" x14ac:dyDescent="0.2">
      <c r="B120" s="7" t="s">
        <v>44</v>
      </c>
      <c r="C120" s="4" t="s">
        <v>68</v>
      </c>
      <c r="D120" s="4">
        <v>2013</v>
      </c>
      <c r="E120" s="5">
        <v>34.119999999999997</v>
      </c>
      <c r="F120" s="5">
        <v>54.03</v>
      </c>
      <c r="G120" s="3"/>
      <c r="J120" s="26">
        <f>Table18[[#This Row],[GE (X)]]-$H$6</f>
        <v>-11.48018018018017</v>
      </c>
      <c r="K120" s="26">
        <f>Table18[[#This Row],[CC (Y)]]-$I$6</f>
        <v>0.70117117117115413</v>
      </c>
      <c r="L120" s="26">
        <f t="shared" si="3"/>
        <v>-8.0495713821928003</v>
      </c>
      <c r="M120" s="26">
        <f t="shared" si="4"/>
        <v>131.79453696940161</v>
      </c>
      <c r="N120" s="26">
        <f t="shared" si="5"/>
        <v>0.49164101128152793</v>
      </c>
    </row>
    <row r="121" spans="2:14" x14ac:dyDescent="0.2">
      <c r="B121" s="7" t="s">
        <v>44</v>
      </c>
      <c r="C121" s="4" t="s">
        <v>68</v>
      </c>
      <c r="D121" s="4">
        <v>2014</v>
      </c>
      <c r="E121" s="5">
        <v>33.17</v>
      </c>
      <c r="F121" s="5">
        <v>77.88</v>
      </c>
      <c r="G121" s="3"/>
      <c r="J121" s="26">
        <f>Table18[[#This Row],[GE (X)]]-$H$6</f>
        <v>-12.430180180180166</v>
      </c>
      <c r="K121" s="26">
        <f>Table18[[#This Row],[CC (Y)]]-$I$6</f>
        <v>24.551171171171148</v>
      </c>
      <c r="L121" s="26">
        <f t="shared" si="3"/>
        <v>-305.17548129210229</v>
      </c>
      <c r="M121" s="26">
        <f t="shared" si="4"/>
        <v>154.50937931174383</v>
      </c>
      <c r="N121" s="26">
        <f t="shared" si="5"/>
        <v>602.76000587614533</v>
      </c>
    </row>
    <row r="122" spans="2:14" x14ac:dyDescent="0.2">
      <c r="B122" s="7" t="s">
        <v>44</v>
      </c>
      <c r="C122" s="4" t="s">
        <v>68</v>
      </c>
      <c r="D122" s="4">
        <v>2015</v>
      </c>
      <c r="E122" s="5">
        <v>39.9</v>
      </c>
      <c r="F122" s="5">
        <v>75.959999999999994</v>
      </c>
      <c r="G122" s="3"/>
      <c r="J122" s="26">
        <f>Table18[[#This Row],[GE (X)]]-$H$6</f>
        <v>-5.700180180180169</v>
      </c>
      <c r="K122" s="26">
        <f>Table18[[#This Row],[CC (Y)]]-$I$6</f>
        <v>22.631171171171147</v>
      </c>
      <c r="L122" s="26">
        <f t="shared" si="3"/>
        <v>-129.00175336417459</v>
      </c>
      <c r="M122" s="26">
        <f t="shared" si="4"/>
        <v>32.492054086518827</v>
      </c>
      <c r="N122" s="26">
        <f t="shared" si="5"/>
        <v>512.16990857884798</v>
      </c>
    </row>
    <row r="123" spans="2:14" x14ac:dyDescent="0.2">
      <c r="B123" s="7" t="s">
        <v>38</v>
      </c>
      <c r="C123" s="4" t="s">
        <v>65</v>
      </c>
      <c r="D123" s="4">
        <v>2010</v>
      </c>
      <c r="E123" s="5">
        <v>33.97</v>
      </c>
      <c r="F123" s="5">
        <v>60.95</v>
      </c>
      <c r="G123" s="3"/>
      <c r="J123" s="26">
        <f>Table18[[#This Row],[GE (X)]]-$H$6</f>
        <v>-11.630180180180169</v>
      </c>
      <c r="K123" s="26">
        <f>Table18[[#This Row],[CC (Y)]]-$I$6</f>
        <v>7.6211711711711558</v>
      </c>
      <c r="L123" s="26">
        <f t="shared" si="3"/>
        <v>-88.635593904715265</v>
      </c>
      <c r="M123" s="26">
        <f t="shared" si="4"/>
        <v>135.26109102345563</v>
      </c>
      <c r="N123" s="26">
        <f t="shared" si="5"/>
        <v>58.082250020290324</v>
      </c>
    </row>
    <row r="124" spans="2:14" x14ac:dyDescent="0.2">
      <c r="B124" s="7" t="s">
        <v>38</v>
      </c>
      <c r="C124" s="4" t="s">
        <v>65</v>
      </c>
      <c r="D124" s="4">
        <v>2011</v>
      </c>
      <c r="E124" s="5">
        <v>33.18</v>
      </c>
      <c r="F124" s="5">
        <v>58.29</v>
      </c>
      <c r="G124" s="3"/>
      <c r="J124" s="26">
        <f>Table18[[#This Row],[GE (X)]]-$H$6</f>
        <v>-12.420180180180168</v>
      </c>
      <c r="K124" s="26">
        <f>Table18[[#This Row],[CC (Y)]]-$I$6</f>
        <v>4.9611711711711521</v>
      </c>
      <c r="L124" s="26">
        <f t="shared" si="3"/>
        <v>-61.618639850661175</v>
      </c>
      <c r="M124" s="26">
        <f t="shared" si="4"/>
        <v>154.26087570814028</v>
      </c>
      <c r="N124" s="26">
        <f t="shared" si="5"/>
        <v>24.61321938965974</v>
      </c>
    </row>
    <row r="125" spans="2:14" x14ac:dyDescent="0.2">
      <c r="B125" s="7" t="s">
        <v>38</v>
      </c>
      <c r="C125" s="4" t="s">
        <v>65</v>
      </c>
      <c r="D125" s="4">
        <v>2012</v>
      </c>
      <c r="E125" s="5">
        <v>33.65</v>
      </c>
      <c r="F125" s="5">
        <v>59.72</v>
      </c>
      <c r="G125" s="3"/>
      <c r="J125" s="26">
        <f>Table18[[#This Row],[GE (X)]]-$H$6</f>
        <v>-11.950180180180169</v>
      </c>
      <c r="K125" s="26">
        <f>Table18[[#This Row],[CC (Y)]]-$I$6</f>
        <v>6.3911711711711519</v>
      </c>
      <c r="L125" s="26">
        <f t="shared" si="3"/>
        <v>-76.375647057868377</v>
      </c>
      <c r="M125" s="26">
        <f t="shared" si="4"/>
        <v>142.80680633877094</v>
      </c>
      <c r="N125" s="26">
        <f t="shared" si="5"/>
        <v>40.84706893920923</v>
      </c>
    </row>
    <row r="126" spans="2:14" x14ac:dyDescent="0.2">
      <c r="B126" s="7" t="s">
        <v>38</v>
      </c>
      <c r="C126" s="4" t="s">
        <v>65</v>
      </c>
      <c r="D126" s="4">
        <v>2013</v>
      </c>
      <c r="E126" s="5">
        <v>33.65</v>
      </c>
      <c r="F126" s="5">
        <v>34.6</v>
      </c>
      <c r="G126" s="3"/>
      <c r="J126" s="26">
        <f>Table18[[#This Row],[GE (X)]]-$H$6</f>
        <v>-11.950180180180169</v>
      </c>
      <c r="K126" s="26">
        <f>Table18[[#This Row],[CC (Y)]]-$I$6</f>
        <v>-18.728828828828846</v>
      </c>
      <c r="L126" s="26">
        <f t="shared" si="3"/>
        <v>223.81287906825744</v>
      </c>
      <c r="M126" s="26">
        <f t="shared" si="4"/>
        <v>142.80680633877094</v>
      </c>
      <c r="N126" s="26">
        <f t="shared" si="5"/>
        <v>350.76902929957049</v>
      </c>
    </row>
    <row r="127" spans="2:14" x14ac:dyDescent="0.2">
      <c r="B127" s="7" t="s">
        <v>38</v>
      </c>
      <c r="C127" s="4" t="s">
        <v>65</v>
      </c>
      <c r="D127" s="4">
        <v>2014</v>
      </c>
      <c r="E127" s="5">
        <v>29.33</v>
      </c>
      <c r="F127" s="5">
        <v>45.19</v>
      </c>
      <c r="G127" s="3"/>
      <c r="J127" s="26">
        <f>Table18[[#This Row],[GE (X)]]-$H$6</f>
        <v>-16.270180180180169</v>
      </c>
      <c r="K127" s="26">
        <f>Table18[[#This Row],[CC (Y)]]-$I$6</f>
        <v>-8.1388288288288493</v>
      </c>
      <c r="L127" s="26">
        <f t="shared" si="3"/>
        <v>132.42021150069013</v>
      </c>
      <c r="M127" s="26">
        <f t="shared" si="4"/>
        <v>264.71876309552761</v>
      </c>
      <c r="N127" s="26">
        <f t="shared" si="5"/>
        <v>66.240534704975573</v>
      </c>
    </row>
    <row r="128" spans="2:14" x14ac:dyDescent="0.2">
      <c r="B128" s="7" t="s">
        <v>38</v>
      </c>
      <c r="C128" s="4" t="s">
        <v>65</v>
      </c>
      <c r="D128" s="4">
        <v>2015</v>
      </c>
      <c r="E128" s="5">
        <v>32.69</v>
      </c>
      <c r="F128" s="5">
        <v>37.5</v>
      </c>
      <c r="G128" s="3"/>
      <c r="J128" s="26">
        <f>Table18[[#This Row],[GE (X)]]-$H$6</f>
        <v>-12.91018018018017</v>
      </c>
      <c r="K128" s="26">
        <f>Table18[[#This Row],[CC (Y)]]-$I$6</f>
        <v>-15.828828828828847</v>
      </c>
      <c r="L128" s="26">
        <f t="shared" si="3"/>
        <v>204.35303222141067</v>
      </c>
      <c r="M128" s="26">
        <f t="shared" si="4"/>
        <v>166.67275228471689</v>
      </c>
      <c r="N128" s="26">
        <f t="shared" si="5"/>
        <v>250.55182209236321</v>
      </c>
    </row>
    <row r="129" spans="2:14" x14ac:dyDescent="0.2">
      <c r="B129" s="7" t="s">
        <v>45</v>
      </c>
      <c r="C129" s="4" t="s">
        <v>4</v>
      </c>
      <c r="D129" s="4">
        <v>2010</v>
      </c>
      <c r="E129" s="5">
        <v>20.57</v>
      </c>
      <c r="F129" s="5">
        <v>40</v>
      </c>
      <c r="G129" s="3"/>
      <c r="J129" s="26">
        <f>Table18[[#This Row],[GE (X)]]-$H$6</f>
        <v>-25.030180180180167</v>
      </c>
      <c r="K129" s="26">
        <f>Table18[[#This Row],[CC (Y)]]-$I$6</f>
        <v>-13.328828828828847</v>
      </c>
      <c r="L129" s="26">
        <f t="shared" si="3"/>
        <v>333.62298717636583</v>
      </c>
      <c r="M129" s="26">
        <f t="shared" si="4"/>
        <v>626.50991985228404</v>
      </c>
      <c r="N129" s="26">
        <f t="shared" si="5"/>
        <v>177.65767794821897</v>
      </c>
    </row>
    <row r="130" spans="2:14" x14ac:dyDescent="0.2">
      <c r="B130" s="7" t="s">
        <v>45</v>
      </c>
      <c r="C130" s="4" t="s">
        <v>4</v>
      </c>
      <c r="D130" s="4">
        <v>2011</v>
      </c>
      <c r="E130" s="5">
        <v>33.18</v>
      </c>
      <c r="F130" s="5">
        <v>40.28</v>
      </c>
      <c r="G130" s="3"/>
      <c r="J130" s="26">
        <f>Table18[[#This Row],[GE (X)]]-$H$6</f>
        <v>-12.420180180180168</v>
      </c>
      <c r="K130" s="26">
        <f>Table18[[#This Row],[CC (Y)]]-$I$6</f>
        <v>-13.048828828828846</v>
      </c>
      <c r="L130" s="26">
        <f t="shared" si="3"/>
        <v>162.06880519438363</v>
      </c>
      <c r="M130" s="26">
        <f t="shared" si="4"/>
        <v>154.26087570814028</v>
      </c>
      <c r="N130" s="26">
        <f t="shared" si="5"/>
        <v>170.27193380407479</v>
      </c>
    </row>
    <row r="131" spans="2:14" x14ac:dyDescent="0.2">
      <c r="B131" s="7" t="s">
        <v>45</v>
      </c>
      <c r="C131" s="4" t="s">
        <v>4</v>
      </c>
      <c r="D131" s="4">
        <v>2012</v>
      </c>
      <c r="E131" s="5">
        <v>33.65</v>
      </c>
      <c r="F131" s="5">
        <v>49.76</v>
      </c>
      <c r="G131" s="3"/>
      <c r="J131" s="26">
        <f>Table18[[#This Row],[GE (X)]]-$H$6</f>
        <v>-11.950180180180169</v>
      </c>
      <c r="K131" s="26">
        <f>Table18[[#This Row],[CC (Y)]]-$I$6</f>
        <v>-3.568828828828849</v>
      </c>
      <c r="L131" s="26">
        <f t="shared" si="3"/>
        <v>42.648147536726114</v>
      </c>
      <c r="M131" s="26">
        <f t="shared" si="4"/>
        <v>142.80680633877094</v>
      </c>
      <c r="N131" s="26">
        <f t="shared" si="5"/>
        <v>12.736539209479893</v>
      </c>
    </row>
    <row r="132" spans="2:14" x14ac:dyDescent="0.2">
      <c r="B132" s="7" t="s">
        <v>45</v>
      </c>
      <c r="C132" s="4" t="s">
        <v>4</v>
      </c>
      <c r="D132" s="4">
        <v>2013</v>
      </c>
      <c r="E132" s="5">
        <v>33.65</v>
      </c>
      <c r="F132" s="5">
        <v>34.6</v>
      </c>
      <c r="G132" s="3"/>
      <c r="J132" s="26">
        <f>Table18[[#This Row],[GE (X)]]-$H$6</f>
        <v>-11.950180180180169</v>
      </c>
      <c r="K132" s="26">
        <f>Table18[[#This Row],[CC (Y)]]-$I$6</f>
        <v>-18.728828828828846</v>
      </c>
      <c r="L132" s="26">
        <f t="shared" ref="L132:L195" si="6">J132*K132</f>
        <v>223.81287906825744</v>
      </c>
      <c r="M132" s="26">
        <f t="shared" ref="M132:M195" si="7">J132*J132</f>
        <v>142.80680633877094</v>
      </c>
      <c r="N132" s="26">
        <f t="shared" ref="N132:N195" si="8">K132*K132</f>
        <v>350.76902929957049</v>
      </c>
    </row>
    <row r="133" spans="2:14" x14ac:dyDescent="0.2">
      <c r="B133" s="7" t="s">
        <v>45</v>
      </c>
      <c r="C133" s="4" t="s">
        <v>4</v>
      </c>
      <c r="D133" s="4">
        <v>2014</v>
      </c>
      <c r="E133" s="5">
        <v>29.33</v>
      </c>
      <c r="F133" s="5">
        <v>45.19</v>
      </c>
      <c r="G133" s="3"/>
      <c r="J133" s="26">
        <f>Table18[[#This Row],[GE (X)]]-$H$6</f>
        <v>-16.270180180180169</v>
      </c>
      <c r="K133" s="26">
        <f>Table18[[#This Row],[CC (Y)]]-$I$6</f>
        <v>-8.1388288288288493</v>
      </c>
      <c r="L133" s="26">
        <f t="shared" si="6"/>
        <v>132.42021150069013</v>
      </c>
      <c r="M133" s="26">
        <f t="shared" si="7"/>
        <v>264.71876309552761</v>
      </c>
      <c r="N133" s="26">
        <f t="shared" si="8"/>
        <v>66.240534704975573</v>
      </c>
    </row>
    <row r="134" spans="2:14" x14ac:dyDescent="0.2">
      <c r="B134" s="7" t="s">
        <v>45</v>
      </c>
      <c r="C134" s="4" t="s">
        <v>4</v>
      </c>
      <c r="D134" s="4">
        <v>2015</v>
      </c>
      <c r="E134" s="5">
        <v>32.69</v>
      </c>
      <c r="F134" s="5">
        <v>37.5</v>
      </c>
      <c r="G134" s="3"/>
      <c r="J134" s="26">
        <f>Table18[[#This Row],[GE (X)]]-$H$6</f>
        <v>-12.91018018018017</v>
      </c>
      <c r="K134" s="26">
        <f>Table18[[#This Row],[CC (Y)]]-$I$6</f>
        <v>-15.828828828828847</v>
      </c>
      <c r="L134" s="26">
        <f t="shared" si="6"/>
        <v>204.35303222141067</v>
      </c>
      <c r="M134" s="26">
        <f t="shared" si="7"/>
        <v>166.67275228471689</v>
      </c>
      <c r="N134" s="26">
        <f t="shared" si="8"/>
        <v>250.55182209236321</v>
      </c>
    </row>
    <row r="135" spans="2:14" x14ac:dyDescent="0.2">
      <c r="B135" s="7" t="s">
        <v>39</v>
      </c>
      <c r="C135" s="4" t="s">
        <v>69</v>
      </c>
      <c r="D135" s="4">
        <v>2010</v>
      </c>
      <c r="E135" s="5">
        <v>26.79</v>
      </c>
      <c r="F135" s="5">
        <v>10.95</v>
      </c>
      <c r="G135" s="3"/>
      <c r="J135" s="26">
        <f>Table18[[#This Row],[GE (X)]]-$H$6</f>
        <v>-18.810180180180168</v>
      </c>
      <c r="K135" s="26">
        <f>Table18[[#This Row],[CC (Y)]]-$I$6</f>
        <v>-42.378828828828844</v>
      </c>
      <c r="L135" s="26">
        <f t="shared" si="6"/>
        <v>797.15340609528425</v>
      </c>
      <c r="M135" s="26">
        <f t="shared" si="7"/>
        <v>353.82287841084286</v>
      </c>
      <c r="N135" s="26">
        <f t="shared" si="8"/>
        <v>1795.9651329031747</v>
      </c>
    </row>
    <row r="136" spans="2:14" x14ac:dyDescent="0.2">
      <c r="B136" s="7" t="s">
        <v>39</v>
      </c>
      <c r="C136" s="4" t="s">
        <v>69</v>
      </c>
      <c r="D136" s="4">
        <v>2011</v>
      </c>
      <c r="E136" s="5">
        <v>26.07</v>
      </c>
      <c r="F136" s="5">
        <v>12.32</v>
      </c>
      <c r="G136" s="3"/>
      <c r="J136" s="26">
        <f>Table18[[#This Row],[GE (X)]]-$H$6</f>
        <v>-19.530180180180167</v>
      </c>
      <c r="K136" s="26">
        <f>Table18[[#This Row],[CC (Y)]]-$I$6</f>
        <v>-41.008828828828847</v>
      </c>
      <c r="L136" s="26">
        <f t="shared" si="6"/>
        <v>800.90981600519422</v>
      </c>
      <c r="M136" s="26">
        <f t="shared" si="7"/>
        <v>381.42793787030223</v>
      </c>
      <c r="N136" s="26">
        <f t="shared" si="8"/>
        <v>1681.724041912184</v>
      </c>
    </row>
    <row r="137" spans="2:14" x14ac:dyDescent="0.2">
      <c r="B137" s="7" t="s">
        <v>39</v>
      </c>
      <c r="C137" s="4" t="s">
        <v>69</v>
      </c>
      <c r="D137" s="4">
        <v>2012</v>
      </c>
      <c r="E137" s="5">
        <v>26.54</v>
      </c>
      <c r="F137" s="5">
        <v>15.64</v>
      </c>
      <c r="G137" s="3"/>
      <c r="J137" s="26">
        <f>Table18[[#This Row],[GE (X)]]-$H$6</f>
        <v>-19.060180180180168</v>
      </c>
      <c r="K137" s="26">
        <f>Table18[[#This Row],[CC (Y)]]-$I$6</f>
        <v>-37.688828828828846</v>
      </c>
      <c r="L137" s="26">
        <f t="shared" si="6"/>
        <v>718.35586825744656</v>
      </c>
      <c r="M137" s="26">
        <f t="shared" si="7"/>
        <v>363.29046850093295</v>
      </c>
      <c r="N137" s="26">
        <f t="shared" si="8"/>
        <v>1420.4478184887603</v>
      </c>
    </row>
    <row r="138" spans="2:14" x14ac:dyDescent="0.2">
      <c r="B138" s="7" t="s">
        <v>39</v>
      </c>
      <c r="C138" s="4" t="s">
        <v>69</v>
      </c>
      <c r="D138" s="4">
        <v>2013</v>
      </c>
      <c r="E138" s="5">
        <v>29.38</v>
      </c>
      <c r="F138" s="5">
        <v>15.17</v>
      </c>
      <c r="G138" s="3"/>
      <c r="J138" s="26">
        <f>Table18[[#This Row],[GE (X)]]-$H$6</f>
        <v>-16.220180180180169</v>
      </c>
      <c r="K138" s="26">
        <f>Table18[[#This Row],[CC (Y)]]-$I$6</f>
        <v>-38.158828828828845</v>
      </c>
      <c r="L138" s="26">
        <f t="shared" si="6"/>
        <v>618.94307906825725</v>
      </c>
      <c r="M138" s="26">
        <f t="shared" si="7"/>
        <v>263.09424507750958</v>
      </c>
      <c r="N138" s="26">
        <f t="shared" si="8"/>
        <v>1456.0962175878594</v>
      </c>
    </row>
    <row r="139" spans="2:14" x14ac:dyDescent="0.2">
      <c r="B139" s="7" t="s">
        <v>39</v>
      </c>
      <c r="C139" s="4" t="s">
        <v>69</v>
      </c>
      <c r="D139" s="4">
        <v>2014</v>
      </c>
      <c r="E139" s="5">
        <v>28.37</v>
      </c>
      <c r="F139" s="5">
        <v>15.38</v>
      </c>
      <c r="G139" s="3"/>
      <c r="J139" s="26">
        <f>Table18[[#This Row],[GE (X)]]-$H$6</f>
        <v>-17.230180180180167</v>
      </c>
      <c r="K139" s="26">
        <f>Table18[[#This Row],[CC (Y)]]-$I$6</f>
        <v>-37.948828828828844</v>
      </c>
      <c r="L139" s="26">
        <f t="shared" si="6"/>
        <v>653.86515834753652</v>
      </c>
      <c r="M139" s="26">
        <f t="shared" si="7"/>
        <v>296.87910904147344</v>
      </c>
      <c r="N139" s="26">
        <f t="shared" si="8"/>
        <v>1440.1136094797512</v>
      </c>
    </row>
    <row r="140" spans="2:14" x14ac:dyDescent="0.2">
      <c r="B140" s="7" t="s">
        <v>39</v>
      </c>
      <c r="C140" s="4" t="s">
        <v>69</v>
      </c>
      <c r="D140" s="4">
        <v>2015</v>
      </c>
      <c r="E140" s="5">
        <v>29.81</v>
      </c>
      <c r="F140" s="5">
        <v>14.42</v>
      </c>
      <c r="G140" s="3"/>
      <c r="J140" s="26">
        <f>Table18[[#This Row],[GE (X)]]-$H$6</f>
        <v>-15.790180180180169</v>
      </c>
      <c r="K140" s="26">
        <f>Table18[[#This Row],[CC (Y)]]-$I$6</f>
        <v>-38.908828828828845</v>
      </c>
      <c r="L140" s="26">
        <f t="shared" si="6"/>
        <v>614.37741780699605</v>
      </c>
      <c r="M140" s="26">
        <f t="shared" si="7"/>
        <v>249.32979012255464</v>
      </c>
      <c r="N140" s="26">
        <f t="shared" si="8"/>
        <v>1513.8969608311027</v>
      </c>
    </row>
    <row r="141" spans="2:14" x14ac:dyDescent="0.2">
      <c r="B141" s="7" t="s">
        <v>46</v>
      </c>
      <c r="C141" s="4" t="s">
        <v>71</v>
      </c>
      <c r="D141" s="4">
        <v>2010</v>
      </c>
      <c r="E141" s="5">
        <v>53.11</v>
      </c>
      <c r="F141" s="5">
        <v>62.38</v>
      </c>
      <c r="G141" s="3"/>
      <c r="J141" s="26">
        <f>Table18[[#This Row],[GE (X)]]-$H$6</f>
        <v>7.5098198198198318</v>
      </c>
      <c r="K141" s="26">
        <f>Table18[[#This Row],[CC (Y)]]-$I$6</f>
        <v>9.0511711711711555</v>
      </c>
      <c r="L141" s="26">
        <f t="shared" si="6"/>
        <v>67.972664653843026</v>
      </c>
      <c r="M141" s="26">
        <f t="shared" si="7"/>
        <v>56.397393726158768</v>
      </c>
      <c r="N141" s="26">
        <f t="shared" si="8"/>
        <v>81.923699569839826</v>
      </c>
    </row>
    <row r="142" spans="2:14" x14ac:dyDescent="0.2">
      <c r="B142" s="7" t="s">
        <v>46</v>
      </c>
      <c r="C142" s="4" t="s">
        <v>71</v>
      </c>
      <c r="D142" s="4">
        <v>2011</v>
      </c>
      <c r="E142" s="5">
        <v>54.5</v>
      </c>
      <c r="F142" s="5">
        <v>61.61</v>
      </c>
      <c r="G142" s="3"/>
      <c r="J142" s="26">
        <f>Table18[[#This Row],[GE (X)]]-$H$6</f>
        <v>8.8998198198198324</v>
      </c>
      <c r="K142" s="26">
        <f>Table18[[#This Row],[CC (Y)]]-$I$6</f>
        <v>8.2811711711711524</v>
      </c>
      <c r="L142" s="26">
        <f t="shared" si="6"/>
        <v>73.700931320509639</v>
      </c>
      <c r="M142" s="26">
        <f t="shared" si="7"/>
        <v>79.206792825257921</v>
      </c>
      <c r="N142" s="26">
        <f t="shared" si="8"/>
        <v>68.577795966236195</v>
      </c>
    </row>
    <row r="143" spans="2:14" x14ac:dyDescent="0.2">
      <c r="B143" s="7" t="s">
        <v>46</v>
      </c>
      <c r="C143" s="4" t="s">
        <v>71</v>
      </c>
      <c r="D143" s="4">
        <v>2012</v>
      </c>
      <c r="E143" s="5">
        <v>55.45</v>
      </c>
      <c r="F143" s="5">
        <v>62.09</v>
      </c>
      <c r="G143" s="3"/>
      <c r="J143" s="26">
        <f>Table18[[#This Row],[GE (X)]]-$H$6</f>
        <v>9.8498198198198352</v>
      </c>
      <c r="K143" s="26">
        <f>Table18[[#This Row],[CC (Y)]]-$I$6</f>
        <v>8.7611711711711564</v>
      </c>
      <c r="L143" s="26">
        <f t="shared" si="6"/>
        <v>86.295957446635811</v>
      </c>
      <c r="M143" s="26">
        <f t="shared" si="7"/>
        <v>97.018950482915656</v>
      </c>
      <c r="N143" s="26">
        <f t="shared" si="8"/>
        <v>76.758120290560569</v>
      </c>
    </row>
    <row r="144" spans="2:14" x14ac:dyDescent="0.2">
      <c r="B144" s="7" t="s">
        <v>46</v>
      </c>
      <c r="C144" s="4" t="s">
        <v>71</v>
      </c>
      <c r="D144" s="4">
        <v>2013</v>
      </c>
      <c r="E144" s="5">
        <v>56.4</v>
      </c>
      <c r="F144" s="5">
        <v>63.03</v>
      </c>
      <c r="G144" s="3"/>
      <c r="J144" s="26">
        <f>Table18[[#This Row],[GE (X)]]-$H$6</f>
        <v>10.799819819819831</v>
      </c>
      <c r="K144" s="26">
        <f>Table18[[#This Row],[CC (Y)]]-$I$6</f>
        <v>9.7011711711711541</v>
      </c>
      <c r="L144" s="26">
        <f t="shared" si="6"/>
        <v>104.770900689879</v>
      </c>
      <c r="M144" s="26">
        <f t="shared" si="7"/>
        <v>116.63610814057324</v>
      </c>
      <c r="N144" s="26">
        <f t="shared" si="8"/>
        <v>94.112722092362304</v>
      </c>
    </row>
    <row r="145" spans="2:14" x14ac:dyDescent="0.2">
      <c r="B145" s="7" t="s">
        <v>46</v>
      </c>
      <c r="C145" s="4" t="s">
        <v>71</v>
      </c>
      <c r="D145" s="4">
        <v>2014</v>
      </c>
      <c r="E145" s="5">
        <v>70.67</v>
      </c>
      <c r="F145" s="5">
        <v>65.87</v>
      </c>
      <c r="G145" s="3"/>
      <c r="J145" s="26">
        <f>Table18[[#This Row],[GE (X)]]-$H$6</f>
        <v>25.069819819819834</v>
      </c>
      <c r="K145" s="26">
        <f>Table18[[#This Row],[CC (Y)]]-$I$6</f>
        <v>12.541171171171158</v>
      </c>
      <c r="L145" s="26">
        <f t="shared" si="6"/>
        <v>314.40490159077979</v>
      </c>
      <c r="M145" s="26">
        <f t="shared" si="7"/>
        <v>628.49586579823142</v>
      </c>
      <c r="N145" s="26">
        <f t="shared" si="8"/>
        <v>157.28097434461455</v>
      </c>
    </row>
    <row r="146" spans="2:14" x14ac:dyDescent="0.2">
      <c r="B146" s="7" t="s">
        <v>46</v>
      </c>
      <c r="C146" s="4" t="s">
        <v>71</v>
      </c>
      <c r="D146" s="4">
        <v>2015</v>
      </c>
      <c r="E146" s="5">
        <v>70.67</v>
      </c>
      <c r="F146" s="5">
        <v>66.349999999999994</v>
      </c>
      <c r="G146" s="3"/>
      <c r="J146" s="26">
        <f>Table18[[#This Row],[GE (X)]]-$H$6</f>
        <v>25.069819819819834</v>
      </c>
      <c r="K146" s="26">
        <f>Table18[[#This Row],[CC (Y)]]-$I$6</f>
        <v>13.021171171171147</v>
      </c>
      <c r="L146" s="26">
        <f t="shared" si="6"/>
        <v>326.43841510429309</v>
      </c>
      <c r="M146" s="26">
        <f t="shared" si="7"/>
        <v>628.49586579823142</v>
      </c>
      <c r="N146" s="26">
        <f t="shared" si="8"/>
        <v>169.5508986689386</v>
      </c>
    </row>
    <row r="147" spans="2:14" x14ac:dyDescent="0.2">
      <c r="B147" s="7" t="s">
        <v>19</v>
      </c>
      <c r="C147" s="4" t="s">
        <v>72</v>
      </c>
      <c r="D147" s="4">
        <v>2010</v>
      </c>
      <c r="E147" s="5">
        <v>40.479999999999997</v>
      </c>
      <c r="F147" s="5">
        <v>22.97</v>
      </c>
      <c r="G147" s="3"/>
      <c r="J147" s="26">
        <f>Table18[[#This Row],[GE (X)]]-$H$6</f>
        <v>-5.1201801801801707</v>
      </c>
      <c r="K147" s="26">
        <f>Table18[[#This Row],[CC (Y)]]-$I$6</f>
        <v>-30.358828828828848</v>
      </c>
      <c r="L147" s="26">
        <f t="shared" si="6"/>
        <v>155.44267366285186</v>
      </c>
      <c r="M147" s="26">
        <f t="shared" si="7"/>
        <v>26.216245077509846</v>
      </c>
      <c r="N147" s="26">
        <f t="shared" si="8"/>
        <v>921.65848785812955</v>
      </c>
    </row>
    <row r="148" spans="2:14" x14ac:dyDescent="0.2">
      <c r="B148" s="7" t="s">
        <v>19</v>
      </c>
      <c r="C148" s="4" t="s">
        <v>72</v>
      </c>
      <c r="D148" s="4">
        <v>2011</v>
      </c>
      <c r="E148" s="5">
        <v>45.5</v>
      </c>
      <c r="F148" s="5">
        <v>27.49</v>
      </c>
      <c r="G148" s="3"/>
      <c r="J148" s="26">
        <f>Table18[[#This Row],[GE (X)]]-$H$6</f>
        <v>-0.10018018018016761</v>
      </c>
      <c r="K148" s="26">
        <f>Table18[[#This Row],[CC (Y)]]-$I$6</f>
        <v>-25.838828828828849</v>
      </c>
      <c r="L148" s="26">
        <f t="shared" si="6"/>
        <v>2.5885385277165831</v>
      </c>
      <c r="M148" s="26">
        <f t="shared" si="7"/>
        <v>1.0036068500930848E-2</v>
      </c>
      <c r="N148" s="26">
        <f t="shared" si="8"/>
        <v>667.64507524551675</v>
      </c>
    </row>
    <row r="149" spans="2:14" x14ac:dyDescent="0.2">
      <c r="B149" s="7" t="s">
        <v>19</v>
      </c>
      <c r="C149" s="4" t="s">
        <v>72</v>
      </c>
      <c r="D149" s="4">
        <v>2012</v>
      </c>
      <c r="E149" s="5">
        <v>45.02</v>
      </c>
      <c r="F149" s="5">
        <v>28.44</v>
      </c>
      <c r="G149" s="3"/>
      <c r="J149" s="26">
        <f>Table18[[#This Row],[GE (X)]]-$H$6</f>
        <v>-0.58018018018016448</v>
      </c>
      <c r="K149" s="26">
        <f>Table18[[#This Row],[CC (Y)]]-$I$6</f>
        <v>-24.888828828828846</v>
      </c>
      <c r="L149" s="26">
        <f t="shared" si="6"/>
        <v>14.440005194383192</v>
      </c>
      <c r="M149" s="26">
        <f t="shared" si="7"/>
        <v>0.33660904147388815</v>
      </c>
      <c r="N149" s="26">
        <f t="shared" si="8"/>
        <v>619.45380047074184</v>
      </c>
    </row>
    <row r="150" spans="2:14" x14ac:dyDescent="0.2">
      <c r="B150" s="7" t="s">
        <v>19</v>
      </c>
      <c r="C150" s="4" t="s">
        <v>72</v>
      </c>
      <c r="D150" s="4">
        <v>2013</v>
      </c>
      <c r="E150" s="5">
        <v>45.02</v>
      </c>
      <c r="F150" s="5">
        <v>26.07</v>
      </c>
      <c r="G150" s="3"/>
      <c r="J150" s="26">
        <f>Table18[[#This Row],[GE (X)]]-$H$6</f>
        <v>-0.58018018018016448</v>
      </c>
      <c r="K150" s="26">
        <f>Table18[[#This Row],[CC (Y)]]-$I$6</f>
        <v>-27.258828828828847</v>
      </c>
      <c r="L150" s="26">
        <f t="shared" si="6"/>
        <v>15.815032221410183</v>
      </c>
      <c r="M150" s="26">
        <f t="shared" si="7"/>
        <v>0.33660904147388815</v>
      </c>
      <c r="N150" s="26">
        <f t="shared" si="8"/>
        <v>743.04374911939067</v>
      </c>
    </row>
    <row r="151" spans="2:14" x14ac:dyDescent="0.2">
      <c r="B151" s="7" t="s">
        <v>19</v>
      </c>
      <c r="C151" s="4" t="s">
        <v>72</v>
      </c>
      <c r="D151" s="4">
        <v>2014</v>
      </c>
      <c r="E151" s="5">
        <v>52.88</v>
      </c>
      <c r="F151" s="5">
        <v>20.190000000000001</v>
      </c>
      <c r="G151" s="3"/>
      <c r="J151" s="26">
        <f>Table18[[#This Row],[GE (X)]]-$H$6</f>
        <v>7.2798198198198349</v>
      </c>
      <c r="K151" s="26">
        <f>Table18[[#This Row],[CC (Y)]]-$I$6</f>
        <v>-33.138828828828849</v>
      </c>
      <c r="L151" s="26">
        <f t="shared" si="6"/>
        <v>-241.24470291372518</v>
      </c>
      <c r="M151" s="26">
        <f t="shared" si="7"/>
        <v>52.995776609041691</v>
      </c>
      <c r="N151" s="26">
        <f t="shared" si="8"/>
        <v>1098.181976146418</v>
      </c>
    </row>
    <row r="152" spans="2:14" x14ac:dyDescent="0.2">
      <c r="B152" s="7" t="s">
        <v>19</v>
      </c>
      <c r="C152" s="4" t="s">
        <v>72</v>
      </c>
      <c r="D152" s="4">
        <v>2015</v>
      </c>
      <c r="E152" s="5">
        <v>52.4</v>
      </c>
      <c r="F152" s="5">
        <v>22.6</v>
      </c>
      <c r="G152" s="3"/>
      <c r="J152" s="26">
        <f>Table18[[#This Row],[GE (X)]]-$H$6</f>
        <v>6.799819819819831</v>
      </c>
      <c r="K152" s="26">
        <f>Table18[[#This Row],[CC (Y)]]-$I$6</f>
        <v>-30.728828828828846</v>
      </c>
      <c r="L152" s="26">
        <f t="shared" si="6"/>
        <v>-208.95049931012139</v>
      </c>
      <c r="M152" s="26">
        <f t="shared" si="7"/>
        <v>46.237549582014601</v>
      </c>
      <c r="N152" s="26">
        <f t="shared" si="8"/>
        <v>944.26092119146278</v>
      </c>
    </row>
    <row r="153" spans="2:14" x14ac:dyDescent="0.2">
      <c r="B153" s="7" t="s">
        <v>16</v>
      </c>
      <c r="C153" s="4" t="s">
        <v>1</v>
      </c>
      <c r="D153" s="4">
        <v>2010</v>
      </c>
      <c r="E153" s="5">
        <v>61.72</v>
      </c>
      <c r="F153" s="5">
        <v>67.62</v>
      </c>
      <c r="G153" s="3"/>
      <c r="J153" s="26">
        <f>Table18[[#This Row],[GE (X)]]-$H$6</f>
        <v>16.119819819819831</v>
      </c>
      <c r="K153" s="26">
        <f>Table18[[#This Row],[CC (Y)]]-$I$6</f>
        <v>14.291171171171158</v>
      </c>
      <c r="L153" s="26">
        <f t="shared" si="6"/>
        <v>230.3711042934826</v>
      </c>
      <c r="M153" s="26">
        <f t="shared" si="7"/>
        <v>259.84859102345627</v>
      </c>
      <c r="N153" s="26">
        <f t="shared" si="8"/>
        <v>204.23757344371359</v>
      </c>
    </row>
    <row r="154" spans="2:14" x14ac:dyDescent="0.2">
      <c r="B154" s="7" t="s">
        <v>16</v>
      </c>
      <c r="C154" s="4" t="s">
        <v>1</v>
      </c>
      <c r="D154" s="4">
        <v>2011</v>
      </c>
      <c r="E154" s="5">
        <v>62.56</v>
      </c>
      <c r="F154" s="5">
        <v>66.819999999999993</v>
      </c>
      <c r="G154" s="3"/>
      <c r="J154" s="26">
        <f>Table18[[#This Row],[GE (X)]]-$H$6</f>
        <v>16.959819819819835</v>
      </c>
      <c r="K154" s="26">
        <f>Table18[[#This Row],[CC (Y)]]-$I$6</f>
        <v>13.491171171171146</v>
      </c>
      <c r="L154" s="26">
        <f t="shared" si="6"/>
        <v>228.80783222141037</v>
      </c>
      <c r="M154" s="26">
        <f t="shared" si="7"/>
        <v>287.63548832075367</v>
      </c>
      <c r="N154" s="26">
        <f t="shared" si="8"/>
        <v>182.01169956983944</v>
      </c>
    </row>
    <row r="155" spans="2:14" x14ac:dyDescent="0.2">
      <c r="B155" s="7" t="s">
        <v>16</v>
      </c>
      <c r="C155" s="4" t="s">
        <v>1</v>
      </c>
      <c r="D155" s="4">
        <v>2012</v>
      </c>
      <c r="E155" s="5">
        <v>64.45</v>
      </c>
      <c r="F155" s="5">
        <v>67.3</v>
      </c>
      <c r="G155" s="3"/>
      <c r="J155" s="26">
        <f>Table18[[#This Row],[GE (X)]]-$H$6</f>
        <v>18.849819819819835</v>
      </c>
      <c r="K155" s="26">
        <f>Table18[[#This Row],[CC (Y)]]-$I$6</f>
        <v>13.97117117117115</v>
      </c>
      <c r="L155" s="26">
        <f t="shared" si="6"/>
        <v>263.35405924843747</v>
      </c>
      <c r="M155" s="26">
        <f t="shared" si="7"/>
        <v>355.31570723967269</v>
      </c>
      <c r="N155" s="26">
        <f t="shared" si="8"/>
        <v>195.19362389416384</v>
      </c>
    </row>
    <row r="156" spans="2:14" x14ac:dyDescent="0.2">
      <c r="B156" s="7" t="s">
        <v>16</v>
      </c>
      <c r="C156" s="4" t="s">
        <v>1</v>
      </c>
      <c r="D156" s="4">
        <v>2013</v>
      </c>
      <c r="E156" s="5">
        <v>64.930000000000007</v>
      </c>
      <c r="F156" s="5">
        <v>68.72</v>
      </c>
      <c r="G156" s="3"/>
      <c r="J156" s="26">
        <f>Table18[[#This Row],[GE (X)]]-$H$6</f>
        <v>19.329819819819839</v>
      </c>
      <c r="K156" s="26">
        <f>Table18[[#This Row],[CC (Y)]]-$I$6</f>
        <v>15.391171171171152</v>
      </c>
      <c r="L156" s="26">
        <f t="shared" si="6"/>
        <v>297.50856555474388</v>
      </c>
      <c r="M156" s="26">
        <f t="shared" si="7"/>
        <v>373.64193426669988</v>
      </c>
      <c r="N156" s="26">
        <f t="shared" si="8"/>
        <v>236.88815002028997</v>
      </c>
    </row>
    <row r="157" spans="2:14" x14ac:dyDescent="0.2">
      <c r="B157" s="7" t="s">
        <v>16</v>
      </c>
      <c r="C157" s="4" t="s">
        <v>1</v>
      </c>
      <c r="D157" s="4">
        <v>2014</v>
      </c>
      <c r="E157" s="5">
        <v>66.83</v>
      </c>
      <c r="F157" s="5">
        <v>66.83</v>
      </c>
      <c r="G157" s="3"/>
      <c r="J157" s="26">
        <f>Table18[[#This Row],[GE (X)]]-$H$6</f>
        <v>21.229819819819831</v>
      </c>
      <c r="K157" s="26">
        <f>Table18[[#This Row],[CC (Y)]]-$I$6</f>
        <v>13.501171171171151</v>
      </c>
      <c r="L157" s="26">
        <f t="shared" si="6"/>
        <v>286.6274313205094</v>
      </c>
      <c r="M157" s="26">
        <f t="shared" si="7"/>
        <v>450.70524958201491</v>
      </c>
      <c r="N157" s="26">
        <f t="shared" si="8"/>
        <v>182.281622993263</v>
      </c>
    </row>
    <row r="158" spans="2:14" x14ac:dyDescent="0.2">
      <c r="B158" s="7" t="s">
        <v>16</v>
      </c>
      <c r="C158" s="4" t="s">
        <v>1</v>
      </c>
      <c r="D158" s="4">
        <v>2015</v>
      </c>
      <c r="E158" s="5">
        <v>68.75</v>
      </c>
      <c r="F158" s="5">
        <v>77.88</v>
      </c>
      <c r="G158" s="3"/>
      <c r="J158" s="26">
        <f>Table18[[#This Row],[GE (X)]]-$H$6</f>
        <v>23.149819819819832</v>
      </c>
      <c r="K158" s="26">
        <f>Table18[[#This Row],[CC (Y)]]-$I$6</f>
        <v>24.551171171171148</v>
      </c>
      <c r="L158" s="26">
        <f t="shared" si="6"/>
        <v>568.35518897816712</v>
      </c>
      <c r="M158" s="26">
        <f t="shared" si="7"/>
        <v>535.91415769012315</v>
      </c>
      <c r="N158" s="26">
        <f t="shared" si="8"/>
        <v>602.76000587614533</v>
      </c>
    </row>
    <row r="159" spans="2:14" x14ac:dyDescent="0.2">
      <c r="B159" s="7" t="s">
        <v>20</v>
      </c>
      <c r="C159" s="4" t="s">
        <v>73</v>
      </c>
      <c r="D159" s="4">
        <v>2010</v>
      </c>
      <c r="E159" s="5">
        <v>100</v>
      </c>
      <c r="F159" s="5">
        <v>98.57</v>
      </c>
      <c r="G159" s="3"/>
      <c r="J159" s="26">
        <f>Table18[[#This Row],[GE (X)]]-$H$6</f>
        <v>54.399819819819832</v>
      </c>
      <c r="K159" s="26">
        <f>Table18[[#This Row],[CC (Y)]]-$I$6</f>
        <v>45.241171171171146</v>
      </c>
      <c r="L159" s="26">
        <f t="shared" si="6"/>
        <v>2461.1115601493379</v>
      </c>
      <c r="M159" s="26">
        <f t="shared" si="7"/>
        <v>2959.3403964288627</v>
      </c>
      <c r="N159" s="26">
        <f t="shared" si="8"/>
        <v>2046.7635689392073</v>
      </c>
    </row>
    <row r="160" spans="2:14" x14ac:dyDescent="0.2">
      <c r="B160" s="7" t="s">
        <v>20</v>
      </c>
      <c r="C160" s="4" t="s">
        <v>73</v>
      </c>
      <c r="D160" s="4">
        <v>2011</v>
      </c>
      <c r="E160" s="5">
        <v>99.53</v>
      </c>
      <c r="F160" s="5">
        <v>96.68</v>
      </c>
      <c r="G160" s="3"/>
      <c r="J160" s="26">
        <f>Table18[[#This Row],[GE (X)]]-$H$6</f>
        <v>53.929819819819834</v>
      </c>
      <c r="K160" s="26">
        <f>Table18[[#This Row],[CC (Y)]]-$I$6</f>
        <v>43.35117117117116</v>
      </c>
      <c r="L160" s="26">
        <f t="shared" si="6"/>
        <v>2337.9208502394285</v>
      </c>
      <c r="M160" s="26">
        <f t="shared" si="7"/>
        <v>2908.4254657982319</v>
      </c>
      <c r="N160" s="26">
        <f t="shared" si="8"/>
        <v>1879.3240419121814</v>
      </c>
    </row>
    <row r="161" spans="2:14" x14ac:dyDescent="0.2">
      <c r="B161" s="7" t="s">
        <v>20</v>
      </c>
      <c r="C161" s="4" t="s">
        <v>73</v>
      </c>
      <c r="D161" s="4">
        <v>2012</v>
      </c>
      <c r="E161" s="5">
        <v>99.53</v>
      </c>
      <c r="F161" s="5">
        <v>97.16</v>
      </c>
      <c r="G161" s="3"/>
      <c r="J161" s="26">
        <f>Table18[[#This Row],[GE (X)]]-$H$6</f>
        <v>53.929819819819834</v>
      </c>
      <c r="K161" s="26">
        <f>Table18[[#This Row],[CC (Y)]]-$I$6</f>
        <v>43.83117117117115</v>
      </c>
      <c r="L161" s="26">
        <f t="shared" si="6"/>
        <v>2363.8071637529415</v>
      </c>
      <c r="M161" s="26">
        <f t="shared" si="7"/>
        <v>2908.4254657982319</v>
      </c>
      <c r="N161" s="26">
        <f t="shared" si="8"/>
        <v>1921.171566236505</v>
      </c>
    </row>
    <row r="162" spans="2:14" x14ac:dyDescent="0.2">
      <c r="B162" s="7" t="s">
        <v>20</v>
      </c>
      <c r="C162" s="4" t="s">
        <v>73</v>
      </c>
      <c r="D162" s="4">
        <v>2013</v>
      </c>
      <c r="E162" s="5">
        <v>99.53</v>
      </c>
      <c r="F162" s="5">
        <v>96.68</v>
      </c>
      <c r="G162" s="3"/>
      <c r="J162" s="26">
        <f>Table18[[#This Row],[GE (X)]]-$H$6</f>
        <v>53.929819819819834</v>
      </c>
      <c r="K162" s="26">
        <f>Table18[[#This Row],[CC (Y)]]-$I$6</f>
        <v>43.35117117117116</v>
      </c>
      <c r="L162" s="26">
        <f t="shared" si="6"/>
        <v>2337.9208502394285</v>
      </c>
      <c r="M162" s="26">
        <f t="shared" si="7"/>
        <v>2908.4254657982319</v>
      </c>
      <c r="N162" s="26">
        <f t="shared" si="8"/>
        <v>1879.3240419121814</v>
      </c>
    </row>
    <row r="163" spans="2:14" x14ac:dyDescent="0.2">
      <c r="B163" s="7" t="s">
        <v>20</v>
      </c>
      <c r="C163" s="4" t="s">
        <v>73</v>
      </c>
      <c r="D163" s="4">
        <v>2014</v>
      </c>
      <c r="E163" s="5">
        <v>100</v>
      </c>
      <c r="F163" s="5">
        <v>97.12</v>
      </c>
      <c r="G163" s="3"/>
      <c r="J163" s="26">
        <f>Table18[[#This Row],[GE (X)]]-$H$6</f>
        <v>54.399819819819832</v>
      </c>
      <c r="K163" s="26">
        <f>Table18[[#This Row],[CC (Y)]]-$I$6</f>
        <v>43.791171171171158</v>
      </c>
      <c r="L163" s="26">
        <f t="shared" si="6"/>
        <v>2382.2318214105994</v>
      </c>
      <c r="M163" s="26">
        <f t="shared" si="7"/>
        <v>2959.3403964288627</v>
      </c>
      <c r="N163" s="26">
        <f t="shared" si="8"/>
        <v>1917.666672542812</v>
      </c>
    </row>
    <row r="164" spans="2:14" x14ac:dyDescent="0.2">
      <c r="B164" s="7" t="s">
        <v>20</v>
      </c>
      <c r="C164" s="4" t="s">
        <v>73</v>
      </c>
      <c r="D164" s="4">
        <v>2015</v>
      </c>
      <c r="E164" s="5">
        <v>100</v>
      </c>
      <c r="F164" s="5">
        <v>97.12</v>
      </c>
      <c r="G164" s="3"/>
      <c r="J164" s="26">
        <f>Table18[[#This Row],[GE (X)]]-$H$6</f>
        <v>54.399819819819832</v>
      </c>
      <c r="K164" s="26">
        <f>Table18[[#This Row],[CC (Y)]]-$I$6</f>
        <v>43.791171171171158</v>
      </c>
      <c r="L164" s="26">
        <f t="shared" si="6"/>
        <v>2382.2318214105994</v>
      </c>
      <c r="M164" s="26">
        <f t="shared" si="7"/>
        <v>2959.3403964288627</v>
      </c>
      <c r="N164" s="26">
        <f t="shared" si="8"/>
        <v>1917.666672542812</v>
      </c>
    </row>
    <row r="165" spans="2:14" x14ac:dyDescent="0.2">
      <c r="B165" s="7" t="s">
        <v>40</v>
      </c>
      <c r="C165" s="4" t="s">
        <v>5</v>
      </c>
      <c r="D165" s="4">
        <v>2010</v>
      </c>
      <c r="E165" s="5">
        <v>17.22</v>
      </c>
      <c r="F165" s="5">
        <v>41.43</v>
      </c>
      <c r="G165" s="3"/>
      <c r="J165" s="26">
        <f>Table18[[#This Row],[GE (X)]]-$H$6</f>
        <v>-28.380180180180169</v>
      </c>
      <c r="K165" s="26">
        <f>Table18[[#This Row],[CC (Y)]]-$I$6</f>
        <v>-11.898828828828847</v>
      </c>
      <c r="L165" s="26">
        <f t="shared" si="6"/>
        <v>337.69090609528484</v>
      </c>
      <c r="M165" s="26">
        <f t="shared" si="7"/>
        <v>805.43462705949128</v>
      </c>
      <c r="N165" s="26">
        <f t="shared" si="8"/>
        <v>141.58212749776848</v>
      </c>
    </row>
    <row r="166" spans="2:14" x14ac:dyDescent="0.2">
      <c r="B166" s="7" t="s">
        <v>40</v>
      </c>
      <c r="C166" s="4" t="s">
        <v>5</v>
      </c>
      <c r="D166" s="4">
        <v>2011</v>
      </c>
      <c r="E166" s="5">
        <v>19.43</v>
      </c>
      <c r="F166" s="5">
        <v>41.23</v>
      </c>
      <c r="G166" s="3"/>
      <c r="J166" s="26">
        <f>Table18[[#This Row],[GE (X)]]-$H$6</f>
        <v>-26.170180180180168</v>
      </c>
      <c r="K166" s="26">
        <f>Table18[[#This Row],[CC (Y)]]-$I$6</f>
        <v>-12.09882882882885</v>
      </c>
      <c r="L166" s="26">
        <f t="shared" si="6"/>
        <v>316.62853041960921</v>
      </c>
      <c r="M166" s="26">
        <f t="shared" si="7"/>
        <v>684.87833066309486</v>
      </c>
      <c r="N166" s="26">
        <f t="shared" si="8"/>
        <v>146.3816590293001</v>
      </c>
    </row>
    <row r="167" spans="2:14" x14ac:dyDescent="0.2">
      <c r="B167" s="7" t="s">
        <v>40</v>
      </c>
      <c r="C167" s="4" t="s">
        <v>5</v>
      </c>
      <c r="D167" s="4">
        <v>2012</v>
      </c>
      <c r="E167" s="5">
        <v>24.17</v>
      </c>
      <c r="F167" s="5">
        <v>43.13</v>
      </c>
      <c r="G167" s="3"/>
      <c r="J167" s="26">
        <f>Table18[[#This Row],[GE (X)]]-$H$6</f>
        <v>-21.430180180180166</v>
      </c>
      <c r="K167" s="26">
        <f>Table18[[#This Row],[CC (Y)]]-$I$6</f>
        <v>-10.198828828828844</v>
      </c>
      <c r="L167" s="26">
        <f t="shared" si="6"/>
        <v>218.56273942861799</v>
      </c>
      <c r="M167" s="26">
        <f t="shared" si="7"/>
        <v>459.25262255498683</v>
      </c>
      <c r="N167" s="26">
        <f t="shared" si="8"/>
        <v>104.01610947975034</v>
      </c>
    </row>
    <row r="168" spans="2:14" x14ac:dyDescent="0.2">
      <c r="B168" s="7" t="s">
        <v>40</v>
      </c>
      <c r="C168" s="4" t="s">
        <v>5</v>
      </c>
      <c r="D168" s="4">
        <v>2013</v>
      </c>
      <c r="E168" s="5">
        <v>23.22</v>
      </c>
      <c r="F168" s="5">
        <v>42.18</v>
      </c>
      <c r="G168" s="3"/>
      <c r="J168" s="26">
        <f>Table18[[#This Row],[GE (X)]]-$H$6</f>
        <v>-22.380180180180169</v>
      </c>
      <c r="K168" s="26">
        <f>Table18[[#This Row],[CC (Y)]]-$I$6</f>
        <v>-11.148828828828847</v>
      </c>
      <c r="L168" s="26">
        <f t="shared" si="6"/>
        <v>249.51279798717664</v>
      </c>
      <c r="M168" s="26">
        <f t="shared" si="7"/>
        <v>500.87246489732922</v>
      </c>
      <c r="N168" s="26">
        <f t="shared" si="8"/>
        <v>124.29638425452521</v>
      </c>
    </row>
    <row r="169" spans="2:14" x14ac:dyDescent="0.2">
      <c r="B169" s="7" t="s">
        <v>40</v>
      </c>
      <c r="C169" s="4" t="s">
        <v>5</v>
      </c>
      <c r="D169" s="4">
        <v>2014</v>
      </c>
      <c r="E169" s="5">
        <v>15.38</v>
      </c>
      <c r="F169" s="5">
        <v>49.52</v>
      </c>
      <c r="G169" s="3"/>
      <c r="J169" s="26">
        <f>Table18[[#This Row],[GE (X)]]-$H$6</f>
        <v>-30.220180180180165</v>
      </c>
      <c r="K169" s="26">
        <f>Table18[[#This Row],[CC (Y)]]-$I$6</f>
        <v>-3.8088288288288439</v>
      </c>
      <c r="L169" s="26">
        <f t="shared" si="6"/>
        <v>115.10349348267226</v>
      </c>
      <c r="M169" s="26">
        <f t="shared" si="7"/>
        <v>913.25929012255403</v>
      </c>
      <c r="N169" s="26">
        <f t="shared" si="8"/>
        <v>14.507177047317702</v>
      </c>
    </row>
    <row r="170" spans="2:14" x14ac:dyDescent="0.2">
      <c r="B170" s="7" t="s">
        <v>40</v>
      </c>
      <c r="C170" s="4" t="s">
        <v>5</v>
      </c>
      <c r="D170" s="4">
        <v>2015</v>
      </c>
      <c r="E170" s="5">
        <v>14.42</v>
      </c>
      <c r="F170" s="5">
        <v>46.15</v>
      </c>
      <c r="G170" s="3"/>
      <c r="J170" s="26">
        <f>Table18[[#This Row],[GE (X)]]-$H$6</f>
        <v>-31.180180180180166</v>
      </c>
      <c r="K170" s="26">
        <f>Table18[[#This Row],[CC (Y)]]-$I$6</f>
        <v>-7.1788288288288484</v>
      </c>
      <c r="L170" s="26">
        <f t="shared" si="6"/>
        <v>223.83717636555525</v>
      </c>
      <c r="M170" s="26">
        <f t="shared" si="7"/>
        <v>972.20363606850003</v>
      </c>
      <c r="N170" s="26">
        <f t="shared" si="8"/>
        <v>51.535583353624176</v>
      </c>
    </row>
    <row r="171" spans="2:14" x14ac:dyDescent="0.2">
      <c r="B171" s="7" t="s">
        <v>80</v>
      </c>
      <c r="C171" s="4" t="s">
        <v>70</v>
      </c>
      <c r="D171" s="4">
        <v>2010</v>
      </c>
      <c r="E171" s="5">
        <v>73.209999999999994</v>
      </c>
      <c r="F171" s="5">
        <v>82.86</v>
      </c>
      <c r="G171" s="3"/>
      <c r="J171" s="26">
        <f>Table18[[#This Row],[GE (X)]]-$H$6</f>
        <v>27.609819819819826</v>
      </c>
      <c r="K171" s="26">
        <f>Table18[[#This Row],[CC (Y)]]-$I$6</f>
        <v>29.531171171171152</v>
      </c>
      <c r="L171" s="26">
        <f t="shared" si="6"/>
        <v>815.35031510429314</v>
      </c>
      <c r="M171" s="26">
        <f t="shared" si="7"/>
        <v>762.30215048291575</v>
      </c>
      <c r="N171" s="26">
        <f t="shared" si="8"/>
        <v>872.09007074101021</v>
      </c>
    </row>
    <row r="172" spans="2:14" x14ac:dyDescent="0.2">
      <c r="B172" s="7" t="s">
        <v>80</v>
      </c>
      <c r="C172" s="4" t="s">
        <v>70</v>
      </c>
      <c r="D172" s="4">
        <v>2011</v>
      </c>
      <c r="E172" s="5">
        <v>74.88</v>
      </c>
      <c r="F172" s="5">
        <v>81.040000000000006</v>
      </c>
      <c r="G172" s="3"/>
      <c r="J172" s="26">
        <f>Table18[[#This Row],[GE (X)]]-$H$6</f>
        <v>29.279819819819828</v>
      </c>
      <c r="K172" s="26">
        <f>Table18[[#This Row],[CC (Y)]]-$I$6</f>
        <v>27.711171171171159</v>
      </c>
      <c r="L172" s="26">
        <f t="shared" si="6"/>
        <v>811.37809888807715</v>
      </c>
      <c r="M172" s="26">
        <f t="shared" si="7"/>
        <v>857.30784868111402</v>
      </c>
      <c r="N172" s="26">
        <f t="shared" si="8"/>
        <v>767.90900767794756</v>
      </c>
    </row>
    <row r="173" spans="2:14" x14ac:dyDescent="0.2">
      <c r="B173" s="7" t="s">
        <v>80</v>
      </c>
      <c r="C173" s="4" t="s">
        <v>70</v>
      </c>
      <c r="D173" s="4">
        <v>2012</v>
      </c>
      <c r="E173" s="5">
        <v>76.3</v>
      </c>
      <c r="F173" s="5">
        <v>81.040000000000006</v>
      </c>
      <c r="G173" s="3"/>
      <c r="J173" s="26">
        <f>Table18[[#This Row],[GE (X)]]-$H$6</f>
        <v>30.69981981981983</v>
      </c>
      <c r="K173" s="26">
        <f>Table18[[#This Row],[CC (Y)]]-$I$6</f>
        <v>27.711171171171159</v>
      </c>
      <c r="L173" s="26">
        <f t="shared" si="6"/>
        <v>850.72796195114029</v>
      </c>
      <c r="M173" s="26">
        <f t="shared" si="7"/>
        <v>942.47893696940241</v>
      </c>
      <c r="N173" s="26">
        <f t="shared" si="8"/>
        <v>767.90900767794756</v>
      </c>
    </row>
    <row r="174" spans="2:14" x14ac:dyDescent="0.2">
      <c r="B174" s="7" t="s">
        <v>80</v>
      </c>
      <c r="C174" s="4" t="s">
        <v>70</v>
      </c>
      <c r="D174" s="4">
        <v>2013</v>
      </c>
      <c r="E174" s="5">
        <v>77.73</v>
      </c>
      <c r="F174" s="5">
        <v>80.569999999999993</v>
      </c>
      <c r="G174" s="3"/>
      <c r="J174" s="26">
        <f>Table18[[#This Row],[GE (X)]]-$H$6</f>
        <v>32.129819819819836</v>
      </c>
      <c r="K174" s="26">
        <f>Table18[[#This Row],[CC (Y)]]-$I$6</f>
        <v>27.241171171171146</v>
      </c>
      <c r="L174" s="26">
        <f t="shared" si="6"/>
        <v>875.25392141059945</v>
      </c>
      <c r="M174" s="26">
        <f t="shared" si="7"/>
        <v>1032.3253216540875</v>
      </c>
      <c r="N174" s="26">
        <f t="shared" si="8"/>
        <v>742.08140677704591</v>
      </c>
    </row>
    <row r="175" spans="2:14" x14ac:dyDescent="0.2">
      <c r="B175" s="7" t="s">
        <v>80</v>
      </c>
      <c r="C175" s="4" t="s">
        <v>70</v>
      </c>
      <c r="D175" s="4">
        <v>2014</v>
      </c>
      <c r="E175" s="5">
        <v>50</v>
      </c>
      <c r="F175" s="5">
        <v>63.94</v>
      </c>
      <c r="G175" s="3"/>
      <c r="J175" s="26">
        <f>Table18[[#This Row],[GE (X)]]-$H$6</f>
        <v>4.3998198198198324</v>
      </c>
      <c r="K175" s="26">
        <f>Table18[[#This Row],[CC (Y)]]-$I$6</f>
        <v>10.611171171171151</v>
      </c>
      <c r="L175" s="26">
        <f t="shared" si="6"/>
        <v>46.687241230419652</v>
      </c>
      <c r="M175" s="26">
        <f t="shared" si="7"/>
        <v>19.358414446879422</v>
      </c>
      <c r="N175" s="26">
        <f t="shared" si="8"/>
        <v>112.59695362389373</v>
      </c>
    </row>
    <row r="176" spans="2:14" x14ac:dyDescent="0.2">
      <c r="B176" s="7" t="s">
        <v>80</v>
      </c>
      <c r="C176" s="4" t="s">
        <v>70</v>
      </c>
      <c r="D176" s="4">
        <v>2015</v>
      </c>
      <c r="E176" s="5">
        <v>57.21</v>
      </c>
      <c r="F176" s="5">
        <v>64.900000000000006</v>
      </c>
      <c r="G176" s="3"/>
      <c r="J176" s="26">
        <f>Table18[[#This Row],[GE (X)]]-$H$6</f>
        <v>11.609819819819833</v>
      </c>
      <c r="K176" s="26">
        <f>Table18[[#This Row],[CC (Y)]]-$I$6</f>
        <v>11.571171171171159</v>
      </c>
      <c r="L176" s="26">
        <f t="shared" si="6"/>
        <v>134.3392124015908</v>
      </c>
      <c r="M176" s="26">
        <f t="shared" si="7"/>
        <v>134.78791624868143</v>
      </c>
      <c r="N176" s="26">
        <f t="shared" si="8"/>
        <v>133.89200227254253</v>
      </c>
    </row>
    <row r="177" spans="2:14" x14ac:dyDescent="0.2">
      <c r="B177" s="7" t="s">
        <v>27</v>
      </c>
      <c r="C177" s="4" t="s">
        <v>74</v>
      </c>
      <c r="D177" s="4">
        <v>2010</v>
      </c>
      <c r="E177" s="5">
        <v>75.599999999999994</v>
      </c>
      <c r="F177" s="5">
        <v>85.24</v>
      </c>
      <c r="G177" s="3"/>
      <c r="J177" s="26">
        <f>Table18[[#This Row],[GE (X)]]-$H$6</f>
        <v>29.999819819819827</v>
      </c>
      <c r="K177" s="26">
        <f>Table18[[#This Row],[CC (Y)]]-$I$6</f>
        <v>31.911171171171148</v>
      </c>
      <c r="L177" s="26">
        <f t="shared" si="6"/>
        <v>957.32938537456323</v>
      </c>
      <c r="M177" s="26">
        <f t="shared" si="7"/>
        <v>899.98918922165456</v>
      </c>
      <c r="N177" s="26">
        <f t="shared" si="8"/>
        <v>1018.3228455157846</v>
      </c>
    </row>
    <row r="178" spans="2:14" x14ac:dyDescent="0.2">
      <c r="B178" s="7" t="s">
        <v>27</v>
      </c>
      <c r="C178" s="4" t="s">
        <v>74</v>
      </c>
      <c r="D178" s="4">
        <v>2011</v>
      </c>
      <c r="E178" s="5">
        <v>76.3</v>
      </c>
      <c r="F178" s="5">
        <v>85.31</v>
      </c>
      <c r="G178" s="3"/>
      <c r="J178" s="26">
        <f>Table18[[#This Row],[GE (X)]]-$H$6</f>
        <v>30.69981981981983</v>
      </c>
      <c r="K178" s="26">
        <f>Table18[[#This Row],[CC (Y)]]-$I$6</f>
        <v>31.981171171171155</v>
      </c>
      <c r="L178" s="26">
        <f t="shared" si="6"/>
        <v>981.81619258177079</v>
      </c>
      <c r="M178" s="26">
        <f t="shared" si="7"/>
        <v>942.47893696940241</v>
      </c>
      <c r="N178" s="26">
        <f t="shared" si="8"/>
        <v>1022.795309479749</v>
      </c>
    </row>
    <row r="179" spans="2:14" x14ac:dyDescent="0.2">
      <c r="B179" s="7" t="s">
        <v>27</v>
      </c>
      <c r="C179" s="4" t="s">
        <v>74</v>
      </c>
      <c r="D179" s="4">
        <v>2012</v>
      </c>
      <c r="E179" s="5">
        <v>72.040000000000006</v>
      </c>
      <c r="F179" s="5">
        <v>81.52</v>
      </c>
      <c r="G179" s="3"/>
      <c r="J179" s="26">
        <f>Table18[[#This Row],[GE (X)]]-$H$6</f>
        <v>26.439819819819839</v>
      </c>
      <c r="K179" s="26">
        <f>Table18[[#This Row],[CC (Y)]]-$I$6</f>
        <v>28.191171171171149</v>
      </c>
      <c r="L179" s="26">
        <f t="shared" si="6"/>
        <v>745.36948627546462</v>
      </c>
      <c r="M179" s="26">
        <f t="shared" si="7"/>
        <v>699.06407210453801</v>
      </c>
      <c r="N179" s="26">
        <f t="shared" si="8"/>
        <v>794.74213200227132</v>
      </c>
    </row>
    <row r="180" spans="2:14" x14ac:dyDescent="0.2">
      <c r="B180" s="7" t="s">
        <v>27</v>
      </c>
      <c r="C180" s="4" t="s">
        <v>74</v>
      </c>
      <c r="D180" s="4">
        <v>2013</v>
      </c>
      <c r="E180" s="5">
        <v>72.510000000000005</v>
      </c>
      <c r="F180" s="5">
        <v>81.52</v>
      </c>
      <c r="G180" s="3"/>
      <c r="J180" s="26">
        <f>Table18[[#This Row],[GE (X)]]-$H$6</f>
        <v>26.909819819819838</v>
      </c>
      <c r="K180" s="26">
        <f>Table18[[#This Row],[CC (Y)]]-$I$6</f>
        <v>28.191171171171149</v>
      </c>
      <c r="L180" s="26">
        <f t="shared" si="6"/>
        <v>758.61933672591499</v>
      </c>
      <c r="M180" s="26">
        <f t="shared" si="7"/>
        <v>724.1384027351686</v>
      </c>
      <c r="N180" s="26">
        <f t="shared" si="8"/>
        <v>794.74213200227132</v>
      </c>
    </row>
    <row r="181" spans="2:14" x14ac:dyDescent="0.2">
      <c r="B181" s="7" t="s">
        <v>27</v>
      </c>
      <c r="C181" s="4" t="s">
        <v>74</v>
      </c>
      <c r="D181" s="4">
        <v>2014</v>
      </c>
      <c r="E181" s="5">
        <v>53.85</v>
      </c>
      <c r="F181" s="5">
        <v>67.31</v>
      </c>
      <c r="G181" s="3"/>
      <c r="J181" s="26">
        <f>Table18[[#This Row],[GE (X)]]-$H$6</f>
        <v>8.2498198198198338</v>
      </c>
      <c r="K181" s="26">
        <f>Table18[[#This Row],[CC (Y)]]-$I$6</f>
        <v>13.981171171171155</v>
      </c>
      <c r="L181" s="26">
        <f t="shared" si="6"/>
        <v>115.34214303222147</v>
      </c>
      <c r="M181" s="26">
        <f t="shared" si="7"/>
        <v>68.059527059492154</v>
      </c>
      <c r="N181" s="26">
        <f t="shared" si="8"/>
        <v>195.4731473175874</v>
      </c>
    </row>
    <row r="182" spans="2:14" x14ac:dyDescent="0.2">
      <c r="B182" s="7" t="s">
        <v>27</v>
      </c>
      <c r="C182" s="4" t="s">
        <v>74</v>
      </c>
      <c r="D182" s="4">
        <v>2015</v>
      </c>
      <c r="E182" s="5">
        <v>50</v>
      </c>
      <c r="F182" s="5">
        <v>68.75</v>
      </c>
      <c r="G182" s="3"/>
      <c r="J182" s="26">
        <f>Table18[[#This Row],[GE (X)]]-$H$6</f>
        <v>4.3998198198198324</v>
      </c>
      <c r="K182" s="26">
        <f>Table18[[#This Row],[CC (Y)]]-$I$6</f>
        <v>15.421171171171153</v>
      </c>
      <c r="L182" s="26">
        <f t="shared" si="6"/>
        <v>67.85037456375305</v>
      </c>
      <c r="M182" s="26">
        <f t="shared" si="7"/>
        <v>19.358414446879422</v>
      </c>
      <c r="N182" s="26">
        <f t="shared" si="8"/>
        <v>237.81252029056026</v>
      </c>
    </row>
    <row r="183" spans="2:14" x14ac:dyDescent="0.2">
      <c r="B183" s="7" t="s">
        <v>34</v>
      </c>
      <c r="C183" s="4" t="s">
        <v>75</v>
      </c>
      <c r="D183" s="4">
        <v>2010</v>
      </c>
      <c r="E183" s="5">
        <v>73.209999999999994</v>
      </c>
      <c r="F183" s="5">
        <v>82.86</v>
      </c>
      <c r="G183" s="3"/>
      <c r="J183" s="26">
        <f>Table18[[#This Row],[GE (X)]]-$H$6</f>
        <v>27.609819819819826</v>
      </c>
      <c r="K183" s="26">
        <f>Table18[[#This Row],[CC (Y)]]-$I$6</f>
        <v>29.531171171171152</v>
      </c>
      <c r="L183" s="26">
        <f t="shared" si="6"/>
        <v>815.35031510429314</v>
      </c>
      <c r="M183" s="26">
        <f t="shared" si="7"/>
        <v>762.30215048291575</v>
      </c>
      <c r="N183" s="26">
        <f t="shared" si="8"/>
        <v>872.09007074101021</v>
      </c>
    </row>
    <row r="184" spans="2:14" x14ac:dyDescent="0.2">
      <c r="B184" s="7" t="s">
        <v>34</v>
      </c>
      <c r="C184" s="4" t="s">
        <v>75</v>
      </c>
      <c r="D184" s="4">
        <v>2011</v>
      </c>
      <c r="E184" s="5">
        <v>74.88</v>
      </c>
      <c r="F184" s="5">
        <v>81.040000000000006</v>
      </c>
      <c r="G184" s="3"/>
      <c r="J184" s="26">
        <f>Table18[[#This Row],[GE (X)]]-$H$6</f>
        <v>29.279819819819828</v>
      </c>
      <c r="K184" s="26">
        <f>Table18[[#This Row],[CC (Y)]]-$I$6</f>
        <v>27.711171171171159</v>
      </c>
      <c r="L184" s="26">
        <f t="shared" si="6"/>
        <v>811.37809888807715</v>
      </c>
      <c r="M184" s="26">
        <f t="shared" si="7"/>
        <v>857.30784868111402</v>
      </c>
      <c r="N184" s="26">
        <f t="shared" si="8"/>
        <v>767.90900767794756</v>
      </c>
    </row>
    <row r="185" spans="2:14" x14ac:dyDescent="0.2">
      <c r="B185" s="7" t="s">
        <v>34</v>
      </c>
      <c r="C185" s="4" t="s">
        <v>75</v>
      </c>
      <c r="D185" s="4">
        <v>2012</v>
      </c>
      <c r="E185" s="5">
        <v>76.3</v>
      </c>
      <c r="F185" s="5">
        <v>81.040000000000006</v>
      </c>
      <c r="G185" s="3"/>
      <c r="J185" s="26">
        <f>Table18[[#This Row],[GE (X)]]-$H$6</f>
        <v>30.69981981981983</v>
      </c>
      <c r="K185" s="26">
        <f>Table18[[#This Row],[CC (Y)]]-$I$6</f>
        <v>27.711171171171159</v>
      </c>
      <c r="L185" s="26">
        <f t="shared" si="6"/>
        <v>850.72796195114029</v>
      </c>
      <c r="M185" s="26">
        <f t="shared" si="7"/>
        <v>942.47893696940241</v>
      </c>
      <c r="N185" s="26">
        <f t="shared" si="8"/>
        <v>767.90900767794756</v>
      </c>
    </row>
    <row r="186" spans="2:14" x14ac:dyDescent="0.2">
      <c r="B186" s="7" t="s">
        <v>34</v>
      </c>
      <c r="C186" s="4" t="s">
        <v>75</v>
      </c>
      <c r="D186" s="4">
        <v>2013</v>
      </c>
      <c r="E186" s="5">
        <v>77.73</v>
      </c>
      <c r="F186" s="5">
        <v>80.569999999999993</v>
      </c>
      <c r="G186" s="3"/>
      <c r="J186" s="26">
        <f>Table18[[#This Row],[GE (X)]]-$H$6</f>
        <v>32.129819819819836</v>
      </c>
      <c r="K186" s="26">
        <f>Table18[[#This Row],[CC (Y)]]-$I$6</f>
        <v>27.241171171171146</v>
      </c>
      <c r="L186" s="26">
        <f t="shared" si="6"/>
        <v>875.25392141059945</v>
      </c>
      <c r="M186" s="26">
        <f t="shared" si="7"/>
        <v>1032.3253216540875</v>
      </c>
      <c r="N186" s="26">
        <f t="shared" si="8"/>
        <v>742.08140677704591</v>
      </c>
    </row>
    <row r="187" spans="2:14" x14ac:dyDescent="0.2">
      <c r="B187" s="7" t="s">
        <v>34</v>
      </c>
      <c r="C187" s="4" t="s">
        <v>75</v>
      </c>
      <c r="D187" s="4">
        <v>2014</v>
      </c>
      <c r="E187" s="5">
        <v>59.13</v>
      </c>
      <c r="F187" s="5">
        <v>72.599999999999994</v>
      </c>
      <c r="G187" s="3"/>
      <c r="J187" s="26">
        <f>Table18[[#This Row],[GE (X)]]-$H$6</f>
        <v>13.529819819819835</v>
      </c>
      <c r="K187" s="26">
        <f>Table18[[#This Row],[CC (Y)]]-$I$6</f>
        <v>19.271171171171147</v>
      </c>
      <c r="L187" s="26">
        <f t="shared" si="6"/>
        <v>260.73547366285203</v>
      </c>
      <c r="M187" s="26">
        <f t="shared" si="7"/>
        <v>183.05602435678964</v>
      </c>
      <c r="N187" s="26">
        <f t="shared" si="8"/>
        <v>371.37803830857791</v>
      </c>
    </row>
    <row r="188" spans="2:14" x14ac:dyDescent="0.2">
      <c r="B188" s="7" t="s">
        <v>34</v>
      </c>
      <c r="C188" s="4" t="s">
        <v>75</v>
      </c>
      <c r="D188" s="4">
        <v>2015</v>
      </c>
      <c r="E188" s="5">
        <v>54.33</v>
      </c>
      <c r="F188" s="5">
        <v>71.63</v>
      </c>
      <c r="G188" s="3"/>
      <c r="J188" s="26">
        <f>Table18[[#This Row],[GE (X)]]-$H$6</f>
        <v>8.7298198198198307</v>
      </c>
      <c r="K188" s="26">
        <f>Table18[[#This Row],[CC (Y)]]-$I$6</f>
        <v>18.301171171171148</v>
      </c>
      <c r="L188" s="26">
        <f t="shared" si="6"/>
        <v>159.76592681600519</v>
      </c>
      <c r="M188" s="26">
        <f t="shared" si="7"/>
        <v>76.209754086519141</v>
      </c>
      <c r="N188" s="26">
        <f t="shared" si="8"/>
        <v>334.93286623650596</v>
      </c>
    </row>
    <row r="189" spans="2:14" x14ac:dyDescent="0.2">
      <c r="B189" s="7" t="s">
        <v>28</v>
      </c>
      <c r="C189" s="4" t="s">
        <v>61</v>
      </c>
      <c r="D189" s="4">
        <v>2010</v>
      </c>
      <c r="E189" s="5">
        <v>51.2</v>
      </c>
      <c r="F189" s="5">
        <v>40.950000000000003</v>
      </c>
      <c r="G189" s="3"/>
      <c r="J189" s="26">
        <f>Table18[[#This Row],[GE (X)]]-$H$6</f>
        <v>5.5998198198198352</v>
      </c>
      <c r="K189" s="26">
        <f>Table18[[#This Row],[CC (Y)]]-$I$6</f>
        <v>-12.378828828828844</v>
      </c>
      <c r="L189" s="26">
        <f t="shared" si="6"/>
        <v>-69.319211021832913</v>
      </c>
      <c r="M189" s="26">
        <f t="shared" si="7"/>
        <v>31.357982014447053</v>
      </c>
      <c r="N189" s="26">
        <f t="shared" si="8"/>
        <v>153.2354031734441</v>
      </c>
    </row>
    <row r="190" spans="2:14" x14ac:dyDescent="0.2">
      <c r="B190" s="7" t="s">
        <v>28</v>
      </c>
      <c r="C190" s="4" t="s">
        <v>61</v>
      </c>
      <c r="D190" s="4">
        <v>2011</v>
      </c>
      <c r="E190" s="5">
        <v>50.24</v>
      </c>
      <c r="F190" s="5">
        <v>45.02</v>
      </c>
      <c r="G190" s="3"/>
      <c r="J190" s="26">
        <f>Table18[[#This Row],[GE (X)]]-$H$6</f>
        <v>4.6398198198198344</v>
      </c>
      <c r="K190" s="26">
        <f>Table18[[#This Row],[CC (Y)]]-$I$6</f>
        <v>-8.3088288288288439</v>
      </c>
      <c r="L190" s="26">
        <f t="shared" si="6"/>
        <v>-38.55146867949049</v>
      </c>
      <c r="M190" s="26">
        <f t="shared" si="7"/>
        <v>21.527927960392962</v>
      </c>
      <c r="N190" s="26">
        <f t="shared" si="8"/>
        <v>69.036636506777299</v>
      </c>
    </row>
    <row r="191" spans="2:14" x14ac:dyDescent="0.2">
      <c r="B191" s="7" t="s">
        <v>28</v>
      </c>
      <c r="C191" s="4" t="s">
        <v>61</v>
      </c>
      <c r="D191" s="4">
        <v>2012</v>
      </c>
      <c r="E191" s="5">
        <v>55.92</v>
      </c>
      <c r="F191" s="5">
        <v>41.23</v>
      </c>
      <c r="G191" s="3"/>
      <c r="J191" s="26">
        <f>Table18[[#This Row],[GE (X)]]-$H$6</f>
        <v>10.319819819819834</v>
      </c>
      <c r="K191" s="26">
        <f>Table18[[#This Row],[CC (Y)]]-$I$6</f>
        <v>-12.09882882882885</v>
      </c>
      <c r="L191" s="26">
        <f t="shared" si="6"/>
        <v>-124.85773354435555</v>
      </c>
      <c r="M191" s="26">
        <f t="shared" si="7"/>
        <v>106.49868111354627</v>
      </c>
      <c r="N191" s="26">
        <f t="shared" si="8"/>
        <v>146.3816590293001</v>
      </c>
    </row>
    <row r="192" spans="2:14" x14ac:dyDescent="0.2">
      <c r="B192" s="7" t="s">
        <v>28</v>
      </c>
      <c r="C192" s="4" t="s">
        <v>61</v>
      </c>
      <c r="D192" s="4">
        <v>2013</v>
      </c>
      <c r="E192" s="5">
        <v>54.98</v>
      </c>
      <c r="F192" s="5">
        <v>42.65</v>
      </c>
      <c r="G192" s="3"/>
      <c r="J192" s="26">
        <f>Table18[[#This Row],[GE (X)]]-$H$6</f>
        <v>9.3798198198198293</v>
      </c>
      <c r="K192" s="26">
        <f>Table18[[#This Row],[CC (Y)]]-$I$6</f>
        <v>-10.678828828828848</v>
      </c>
      <c r="L192" s="26">
        <f t="shared" si="6"/>
        <v>-100.16549030111221</v>
      </c>
      <c r="M192" s="26">
        <f t="shared" si="7"/>
        <v>87.981019852284888</v>
      </c>
      <c r="N192" s="26">
        <f t="shared" si="8"/>
        <v>114.03738515542611</v>
      </c>
    </row>
    <row r="193" spans="2:14" x14ac:dyDescent="0.2">
      <c r="B193" s="7" t="s">
        <v>28</v>
      </c>
      <c r="C193" s="4" t="s">
        <v>61</v>
      </c>
      <c r="D193" s="4">
        <v>2014</v>
      </c>
      <c r="E193" s="5">
        <v>46.63</v>
      </c>
      <c r="F193" s="5">
        <v>31.25</v>
      </c>
      <c r="G193" s="3"/>
      <c r="J193" s="26">
        <f>Table18[[#This Row],[GE (X)]]-$H$6</f>
        <v>1.0298198198198349</v>
      </c>
      <c r="K193" s="26">
        <f>Table18[[#This Row],[CC (Y)]]-$I$6</f>
        <v>-22.078828828828847</v>
      </c>
      <c r="L193" s="26">
        <f t="shared" si="6"/>
        <v>-22.737215526337501</v>
      </c>
      <c r="M193" s="26">
        <f t="shared" si="7"/>
        <v>1.0605288612937573</v>
      </c>
      <c r="N193" s="26">
        <f t="shared" si="8"/>
        <v>487.47468245272381</v>
      </c>
    </row>
    <row r="194" spans="2:14" x14ac:dyDescent="0.2">
      <c r="B194" s="7" t="s">
        <v>28</v>
      </c>
      <c r="C194" s="4" t="s">
        <v>61</v>
      </c>
      <c r="D194" s="4">
        <v>2015</v>
      </c>
      <c r="E194" s="5">
        <v>41.35</v>
      </c>
      <c r="F194" s="5">
        <v>34.130000000000003</v>
      </c>
      <c r="G194" s="3"/>
      <c r="J194" s="26">
        <f>Table18[[#This Row],[GE (X)]]-$H$6</f>
        <v>-4.2501801801801662</v>
      </c>
      <c r="K194" s="26">
        <f>Table18[[#This Row],[CC (Y)]]-$I$6</f>
        <v>-19.198828828828844</v>
      </c>
      <c r="L194" s="26">
        <f t="shared" si="6"/>
        <v>81.59848177095995</v>
      </c>
      <c r="M194" s="26">
        <f t="shared" si="7"/>
        <v>18.064031563996309</v>
      </c>
      <c r="N194" s="26">
        <f t="shared" si="8"/>
        <v>368.59502839866951</v>
      </c>
    </row>
    <row r="195" spans="2:14" x14ac:dyDescent="0.2">
      <c r="B195" s="7" t="s">
        <v>47</v>
      </c>
      <c r="C195" s="4" t="s">
        <v>77</v>
      </c>
      <c r="D195" s="4">
        <v>2010</v>
      </c>
      <c r="E195" s="5">
        <v>9.57</v>
      </c>
      <c r="F195" s="5">
        <v>17.62</v>
      </c>
      <c r="G195" s="3"/>
      <c r="J195" s="26">
        <f>Table18[[#This Row],[GE (X)]]-$H$6</f>
        <v>-36.030180180180167</v>
      </c>
      <c r="K195" s="26">
        <f>Table18[[#This Row],[CC (Y)]]-$I$6</f>
        <v>-35.708828828828842</v>
      </c>
      <c r="L195" s="26">
        <f t="shared" si="6"/>
        <v>1286.5955367259151</v>
      </c>
      <c r="M195" s="26">
        <f t="shared" si="7"/>
        <v>1298.1738838162478</v>
      </c>
      <c r="N195" s="26">
        <f t="shared" si="8"/>
        <v>1275.1204563265978</v>
      </c>
    </row>
    <row r="196" spans="2:14" x14ac:dyDescent="0.2">
      <c r="B196" s="7" t="s">
        <v>47</v>
      </c>
      <c r="C196" s="4" t="s">
        <v>77</v>
      </c>
      <c r="D196" s="4">
        <v>2011</v>
      </c>
      <c r="E196" s="5">
        <v>11.85</v>
      </c>
      <c r="F196" s="5">
        <v>15.17</v>
      </c>
      <c r="G196" s="3"/>
      <c r="J196" s="26">
        <f>Table18[[#This Row],[GE (X)]]-$H$6</f>
        <v>-33.750180180180166</v>
      </c>
      <c r="K196" s="26">
        <f>Table18[[#This Row],[CC (Y)]]-$I$6</f>
        <v>-38.158828828828845</v>
      </c>
      <c r="L196" s="26">
        <f t="shared" ref="L196:L224" si="9">J196*K196</f>
        <v>1287.8673484376268</v>
      </c>
      <c r="M196" s="26">
        <f t="shared" ref="M196:M224" si="10">J196*J196</f>
        <v>1139.0746621946262</v>
      </c>
      <c r="N196" s="26">
        <f t="shared" ref="N196:N224" si="11">K196*K196</f>
        <v>1456.0962175878594</v>
      </c>
    </row>
    <row r="197" spans="2:14" x14ac:dyDescent="0.2">
      <c r="B197" s="7" t="s">
        <v>47</v>
      </c>
      <c r="C197" s="4" t="s">
        <v>77</v>
      </c>
      <c r="D197" s="4">
        <v>2012</v>
      </c>
      <c r="E197" s="5">
        <v>11.85</v>
      </c>
      <c r="F197" s="5">
        <v>17.54</v>
      </c>
      <c r="G197" s="3"/>
      <c r="J197" s="26">
        <f>Table18[[#This Row],[GE (X)]]-$H$6</f>
        <v>-33.750180180180166</v>
      </c>
      <c r="K197" s="26">
        <f>Table18[[#This Row],[CC (Y)]]-$I$6</f>
        <v>-35.788828828828848</v>
      </c>
      <c r="L197" s="26">
        <f t="shared" si="9"/>
        <v>1207.8794214105999</v>
      </c>
      <c r="M197" s="26">
        <f t="shared" si="10"/>
        <v>1139.0746621946262</v>
      </c>
      <c r="N197" s="26">
        <f t="shared" si="11"/>
        <v>1280.8402689392108</v>
      </c>
    </row>
    <row r="198" spans="2:14" x14ac:dyDescent="0.2">
      <c r="B198" s="7" t="s">
        <v>47</v>
      </c>
      <c r="C198" s="4" t="s">
        <v>77</v>
      </c>
      <c r="D198" s="4">
        <v>2013</v>
      </c>
      <c r="E198" s="5">
        <v>10.43</v>
      </c>
      <c r="F198" s="5">
        <v>21.8</v>
      </c>
      <c r="G198" s="3"/>
      <c r="J198" s="26">
        <f>Table18[[#This Row],[GE (X)]]-$H$6</f>
        <v>-35.170180180180168</v>
      </c>
      <c r="K198" s="26">
        <f>Table18[[#This Row],[CC (Y)]]-$I$6</f>
        <v>-31.528828828828846</v>
      </c>
      <c r="L198" s="26">
        <f t="shared" si="9"/>
        <v>1108.8745907799694</v>
      </c>
      <c r="M198" s="26">
        <f t="shared" si="10"/>
        <v>1236.9415739063379</v>
      </c>
      <c r="N198" s="26">
        <f t="shared" si="11"/>
        <v>994.06704731758896</v>
      </c>
    </row>
    <row r="199" spans="2:14" x14ac:dyDescent="0.2">
      <c r="B199" s="7" t="s">
        <v>47</v>
      </c>
      <c r="C199" s="4" t="s">
        <v>77</v>
      </c>
      <c r="D199" s="4">
        <v>2014</v>
      </c>
      <c r="E199" s="5">
        <v>12.5</v>
      </c>
      <c r="F199" s="5">
        <v>29.33</v>
      </c>
      <c r="G199" s="3"/>
      <c r="J199" s="26">
        <f>Table18[[#This Row],[GE (X)]]-$H$6</f>
        <v>-33.100180180180168</v>
      </c>
      <c r="K199" s="26">
        <f>Table18[[#This Row],[CC (Y)]]-$I$6</f>
        <v>-23.998828828828849</v>
      </c>
      <c r="L199" s="26">
        <f t="shared" si="9"/>
        <v>794.3655583475371</v>
      </c>
      <c r="M199" s="26">
        <f t="shared" si="10"/>
        <v>1095.621927960392</v>
      </c>
      <c r="N199" s="26">
        <f t="shared" si="11"/>
        <v>575.94378515542667</v>
      </c>
    </row>
    <row r="200" spans="2:14" x14ac:dyDescent="0.2">
      <c r="B200" s="7" t="s">
        <v>47</v>
      </c>
      <c r="C200" s="4" t="s">
        <v>77</v>
      </c>
      <c r="D200" s="4">
        <v>2015</v>
      </c>
      <c r="E200" s="5">
        <v>12.98</v>
      </c>
      <c r="F200" s="5">
        <v>27.4</v>
      </c>
      <c r="G200" s="3"/>
      <c r="J200" s="26">
        <f>Table18[[#This Row],[GE (X)]]-$H$6</f>
        <v>-32.620180180180171</v>
      </c>
      <c r="K200" s="26">
        <f>Table18[[#This Row],[CC (Y)]]-$I$6</f>
        <v>-25.928828828828848</v>
      </c>
      <c r="L200" s="26">
        <f t="shared" si="9"/>
        <v>845.80306825744708</v>
      </c>
      <c r="M200" s="26">
        <f t="shared" si="10"/>
        <v>1064.0761549874192</v>
      </c>
      <c r="N200" s="26">
        <f t="shared" si="11"/>
        <v>672.30416443470597</v>
      </c>
    </row>
    <row r="201" spans="2:14" x14ac:dyDescent="0.2">
      <c r="B201" s="7" t="s">
        <v>41</v>
      </c>
      <c r="C201" s="4" t="s">
        <v>62</v>
      </c>
      <c r="D201" s="4">
        <v>2010</v>
      </c>
      <c r="E201" s="5">
        <v>43.54</v>
      </c>
      <c r="F201" s="5">
        <v>47.62</v>
      </c>
      <c r="G201" s="3"/>
      <c r="J201" s="26">
        <f>Table18[[#This Row],[GE (X)]]-$H$6</f>
        <v>-2.0601801801801685</v>
      </c>
      <c r="K201" s="26">
        <f>Table18[[#This Row],[CC (Y)]]-$I$6</f>
        <v>-5.7088288288288496</v>
      </c>
      <c r="L201" s="26">
        <f t="shared" si="9"/>
        <v>11.76121600519436</v>
      </c>
      <c r="M201" s="26">
        <f t="shared" si="10"/>
        <v>4.2443423748071911</v>
      </c>
      <c r="N201" s="26">
        <f t="shared" si="11"/>
        <v>32.590726596867377</v>
      </c>
    </row>
    <row r="202" spans="2:14" x14ac:dyDescent="0.2">
      <c r="B202" s="7" t="s">
        <v>41</v>
      </c>
      <c r="C202" s="4" t="s">
        <v>62</v>
      </c>
      <c r="D202" s="4">
        <v>2011</v>
      </c>
      <c r="E202" s="5">
        <v>43.13</v>
      </c>
      <c r="F202" s="5">
        <v>48.82</v>
      </c>
      <c r="G202" s="3"/>
      <c r="J202" s="26">
        <f>Table18[[#This Row],[GE (X)]]-$H$6</f>
        <v>-2.4701801801801651</v>
      </c>
      <c r="K202" s="26">
        <f>Table18[[#This Row],[CC (Y)]]-$I$6</f>
        <v>-4.5088288288288467</v>
      </c>
      <c r="L202" s="26">
        <f t="shared" si="9"/>
        <v>11.137619608797964</v>
      </c>
      <c r="M202" s="26">
        <f t="shared" si="10"/>
        <v>6.1017901225549123</v>
      </c>
      <c r="N202" s="26">
        <f t="shared" si="11"/>
        <v>20.32953740767811</v>
      </c>
    </row>
    <row r="203" spans="2:14" x14ac:dyDescent="0.2">
      <c r="B203" s="7" t="s">
        <v>41</v>
      </c>
      <c r="C203" s="4" t="s">
        <v>62</v>
      </c>
      <c r="D203" s="4">
        <v>2012</v>
      </c>
      <c r="E203" s="5">
        <v>42.18</v>
      </c>
      <c r="F203" s="5">
        <v>49.29</v>
      </c>
      <c r="G203" s="3"/>
      <c r="J203" s="26">
        <f>Table18[[#This Row],[GE (X)]]-$H$6</f>
        <v>-3.4201801801801679</v>
      </c>
      <c r="K203" s="26">
        <f>Table18[[#This Row],[CC (Y)]]-$I$6</f>
        <v>-4.0388288288288479</v>
      </c>
      <c r="L203" s="26">
        <f t="shared" si="9"/>
        <v>13.813522311500705</v>
      </c>
      <c r="M203" s="26">
        <f t="shared" si="10"/>
        <v>11.697632464897247</v>
      </c>
      <c r="N203" s="26">
        <f t="shared" si="11"/>
        <v>16.312138308579001</v>
      </c>
    </row>
    <row r="204" spans="2:14" x14ac:dyDescent="0.2">
      <c r="B204" s="7" t="s">
        <v>41</v>
      </c>
      <c r="C204" s="4" t="s">
        <v>62</v>
      </c>
      <c r="D204" s="4">
        <v>2013</v>
      </c>
      <c r="E204" s="5">
        <v>42.18</v>
      </c>
      <c r="F204" s="5">
        <v>51.18</v>
      </c>
      <c r="G204" s="3"/>
      <c r="J204" s="26">
        <f>Table18[[#This Row],[GE (X)]]-$H$6</f>
        <v>-3.4201801801801679</v>
      </c>
      <c r="K204" s="26">
        <f>Table18[[#This Row],[CC (Y)]]-$I$6</f>
        <v>-2.1488288288288473</v>
      </c>
      <c r="L204" s="26">
        <f t="shared" si="9"/>
        <v>7.3493817709601865</v>
      </c>
      <c r="M204" s="26">
        <f t="shared" si="10"/>
        <v>11.697632464897247</v>
      </c>
      <c r="N204" s="26">
        <f t="shared" si="11"/>
        <v>4.6174653356059556</v>
      </c>
    </row>
    <row r="205" spans="2:14" x14ac:dyDescent="0.2">
      <c r="B205" s="7" t="s">
        <v>41</v>
      </c>
      <c r="C205" s="4" t="s">
        <v>62</v>
      </c>
      <c r="D205" s="4">
        <v>2014</v>
      </c>
      <c r="E205" s="5">
        <v>50.48</v>
      </c>
      <c r="F205" s="5">
        <v>48.08</v>
      </c>
      <c r="G205" s="3"/>
      <c r="J205" s="26">
        <f>Table18[[#This Row],[GE (X)]]-$H$6</f>
        <v>4.8798198198198293</v>
      </c>
      <c r="K205" s="26">
        <f>Table18[[#This Row],[CC (Y)]]-$I$6</f>
        <v>-5.2488288288288487</v>
      </c>
      <c r="L205" s="26">
        <f t="shared" si="9"/>
        <v>-25.613338949760717</v>
      </c>
      <c r="M205" s="26">
        <f t="shared" si="10"/>
        <v>23.812641473906432</v>
      </c>
      <c r="N205" s="26">
        <f t="shared" si="11"/>
        <v>27.550204074344823</v>
      </c>
    </row>
    <row r="206" spans="2:14" x14ac:dyDescent="0.2">
      <c r="B206" s="7" t="s">
        <v>41</v>
      </c>
      <c r="C206" s="4" t="s">
        <v>62</v>
      </c>
      <c r="D206" s="4">
        <v>2015</v>
      </c>
      <c r="E206" s="5">
        <v>42.79</v>
      </c>
      <c r="F206" s="5">
        <v>39.9</v>
      </c>
      <c r="G206" s="3"/>
      <c r="J206" s="26">
        <f>Table18[[#This Row],[GE (X)]]-$H$6</f>
        <v>-2.8101801801801685</v>
      </c>
      <c r="K206" s="26">
        <f>Table18[[#This Row],[CC (Y)]]-$I$6</f>
        <v>-13.428828828828848</v>
      </c>
      <c r="L206" s="26">
        <f t="shared" si="9"/>
        <v>37.737428617806891</v>
      </c>
      <c r="M206" s="26">
        <f t="shared" si="10"/>
        <v>7.8971126450774438</v>
      </c>
      <c r="N206" s="26">
        <f t="shared" si="11"/>
        <v>180.33344371398479</v>
      </c>
    </row>
    <row r="207" spans="2:14" x14ac:dyDescent="0.2">
      <c r="B207" s="7" t="s">
        <v>35</v>
      </c>
      <c r="C207" s="4" t="s">
        <v>78</v>
      </c>
      <c r="D207" s="4">
        <v>2010</v>
      </c>
      <c r="E207" s="5">
        <v>63.64</v>
      </c>
      <c r="F207" s="5">
        <v>45.24</v>
      </c>
      <c r="G207" s="3"/>
      <c r="J207" s="26">
        <f>Table18[[#This Row],[GE (X)]]-$H$6</f>
        <v>18.039819819819833</v>
      </c>
      <c r="K207" s="26">
        <f>Table18[[#This Row],[CC (Y)]]-$I$6</f>
        <v>-8.088828828828845</v>
      </c>
      <c r="L207" s="26">
        <f t="shared" si="9"/>
        <v>-145.92101462543664</v>
      </c>
      <c r="M207" s="26">
        <f t="shared" si="10"/>
        <v>325.43509913156447</v>
      </c>
      <c r="N207" s="26">
        <f t="shared" si="11"/>
        <v>65.429151822092621</v>
      </c>
    </row>
    <row r="208" spans="2:14" x14ac:dyDescent="0.2">
      <c r="B208" s="7" t="s">
        <v>35</v>
      </c>
      <c r="C208" s="4" t="s">
        <v>78</v>
      </c>
      <c r="D208" s="4">
        <v>2011</v>
      </c>
      <c r="E208" s="5">
        <v>63.98</v>
      </c>
      <c r="F208" s="5">
        <v>51.18</v>
      </c>
      <c r="G208" s="3"/>
      <c r="J208" s="26">
        <f>Table18[[#This Row],[GE (X)]]-$H$6</f>
        <v>18.379819819819829</v>
      </c>
      <c r="K208" s="26">
        <f>Table18[[#This Row],[CC (Y)]]-$I$6</f>
        <v>-2.1488288288288473</v>
      </c>
      <c r="L208" s="26">
        <f t="shared" si="9"/>
        <v>-39.495086697508675</v>
      </c>
      <c r="M208" s="26">
        <f t="shared" si="10"/>
        <v>337.8177766090418</v>
      </c>
      <c r="N208" s="26">
        <f t="shared" si="11"/>
        <v>4.6174653356059556</v>
      </c>
    </row>
    <row r="209" spans="2:17" x14ac:dyDescent="0.2">
      <c r="B209" s="7" t="s">
        <v>35</v>
      </c>
      <c r="C209" s="4" t="s">
        <v>78</v>
      </c>
      <c r="D209" s="4">
        <v>2012</v>
      </c>
      <c r="E209" s="5">
        <v>64.930000000000007</v>
      </c>
      <c r="F209" s="5">
        <v>50.71</v>
      </c>
      <c r="G209" s="3"/>
      <c r="J209" s="26">
        <f>Table18[[#This Row],[GE (X)]]-$H$6</f>
        <v>19.329819819819839</v>
      </c>
      <c r="K209" s="26">
        <f>Table18[[#This Row],[CC (Y)]]-$I$6</f>
        <v>-2.6188288288288462</v>
      </c>
      <c r="L209" s="26">
        <f t="shared" si="9"/>
        <v>-50.621489400211409</v>
      </c>
      <c r="M209" s="26">
        <f t="shared" si="10"/>
        <v>373.64193426669988</v>
      </c>
      <c r="N209" s="26">
        <f t="shared" si="11"/>
        <v>6.8582644347050659</v>
      </c>
    </row>
    <row r="210" spans="2:17" x14ac:dyDescent="0.2">
      <c r="B210" s="7" t="s">
        <v>35</v>
      </c>
      <c r="C210" s="4" t="s">
        <v>78</v>
      </c>
      <c r="D210" s="4">
        <v>2013</v>
      </c>
      <c r="E210" s="5">
        <v>63.51</v>
      </c>
      <c r="F210" s="5">
        <v>48.34</v>
      </c>
      <c r="G210" s="3"/>
      <c r="J210" s="26">
        <f>Table18[[#This Row],[GE (X)]]-$H$6</f>
        <v>17.90981981981983</v>
      </c>
      <c r="K210" s="26">
        <f>Table18[[#This Row],[CC (Y)]]-$I$6</f>
        <v>-4.9888288288288436</v>
      </c>
      <c r="L210" s="26">
        <f t="shared" si="9"/>
        <v>-89.349025436247373</v>
      </c>
      <c r="M210" s="26">
        <f t="shared" si="10"/>
        <v>320.7616459784112</v>
      </c>
      <c r="N210" s="26">
        <f t="shared" si="11"/>
        <v>24.888413083353772</v>
      </c>
    </row>
    <row r="211" spans="2:17" x14ac:dyDescent="0.2">
      <c r="B211" s="7" t="s">
        <v>35</v>
      </c>
      <c r="C211" s="4" t="s">
        <v>78</v>
      </c>
      <c r="D211" s="4">
        <v>2014</v>
      </c>
      <c r="E211" s="5">
        <v>64.42</v>
      </c>
      <c r="F211" s="5">
        <v>33.65</v>
      </c>
      <c r="G211" s="3"/>
      <c r="J211" s="26">
        <f>Table18[[#This Row],[GE (X)]]-$H$6</f>
        <v>18.819819819819834</v>
      </c>
      <c r="K211" s="26">
        <f>Table18[[#This Row],[CC (Y)]]-$I$6</f>
        <v>-19.678828828828848</v>
      </c>
      <c r="L211" s="26">
        <f t="shared" si="9"/>
        <v>-370.35201282363511</v>
      </c>
      <c r="M211" s="26">
        <f t="shared" si="10"/>
        <v>354.18561805048347</v>
      </c>
      <c r="N211" s="26">
        <f t="shared" si="11"/>
        <v>387.25630407434539</v>
      </c>
    </row>
    <row r="212" spans="2:17" x14ac:dyDescent="0.2">
      <c r="B212" s="7" t="s">
        <v>35</v>
      </c>
      <c r="C212" s="4" t="s">
        <v>78</v>
      </c>
      <c r="D212" s="4">
        <v>2015</v>
      </c>
      <c r="E212" s="5">
        <v>62.98</v>
      </c>
      <c r="F212" s="5">
        <v>36.06</v>
      </c>
      <c r="G212" s="3"/>
      <c r="J212" s="26">
        <f>Table18[[#This Row],[GE (X)]]-$H$6</f>
        <v>17.379819819819829</v>
      </c>
      <c r="K212" s="26">
        <f>Table18[[#This Row],[CC (Y)]]-$I$6</f>
        <v>-17.268828828828845</v>
      </c>
      <c r="L212" s="26">
        <f t="shared" si="9"/>
        <v>-300.12913354435562</v>
      </c>
      <c r="M212" s="26">
        <f t="shared" si="10"/>
        <v>302.05813696940214</v>
      </c>
      <c r="N212" s="26">
        <f t="shared" si="11"/>
        <v>298.21244911939021</v>
      </c>
    </row>
    <row r="213" spans="2:17" x14ac:dyDescent="0.2">
      <c r="B213" s="7" t="s">
        <v>48</v>
      </c>
      <c r="C213" s="4" t="s">
        <v>76</v>
      </c>
      <c r="D213" s="4">
        <v>2010</v>
      </c>
      <c r="E213" s="5">
        <v>38.28</v>
      </c>
      <c r="F213" s="5">
        <v>52.86</v>
      </c>
      <c r="G213" s="3"/>
      <c r="J213" s="26">
        <f>Table18[[#This Row],[GE (X)]]-$H$6</f>
        <v>-7.3201801801801665</v>
      </c>
      <c r="K213" s="26">
        <f>Table18[[#This Row],[CC (Y)]]-$I$6</f>
        <v>-0.46882882882884758</v>
      </c>
      <c r="L213" s="26">
        <f t="shared" si="9"/>
        <v>3.4319115006900098</v>
      </c>
      <c r="M213" s="26">
        <f t="shared" si="10"/>
        <v>53.585037870302536</v>
      </c>
      <c r="N213" s="26">
        <f t="shared" si="11"/>
        <v>0.21980047074102885</v>
      </c>
    </row>
    <row r="214" spans="2:17" x14ac:dyDescent="0.2">
      <c r="B214" s="7" t="s">
        <v>48</v>
      </c>
      <c r="C214" s="4" t="s">
        <v>76</v>
      </c>
      <c r="D214" s="4">
        <v>2011</v>
      </c>
      <c r="E214" s="5">
        <v>22.75</v>
      </c>
      <c r="F214" s="5">
        <v>38.39</v>
      </c>
      <c r="G214" s="3"/>
      <c r="J214" s="26">
        <f>Table18[[#This Row],[GE (X)]]-$H$6</f>
        <v>-22.850180180180168</v>
      </c>
      <c r="K214" s="26">
        <f>Table18[[#This Row],[CC (Y)]]-$I$6</f>
        <v>-14.938828828828846</v>
      </c>
      <c r="L214" s="26">
        <f t="shared" si="9"/>
        <v>341.35493041960899</v>
      </c>
      <c r="M214" s="26">
        <f t="shared" si="10"/>
        <v>522.1307342666986</v>
      </c>
      <c r="N214" s="26">
        <f t="shared" si="11"/>
        <v>223.16860677704784</v>
      </c>
    </row>
    <row r="215" spans="2:17" x14ac:dyDescent="0.2">
      <c r="B215" s="7" t="s">
        <v>48</v>
      </c>
      <c r="C215" s="4" t="s">
        <v>76</v>
      </c>
      <c r="D215" s="4">
        <v>2012</v>
      </c>
      <c r="E215" s="5">
        <v>29.38</v>
      </c>
      <c r="F215" s="5">
        <v>48.34</v>
      </c>
      <c r="G215" s="3"/>
      <c r="J215" s="26">
        <f>Table18[[#This Row],[GE (X)]]-$H$6</f>
        <v>-16.220180180180169</v>
      </c>
      <c r="K215" s="26">
        <f>Table18[[#This Row],[CC (Y)]]-$I$6</f>
        <v>-4.9888288288288436</v>
      </c>
      <c r="L215" s="26">
        <f t="shared" si="9"/>
        <v>80.919702491681051</v>
      </c>
      <c r="M215" s="26">
        <f t="shared" si="10"/>
        <v>263.09424507750958</v>
      </c>
      <c r="N215" s="26">
        <f t="shared" si="11"/>
        <v>24.888413083353772</v>
      </c>
    </row>
    <row r="216" spans="2:17" x14ac:dyDescent="0.2">
      <c r="B216" s="7" t="s">
        <v>48</v>
      </c>
      <c r="C216" s="4" t="s">
        <v>76</v>
      </c>
      <c r="D216" s="4">
        <v>2013</v>
      </c>
      <c r="E216" s="5">
        <v>30.33</v>
      </c>
      <c r="F216" s="5">
        <v>47.87</v>
      </c>
      <c r="G216" s="3"/>
      <c r="J216" s="26">
        <f>Table18[[#This Row],[GE (X)]]-$H$6</f>
        <v>-15.270180180180169</v>
      </c>
      <c r="K216" s="26">
        <f>Table18[[#This Row],[CC (Y)]]-$I$6</f>
        <v>-5.4588288288288496</v>
      </c>
      <c r="L216" s="26">
        <f t="shared" si="9"/>
        <v>83.357299788978423</v>
      </c>
      <c r="M216" s="26">
        <f t="shared" si="10"/>
        <v>233.17840273516728</v>
      </c>
      <c r="N216" s="26">
        <f t="shared" si="11"/>
        <v>29.798812182452949</v>
      </c>
    </row>
    <row r="217" spans="2:17" x14ac:dyDescent="0.2">
      <c r="B217" s="7" t="s">
        <v>48</v>
      </c>
      <c r="C217" s="4" t="s">
        <v>76</v>
      </c>
      <c r="D217" s="4">
        <v>2014</v>
      </c>
      <c r="E217" s="5">
        <v>16.829999999999998</v>
      </c>
      <c r="F217" s="5">
        <v>58.17</v>
      </c>
      <c r="G217" s="3"/>
      <c r="J217" s="26">
        <f>Table18[[#This Row],[GE (X)]]-$H$6</f>
        <v>-28.770180180180169</v>
      </c>
      <c r="K217" s="26">
        <f>Table18[[#This Row],[CC (Y)]]-$I$6</f>
        <v>4.8411711711711547</v>
      </c>
      <c r="L217" s="26">
        <f t="shared" si="9"/>
        <v>-139.28136687768799</v>
      </c>
      <c r="M217" s="26">
        <f t="shared" si="10"/>
        <v>827.72326760003182</v>
      </c>
      <c r="N217" s="26">
        <f t="shared" si="11"/>
        <v>23.436938308578689</v>
      </c>
    </row>
    <row r="218" spans="2:17" x14ac:dyDescent="0.2">
      <c r="B218" s="7" t="s">
        <v>48</v>
      </c>
      <c r="C218" s="4" t="s">
        <v>76</v>
      </c>
      <c r="D218" s="4">
        <v>2015</v>
      </c>
      <c r="E218" s="5">
        <v>15.87</v>
      </c>
      <c r="F218" s="5">
        <v>58.65</v>
      </c>
      <c r="G218" s="3"/>
      <c r="J218" s="26">
        <f>Table18[[#This Row],[GE (X)]]-$H$6</f>
        <v>-29.73018018018017</v>
      </c>
      <c r="K218" s="26">
        <f>Table18[[#This Row],[CC (Y)]]-$I$6</f>
        <v>5.3211711711711516</v>
      </c>
      <c r="L218" s="26">
        <f t="shared" si="9"/>
        <v>-158.19937768849869</v>
      </c>
      <c r="M218" s="26">
        <f t="shared" si="10"/>
        <v>883.88361354597782</v>
      </c>
      <c r="N218" s="26">
        <f t="shared" si="11"/>
        <v>28.314862632902965</v>
      </c>
    </row>
    <row r="219" spans="2:17" x14ac:dyDescent="0.2">
      <c r="B219" s="7" t="s">
        <v>42</v>
      </c>
      <c r="C219" s="4" t="s">
        <v>79</v>
      </c>
      <c r="D219" s="4">
        <v>2010</v>
      </c>
      <c r="E219" s="5">
        <v>44.5</v>
      </c>
      <c r="F219" s="5">
        <v>67.14</v>
      </c>
      <c r="G219" s="3"/>
      <c r="J219" s="26">
        <f>Table18[[#This Row],[GE (X)]]-$H$6</f>
        <v>-1.1001801801801676</v>
      </c>
      <c r="K219" s="26">
        <f>Table18[[#This Row],[CC (Y)]]-$I$6</f>
        <v>13.811171171171154</v>
      </c>
      <c r="L219" s="26">
        <f t="shared" si="9"/>
        <v>-15.194776787598217</v>
      </c>
      <c r="M219" s="26">
        <f t="shared" si="10"/>
        <v>1.2103964288612661</v>
      </c>
      <c r="N219" s="26">
        <f t="shared" si="11"/>
        <v>190.74844911938916</v>
      </c>
    </row>
    <row r="220" spans="2:17" x14ac:dyDescent="0.2">
      <c r="B220" s="7" t="s">
        <v>42</v>
      </c>
      <c r="C220" s="4" t="s">
        <v>79</v>
      </c>
      <c r="D220" s="4">
        <v>2011</v>
      </c>
      <c r="E220" s="5">
        <v>46.45</v>
      </c>
      <c r="F220" s="5">
        <v>68.72</v>
      </c>
      <c r="G220" s="3"/>
      <c r="J220" s="26">
        <f>Table18[[#This Row],[GE (X)]]-$H$6</f>
        <v>0.84981981981983523</v>
      </c>
      <c r="K220" s="26">
        <f>Table18[[#This Row],[CC (Y)]]-$I$6</f>
        <v>15.391171171171152</v>
      </c>
      <c r="L220" s="26">
        <f t="shared" si="9"/>
        <v>13.079722311500911</v>
      </c>
      <c r="M220" s="26">
        <f t="shared" si="10"/>
        <v>0.72219372615861721</v>
      </c>
      <c r="N220" s="26">
        <f t="shared" si="11"/>
        <v>236.88815002028997</v>
      </c>
    </row>
    <row r="221" spans="2:17" x14ac:dyDescent="0.2">
      <c r="B221" s="7" t="s">
        <v>42</v>
      </c>
      <c r="C221" s="4" t="s">
        <v>79</v>
      </c>
      <c r="D221" s="4">
        <v>2012</v>
      </c>
      <c r="E221" s="5">
        <v>47.39</v>
      </c>
      <c r="F221" s="5">
        <v>69.67</v>
      </c>
      <c r="G221" s="3"/>
      <c r="J221" s="26">
        <f>Table18[[#This Row],[GE (X)]]-$H$6</f>
        <v>1.789819819819833</v>
      </c>
      <c r="K221" s="26">
        <f>Table18[[#This Row],[CC (Y)]]-$I$6</f>
        <v>16.341171171171155</v>
      </c>
      <c r="L221" s="26">
        <f t="shared" si="9"/>
        <v>29.247752041230605</v>
      </c>
      <c r="M221" s="26">
        <f t="shared" si="10"/>
        <v>3.2034549874198994</v>
      </c>
      <c r="N221" s="26">
        <f t="shared" si="11"/>
        <v>267.03387524551528</v>
      </c>
    </row>
    <row r="222" spans="2:17" x14ac:dyDescent="0.2">
      <c r="B222" s="7" t="s">
        <v>42</v>
      </c>
      <c r="C222" s="4" t="s">
        <v>79</v>
      </c>
      <c r="D222" s="4">
        <v>2013</v>
      </c>
      <c r="E222" s="5">
        <v>46.92</v>
      </c>
      <c r="F222" s="5">
        <v>67.77</v>
      </c>
      <c r="G222" s="3"/>
      <c r="J222" s="26">
        <f>Table18[[#This Row],[GE (X)]]-$H$6</f>
        <v>1.3198198198198341</v>
      </c>
      <c r="K222" s="26">
        <f>Table18[[#This Row],[CC (Y)]]-$I$6</f>
        <v>14.441171171171149</v>
      </c>
      <c r="L222" s="26">
        <f t="shared" si="9"/>
        <v>19.059743933122487</v>
      </c>
      <c r="M222" s="26">
        <f t="shared" si="10"/>
        <v>1.7419243567892593</v>
      </c>
      <c r="N222" s="26">
        <f t="shared" si="11"/>
        <v>208.5474247950647</v>
      </c>
      <c r="P222">
        <f>M227*N227</f>
        <v>16835907072.437862</v>
      </c>
      <c r="Q222">
        <f>SQRT(P222)</f>
        <v>129753.25457358618</v>
      </c>
    </row>
    <row r="223" spans="2:17" x14ac:dyDescent="0.2">
      <c r="B223" s="7" t="s">
        <v>42</v>
      </c>
      <c r="C223" s="4" t="s">
        <v>79</v>
      </c>
      <c r="D223" s="4">
        <v>2014</v>
      </c>
      <c r="E223" s="5">
        <v>31.25</v>
      </c>
      <c r="F223" s="5">
        <v>71.150000000000006</v>
      </c>
      <c r="G223" s="3"/>
      <c r="J223" s="26">
        <f>Table18[[#This Row],[GE (X)]]-$H$6</f>
        <v>-14.350180180180168</v>
      </c>
      <c r="K223" s="26">
        <f>Table18[[#This Row],[CC (Y)]]-$I$6</f>
        <v>17.821171171171159</v>
      </c>
      <c r="L223" s="26">
        <f t="shared" si="9"/>
        <v>-255.73701732813853</v>
      </c>
      <c r="M223" s="26">
        <f t="shared" si="10"/>
        <v>205.9276712036357</v>
      </c>
      <c r="N223" s="26">
        <f t="shared" si="11"/>
        <v>317.59414191218201</v>
      </c>
    </row>
    <row r="224" spans="2:17" x14ac:dyDescent="0.2">
      <c r="B224" s="7" t="s">
        <v>42</v>
      </c>
      <c r="C224" s="4" t="s">
        <v>79</v>
      </c>
      <c r="D224" s="4">
        <v>2015</v>
      </c>
      <c r="E224" s="5">
        <v>21.15</v>
      </c>
      <c r="F224" s="5">
        <v>52.88</v>
      </c>
      <c r="G224" s="3"/>
      <c r="J224" s="26">
        <f>Table18[[#This Row],[GE (X)]]-$H$6</f>
        <v>-24.450180180180169</v>
      </c>
      <c r="K224" s="26">
        <f>Table18[[#This Row],[CC (Y)]]-$I$6</f>
        <v>-0.44882882882884445</v>
      </c>
      <c r="L224" s="26">
        <f t="shared" si="9"/>
        <v>10.97394573492449</v>
      </c>
      <c r="M224" s="26">
        <f t="shared" si="10"/>
        <v>597.81131084327512</v>
      </c>
      <c r="N224" s="26">
        <f t="shared" si="11"/>
        <v>0.20144731758787215</v>
      </c>
    </row>
    <row r="225" spans="12:14" ht="16" thickBot="1" x14ac:dyDescent="0.25"/>
    <row r="226" spans="12:14" x14ac:dyDescent="0.2">
      <c r="L226" s="33" t="s">
        <v>99</v>
      </c>
      <c r="M226" s="34" t="s">
        <v>100</v>
      </c>
      <c r="N226" s="35" t="s">
        <v>101</v>
      </c>
    </row>
    <row r="227" spans="12:14" ht="16" thickBot="1" x14ac:dyDescent="0.25">
      <c r="L227" s="29">
        <f>SUM(L3:L224)</f>
        <v>97077.310546846871</v>
      </c>
      <c r="M227" s="36">
        <f>SUM(M3:M224)</f>
        <v>133500.52079279281</v>
      </c>
      <c r="N227" s="30">
        <f>SUM(N3:N224)</f>
        <v>126111.17149549554</v>
      </c>
    </row>
  </sheetData>
  <pageMargins left="0.7" right="0.7" top="0.75" bottom="0.75" header="0.3" footer="0.3"/>
  <pageSetup scale="55" fitToHeight="0" orientation="landscape" cellComments="asDisplayed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S228"/>
  <sheetViews>
    <sheetView topLeftCell="E7" workbookViewId="0">
      <selection activeCell="S18" sqref="S18"/>
    </sheetView>
  </sheetViews>
  <sheetFormatPr baseColWidth="10" defaultColWidth="8.83203125" defaultRowHeight="15" x14ac:dyDescent="0.2"/>
  <cols>
    <col min="2" max="2" width="27.6640625" style="8" customWidth="1"/>
    <col min="3" max="3" width="13.5" customWidth="1"/>
    <col min="4" max="4" width="11.5" customWidth="1"/>
    <col min="5" max="5" width="8.5" customWidth="1"/>
    <col min="6" max="6" width="8.6640625" customWidth="1"/>
    <col min="7" max="7" width="19.83203125" customWidth="1"/>
    <col min="8" max="8" width="12.33203125" customWidth="1"/>
    <col min="12" max="12" width="10.33203125" bestFit="1" customWidth="1"/>
    <col min="13" max="13" width="3.1640625" bestFit="1" customWidth="1"/>
    <col min="14" max="14" width="5.5" bestFit="1" customWidth="1"/>
    <col min="15" max="15" width="7.33203125" bestFit="1" customWidth="1"/>
    <col min="16" max="16" width="7.5" bestFit="1" customWidth="1"/>
    <col min="17" max="17" width="10.1640625" bestFit="1" customWidth="1"/>
  </cols>
  <sheetData>
    <row r="1" spans="2:19" ht="16" thickBot="1" x14ac:dyDescent="0.25"/>
    <row r="2" spans="2:19" ht="16" thickBot="1" x14ac:dyDescent="0.25">
      <c r="B2" s="67" t="s">
        <v>86</v>
      </c>
      <c r="C2" s="68"/>
      <c r="D2" s="68"/>
      <c r="E2" s="68"/>
      <c r="F2" s="69"/>
    </row>
    <row r="3" spans="2:19" ht="16" thickBot="1" x14ac:dyDescent="0.25"/>
    <row r="4" spans="2:19" ht="16" thickBot="1" x14ac:dyDescent="0.25">
      <c r="B4" s="7" t="s">
        <v>83</v>
      </c>
      <c r="C4" s="2" t="s">
        <v>84</v>
      </c>
      <c r="D4" s="2" t="s">
        <v>85</v>
      </c>
      <c r="E4" s="2" t="s">
        <v>6</v>
      </c>
      <c r="F4" s="2" t="s">
        <v>7</v>
      </c>
      <c r="G4" s="11" t="s">
        <v>87</v>
      </c>
      <c r="K4" s="12" t="s">
        <v>112</v>
      </c>
      <c r="L4" s="53" t="s">
        <v>111</v>
      </c>
      <c r="M4" s="47" t="s">
        <v>88</v>
      </c>
      <c r="N4" s="48" t="s">
        <v>89</v>
      </c>
      <c r="O4" s="48" t="s">
        <v>113</v>
      </c>
      <c r="P4" s="48" t="s">
        <v>114</v>
      </c>
      <c r="Q4" s="49" t="s">
        <v>115</v>
      </c>
    </row>
    <row r="5" spans="2:19" x14ac:dyDescent="0.2">
      <c r="B5" s="7" t="s">
        <v>21</v>
      </c>
      <c r="C5" s="4" t="s">
        <v>50</v>
      </c>
      <c r="D5" s="4">
        <v>2010</v>
      </c>
      <c r="E5" s="5">
        <v>68.900000000000006</v>
      </c>
      <c r="F5" s="5">
        <v>88.1</v>
      </c>
      <c r="G5" s="12">
        <f>SUM(Table145[[#This Row],[GE]], Table145[[#This Row],[CC]])</f>
        <v>157</v>
      </c>
      <c r="J5" t="str">
        <f>IF(AND(E6&gt;E5, F6&gt;F5), "1", IF(AND(E6&lt;E5, F6&lt;F5), "2", IF(AND(E6 &gt; E5, F6 &lt; F5), "3", IF(AND(E6 &lt; E5, F6 &gt; F5), "4", IF(AND(E6=E5, F6 &lt; F5), "5", IF(AND(E6=E5, F6 &gt; F5), "6", IF(AND(E6&gt;E5, F6=F5), "7", IF(AND(E6&lt;E5, F6=F5), "8", "9"))))))))</f>
        <v>4</v>
      </c>
      <c r="K5" s="38">
        <f>COUNTIF($J$5:$J$226, 1)</f>
        <v>57</v>
      </c>
      <c r="L5" s="54">
        <v>1</v>
      </c>
      <c r="M5" s="50">
        <f>K5</f>
        <v>57</v>
      </c>
      <c r="N5" s="45">
        <f>$K$15/9</f>
        <v>24.666666666666668</v>
      </c>
      <c r="O5" s="45">
        <f>M5-N5</f>
        <v>32.333333333333329</v>
      </c>
      <c r="P5" s="45">
        <f>O5*O5</f>
        <v>1045.4444444444441</v>
      </c>
      <c r="Q5" s="46">
        <f>P5/N5</f>
        <v>42.382882882882868</v>
      </c>
    </row>
    <row r="6" spans="2:19" x14ac:dyDescent="0.2">
      <c r="B6" s="7" t="s">
        <v>21</v>
      </c>
      <c r="C6" s="4" t="s">
        <v>50</v>
      </c>
      <c r="D6" s="4">
        <v>2011</v>
      </c>
      <c r="E6" s="5">
        <v>67.3</v>
      </c>
      <c r="F6" s="5">
        <v>88.15</v>
      </c>
      <c r="G6" s="4">
        <f>SUM(Table145[[#This Row],[GE]], Table145[[#This Row],[CC]])</f>
        <v>155.44999999999999</v>
      </c>
      <c r="J6" t="str">
        <f>IF(AND(E7&gt;E6, F7&gt;F6), "1", IF(AND(E7&lt;E6, F7&lt;F6), "2", IF(AND(E7 &gt; E6, F7 &lt; F6), "3", IF(AND(E7 &lt; E6, F7 &gt; F6), "4", IF(AND(E7=E6, F7 &lt; F6), "5", IF(AND(E7=E6, F7 &gt; F6), "6", IF(AND(E7&gt;E6, F7=F6), "7", IF(AND(E7&lt;E6, F7=F6), "8", "9"))))))))</f>
        <v>3</v>
      </c>
      <c r="K6" s="38">
        <f>COUNTIF($J$5:$J$226, 2)</f>
        <v>57</v>
      </c>
      <c r="L6" s="55">
        <v>2</v>
      </c>
      <c r="M6" s="51">
        <f t="shared" ref="M6:M13" si="0">K6</f>
        <v>57</v>
      </c>
      <c r="N6" s="41">
        <f t="shared" ref="N6:N13" si="1">$K$15/9</f>
        <v>24.666666666666668</v>
      </c>
      <c r="O6" s="41">
        <f t="shared" ref="O6:O13" si="2">M6-N6</f>
        <v>32.333333333333329</v>
      </c>
      <c r="P6" s="41">
        <f t="shared" ref="P6:P13" si="3">O6*O6</f>
        <v>1045.4444444444441</v>
      </c>
      <c r="Q6" s="42">
        <f t="shared" ref="Q6:Q13" si="4">P6/N6</f>
        <v>42.382882882882868</v>
      </c>
    </row>
    <row r="7" spans="2:19" x14ac:dyDescent="0.2">
      <c r="B7" s="7" t="s">
        <v>21</v>
      </c>
      <c r="C7" s="4" t="s">
        <v>50</v>
      </c>
      <c r="D7" s="4">
        <v>2012</v>
      </c>
      <c r="E7" s="5">
        <v>67.77</v>
      </c>
      <c r="F7" s="5">
        <v>87.2</v>
      </c>
      <c r="G7" s="4">
        <f>SUM(Table145[[#This Row],[GE]], Table145[[#This Row],[CC]])</f>
        <v>154.97</v>
      </c>
      <c r="J7" t="str">
        <f t="shared" ref="J7:J69" si="5">IF(AND(E8&gt;E7, F8&gt;F7), "1", IF(AND(E8&lt;E7, F8&lt;F7), "2", IF(AND(E8 &gt; E7, F8 &lt; F7), "3", IF(AND(E8 &lt; E7, F8 &gt; F7), "4", IF(AND(E8=E7, F8 &lt; F7), "5", IF(AND(E8=E7, F8 &gt; F7), "6", IF(AND(E8&gt;E7, F8=F7), "7", IF(AND(E8&lt;E7, F8=F7), "8", "9"))))))))</f>
        <v>7</v>
      </c>
      <c r="K7" s="38">
        <f>COUNTIF($J$5:$J$226, 3)</f>
        <v>46</v>
      </c>
      <c r="L7" s="55">
        <v>3</v>
      </c>
      <c r="M7" s="51">
        <f t="shared" si="0"/>
        <v>46</v>
      </c>
      <c r="N7" s="41">
        <f t="shared" si="1"/>
        <v>24.666666666666668</v>
      </c>
      <c r="O7" s="41">
        <f t="shared" si="2"/>
        <v>21.333333333333332</v>
      </c>
      <c r="P7" s="41">
        <f t="shared" si="3"/>
        <v>455.11111111111109</v>
      </c>
      <c r="Q7" s="42">
        <f t="shared" si="4"/>
        <v>18.45045045045045</v>
      </c>
    </row>
    <row r="8" spans="2:19" x14ac:dyDescent="0.2">
      <c r="B8" s="7" t="s">
        <v>21</v>
      </c>
      <c r="C8" s="4" t="s">
        <v>50</v>
      </c>
      <c r="D8" s="4">
        <v>2013</v>
      </c>
      <c r="E8" s="5">
        <v>69.19</v>
      </c>
      <c r="F8" s="5">
        <v>87.2</v>
      </c>
      <c r="G8" s="4">
        <f>SUM(Table145[[#This Row],[GE]], Table145[[#This Row],[CC]])</f>
        <v>156.38999999999999</v>
      </c>
      <c r="J8" t="str">
        <f t="shared" si="5"/>
        <v>2</v>
      </c>
      <c r="K8" s="38">
        <f>COUNTIF($J$5:$J$226, 4)</f>
        <v>40</v>
      </c>
      <c r="L8" s="55">
        <v>4</v>
      </c>
      <c r="M8" s="51">
        <f t="shared" si="0"/>
        <v>40</v>
      </c>
      <c r="N8" s="41">
        <f t="shared" si="1"/>
        <v>24.666666666666668</v>
      </c>
      <c r="O8" s="41">
        <f t="shared" si="2"/>
        <v>15.333333333333332</v>
      </c>
      <c r="P8" s="41">
        <f t="shared" si="3"/>
        <v>235.11111111111109</v>
      </c>
      <c r="Q8" s="42">
        <f t="shared" si="4"/>
        <v>9.5315315315315292</v>
      </c>
    </row>
    <row r="9" spans="2:19" x14ac:dyDescent="0.2">
      <c r="B9" s="7" t="s">
        <v>21</v>
      </c>
      <c r="C9" s="4" t="s">
        <v>50</v>
      </c>
      <c r="D9" s="4">
        <v>2014</v>
      </c>
      <c r="E9" s="5">
        <v>49.52</v>
      </c>
      <c r="F9" s="5">
        <v>74.040000000000006</v>
      </c>
      <c r="G9" s="4">
        <f>SUM(Table145[[#This Row],[GE]], Table145[[#This Row],[CC]])</f>
        <v>123.56</v>
      </c>
      <c r="J9" t="str">
        <f t="shared" si="5"/>
        <v>1</v>
      </c>
      <c r="K9" s="38">
        <f>COUNTIF($J$5:$J$226, 5)</f>
        <v>6</v>
      </c>
      <c r="L9" s="55">
        <v>5</v>
      </c>
      <c r="M9" s="51">
        <f t="shared" si="0"/>
        <v>6</v>
      </c>
      <c r="N9" s="41">
        <f t="shared" si="1"/>
        <v>24.666666666666668</v>
      </c>
      <c r="O9" s="41">
        <f t="shared" si="2"/>
        <v>-18.666666666666668</v>
      </c>
      <c r="P9" s="41">
        <f t="shared" si="3"/>
        <v>348.44444444444451</v>
      </c>
      <c r="Q9" s="42">
        <f t="shared" si="4"/>
        <v>14.126126126126128</v>
      </c>
    </row>
    <row r="10" spans="2:19" x14ac:dyDescent="0.2">
      <c r="B10" s="7" t="s">
        <v>21</v>
      </c>
      <c r="C10" s="4" t="s">
        <v>50</v>
      </c>
      <c r="D10" s="4">
        <v>2015</v>
      </c>
      <c r="E10" s="5">
        <v>61.06</v>
      </c>
      <c r="F10" s="5">
        <v>74.52</v>
      </c>
      <c r="G10" s="4">
        <f>SUM(Table145[[#This Row],[GE]], Table145[[#This Row],[CC]])</f>
        <v>135.57999999999998</v>
      </c>
      <c r="J10" t="str">
        <f t="shared" si="5"/>
        <v>1</v>
      </c>
      <c r="K10" s="38">
        <f>COUNTIF($J$5:$J$226, 6)</f>
        <v>5</v>
      </c>
      <c r="L10" s="55">
        <v>6</v>
      </c>
      <c r="M10" s="51">
        <f t="shared" si="0"/>
        <v>5</v>
      </c>
      <c r="N10" s="41">
        <f t="shared" si="1"/>
        <v>24.666666666666668</v>
      </c>
      <c r="O10" s="41">
        <f t="shared" si="2"/>
        <v>-19.666666666666668</v>
      </c>
      <c r="P10" s="41">
        <f t="shared" si="3"/>
        <v>386.77777777777783</v>
      </c>
      <c r="Q10" s="42">
        <f t="shared" si="4"/>
        <v>15.680180180180182</v>
      </c>
    </row>
    <row r="11" spans="2:19" x14ac:dyDescent="0.2">
      <c r="B11" s="7" t="s">
        <v>29</v>
      </c>
      <c r="C11" s="4" t="s">
        <v>52</v>
      </c>
      <c r="D11" s="4">
        <v>2010</v>
      </c>
      <c r="E11" s="5">
        <v>81.819999999999993</v>
      </c>
      <c r="F11" s="5">
        <v>88.57</v>
      </c>
      <c r="G11" s="4">
        <f>SUM(Table145[[#This Row],[GE]], Table145[[#This Row],[CC]])</f>
        <v>170.39</v>
      </c>
      <c r="J11" t="str">
        <f t="shared" si="5"/>
        <v>4</v>
      </c>
      <c r="K11" s="38">
        <f>COUNTIF($J$5:$J$226, 7)</f>
        <v>7</v>
      </c>
      <c r="L11" s="55">
        <v>7</v>
      </c>
      <c r="M11" s="51">
        <f t="shared" si="0"/>
        <v>7</v>
      </c>
      <c r="N11" s="41">
        <f t="shared" si="1"/>
        <v>24.666666666666668</v>
      </c>
      <c r="O11" s="41">
        <f t="shared" si="2"/>
        <v>-17.666666666666668</v>
      </c>
      <c r="P11" s="41">
        <f t="shared" si="3"/>
        <v>312.11111111111114</v>
      </c>
      <c r="Q11" s="42">
        <f t="shared" si="4"/>
        <v>12.653153153153154</v>
      </c>
    </row>
    <row r="12" spans="2:19" x14ac:dyDescent="0.2">
      <c r="B12" s="7" t="s">
        <v>29</v>
      </c>
      <c r="C12" s="4" t="s">
        <v>52</v>
      </c>
      <c r="D12" s="4">
        <v>2011</v>
      </c>
      <c r="E12" s="5">
        <v>78.67</v>
      </c>
      <c r="F12" s="5">
        <v>89.1</v>
      </c>
      <c r="G12" s="4">
        <f>SUM(Table145[[#This Row],[GE]], Table145[[#This Row],[CC]])</f>
        <v>167.76999999999998</v>
      </c>
      <c r="J12" t="str">
        <f t="shared" si="5"/>
        <v>3</v>
      </c>
      <c r="K12" s="38">
        <f>COUNTIF($J$5:$J$226, 8)</f>
        <v>2</v>
      </c>
      <c r="L12" s="55">
        <v>8</v>
      </c>
      <c r="M12" s="51">
        <f t="shared" si="0"/>
        <v>2</v>
      </c>
      <c r="N12" s="41">
        <f t="shared" si="1"/>
        <v>24.666666666666668</v>
      </c>
      <c r="O12" s="41">
        <f t="shared" si="2"/>
        <v>-22.666666666666668</v>
      </c>
      <c r="P12" s="41">
        <f t="shared" si="3"/>
        <v>513.77777777777783</v>
      </c>
      <c r="Q12" s="42">
        <f t="shared" si="4"/>
        <v>20.828828828828829</v>
      </c>
    </row>
    <row r="13" spans="2:19" ht="16" thickBot="1" x14ac:dyDescent="0.25">
      <c r="B13" s="7" t="s">
        <v>29</v>
      </c>
      <c r="C13" s="4" t="s">
        <v>52</v>
      </c>
      <c r="D13" s="4">
        <v>2012</v>
      </c>
      <c r="E13" s="5">
        <v>79.62</v>
      </c>
      <c r="F13" s="5">
        <v>88.15</v>
      </c>
      <c r="G13" s="4">
        <f>SUM(Table145[[#This Row],[GE]], Table145[[#This Row],[CC]])</f>
        <v>167.77</v>
      </c>
      <c r="J13" t="str">
        <f t="shared" si="5"/>
        <v>4</v>
      </c>
      <c r="K13" s="38">
        <f>COUNTIF($J$5:$J$226, 9)</f>
        <v>2</v>
      </c>
      <c r="L13" s="56">
        <v>9</v>
      </c>
      <c r="M13" s="52">
        <f t="shared" si="0"/>
        <v>2</v>
      </c>
      <c r="N13" s="43">
        <f t="shared" si="1"/>
        <v>24.666666666666668</v>
      </c>
      <c r="O13" s="43">
        <f t="shared" si="2"/>
        <v>-22.666666666666668</v>
      </c>
      <c r="P13" s="43">
        <f t="shared" si="3"/>
        <v>513.77777777777783</v>
      </c>
      <c r="Q13" s="44">
        <f t="shared" si="4"/>
        <v>20.828828828828829</v>
      </c>
    </row>
    <row r="14" spans="2:19" ht="16" thickBot="1" x14ac:dyDescent="0.25">
      <c r="B14" s="7" t="s">
        <v>29</v>
      </c>
      <c r="C14" s="4" t="s">
        <v>52</v>
      </c>
      <c r="D14" s="4">
        <v>2013</v>
      </c>
      <c r="E14" s="5">
        <v>75.83</v>
      </c>
      <c r="F14" s="5">
        <v>89.1</v>
      </c>
      <c r="G14" s="4">
        <f>SUM(Table145[[#This Row],[GE]], Table145[[#This Row],[CC]])</f>
        <v>164.93</v>
      </c>
      <c r="J14" t="str">
        <f t="shared" si="5"/>
        <v>2</v>
      </c>
    </row>
    <row r="15" spans="2:19" ht="16" thickBot="1" x14ac:dyDescent="0.25">
      <c r="B15" s="7" t="s">
        <v>29</v>
      </c>
      <c r="C15" s="4" t="s">
        <v>52</v>
      </c>
      <c r="D15" s="4">
        <v>2014</v>
      </c>
      <c r="E15" s="5">
        <v>74.040000000000006</v>
      </c>
      <c r="F15" s="5">
        <v>88.94</v>
      </c>
      <c r="G15" s="4">
        <f>SUM(Table145[[#This Row],[GE]], Table145[[#This Row],[CC]])</f>
        <v>162.98000000000002</v>
      </c>
      <c r="J15" t="str">
        <f t="shared" si="5"/>
        <v>2</v>
      </c>
      <c r="K15" s="37">
        <f>SUM(K5:K13)</f>
        <v>222</v>
      </c>
      <c r="Q15" s="40">
        <f>SUM(Q5:Q13)</f>
        <v>196.86486486486478</v>
      </c>
    </row>
    <row r="16" spans="2:19" x14ac:dyDescent="0.2">
      <c r="B16" s="7" t="s">
        <v>29</v>
      </c>
      <c r="C16" s="4" t="s">
        <v>52</v>
      </c>
      <c r="D16" s="4">
        <v>2015</v>
      </c>
      <c r="E16" s="5">
        <v>73.56</v>
      </c>
      <c r="F16" s="5">
        <v>88.46</v>
      </c>
      <c r="G16" s="4">
        <f>SUM(Table145[[#This Row],[GE]], Table145[[#This Row],[CC]])</f>
        <v>162.01999999999998</v>
      </c>
      <c r="J16" t="str">
        <f t="shared" si="5"/>
        <v>1</v>
      </c>
    </row>
    <row r="17" spans="2:17" x14ac:dyDescent="0.2">
      <c r="B17" s="7" t="s">
        <v>22</v>
      </c>
      <c r="C17" s="4" t="s">
        <v>2</v>
      </c>
      <c r="D17" s="4">
        <v>2010</v>
      </c>
      <c r="E17" s="5">
        <v>88.52</v>
      </c>
      <c r="F17" s="5">
        <v>89.52</v>
      </c>
      <c r="G17" s="4">
        <f>SUM(Table145[[#This Row],[GE]], Table145[[#This Row],[CC]])</f>
        <v>178.04</v>
      </c>
      <c r="J17" t="str">
        <f t="shared" si="5"/>
        <v>1</v>
      </c>
      <c r="P17" t="s">
        <v>116</v>
      </c>
      <c r="Q17">
        <v>15.507</v>
      </c>
    </row>
    <row r="18" spans="2:17" x14ac:dyDescent="0.2">
      <c r="B18" s="7" t="s">
        <v>22</v>
      </c>
      <c r="C18" s="4" t="s">
        <v>2</v>
      </c>
      <c r="D18" s="4">
        <v>2011</v>
      </c>
      <c r="E18" s="5">
        <v>89.1</v>
      </c>
      <c r="F18" s="5">
        <v>93.36</v>
      </c>
      <c r="G18" s="4">
        <f>SUM(Table145[[#This Row],[GE]], Table145[[#This Row],[CC]])</f>
        <v>182.45999999999998</v>
      </c>
      <c r="J18" t="str">
        <f>IF(AND(E19&gt;E18, F19&gt;F18), "1", IF(AND(E19&lt;E18, F19&lt;F18), "2", IF(AND(E19 &gt; E18, F19 &lt; F18), "3", IF(AND(E19 &lt; E18, F19 &gt; F18), "4", IF(AND(E19=E18, F19 &lt; F18), "5", IF(AND(E19=E18, F19 &gt; F18), "6", IF(AND(E19&gt;E18, F19=F18), "7", IF(AND(E19&lt;E18, F19=F18), "8", "9"))))))))</f>
        <v>3</v>
      </c>
      <c r="P18" t="s">
        <v>117</v>
      </c>
      <c r="Q18">
        <v>196.86</v>
      </c>
    </row>
    <row r="19" spans="2:17" x14ac:dyDescent="0.2">
      <c r="B19" s="7" t="s">
        <v>22</v>
      </c>
      <c r="C19" s="4" t="s">
        <v>2</v>
      </c>
      <c r="D19" s="4">
        <v>2012</v>
      </c>
      <c r="E19" s="5">
        <v>89.57</v>
      </c>
      <c r="F19" s="5">
        <v>92.89</v>
      </c>
      <c r="G19" s="4">
        <f>SUM(Table145[[#This Row],[GE]], Table145[[#This Row],[CC]])</f>
        <v>182.45999999999998</v>
      </c>
      <c r="J19" t="str">
        <f t="shared" si="5"/>
        <v>2</v>
      </c>
    </row>
    <row r="20" spans="2:17" x14ac:dyDescent="0.2">
      <c r="B20" s="7" t="s">
        <v>22</v>
      </c>
      <c r="C20" s="4" t="s">
        <v>2</v>
      </c>
      <c r="D20" s="4">
        <v>2013</v>
      </c>
      <c r="E20" s="5">
        <v>88.15</v>
      </c>
      <c r="F20" s="5">
        <v>91.47</v>
      </c>
      <c r="G20" s="4">
        <f>SUM(Table145[[#This Row],[GE]], Table145[[#This Row],[CC]])</f>
        <v>179.62</v>
      </c>
      <c r="J20" t="str">
        <f t="shared" si="5"/>
        <v>2</v>
      </c>
    </row>
    <row r="21" spans="2:17" x14ac:dyDescent="0.2">
      <c r="B21" s="7" t="s">
        <v>22</v>
      </c>
      <c r="C21" s="4" t="s">
        <v>2</v>
      </c>
      <c r="D21" s="4">
        <v>2014</v>
      </c>
      <c r="E21" s="5">
        <v>87.02</v>
      </c>
      <c r="F21" s="5">
        <v>81.73</v>
      </c>
      <c r="G21" s="4">
        <f>SUM(Table145[[#This Row],[GE]], Table145[[#This Row],[CC]])</f>
        <v>168.75</v>
      </c>
      <c r="J21" t="str">
        <f t="shared" si="5"/>
        <v>4</v>
      </c>
    </row>
    <row r="22" spans="2:17" x14ac:dyDescent="0.2">
      <c r="B22" s="7" t="s">
        <v>22</v>
      </c>
      <c r="C22" s="4" t="s">
        <v>2</v>
      </c>
      <c r="D22" s="4">
        <v>2015</v>
      </c>
      <c r="E22" s="5">
        <v>79.81</v>
      </c>
      <c r="F22" s="5">
        <v>92.79</v>
      </c>
      <c r="G22" s="4">
        <f>SUM(Table145[[#This Row],[GE]], Table145[[#This Row],[CC]])</f>
        <v>172.60000000000002</v>
      </c>
      <c r="J22" t="str">
        <f t="shared" si="5"/>
        <v>2</v>
      </c>
    </row>
    <row r="23" spans="2:17" x14ac:dyDescent="0.2">
      <c r="B23" s="7" t="s">
        <v>30</v>
      </c>
      <c r="C23" s="4" t="s">
        <v>51</v>
      </c>
      <c r="D23" s="4">
        <v>2010</v>
      </c>
      <c r="E23" s="5">
        <v>40.19</v>
      </c>
      <c r="F23" s="5">
        <v>56.19</v>
      </c>
      <c r="G23" s="4">
        <f>SUM(Table145[[#This Row],[GE]], Table145[[#This Row],[CC]])</f>
        <v>96.38</v>
      </c>
      <c r="J23" t="str">
        <f t="shared" si="5"/>
        <v>3</v>
      </c>
    </row>
    <row r="24" spans="2:17" x14ac:dyDescent="0.2">
      <c r="B24" s="7" t="s">
        <v>30</v>
      </c>
      <c r="C24" s="4" t="s">
        <v>51</v>
      </c>
      <c r="D24" s="4">
        <v>2011</v>
      </c>
      <c r="E24" s="5">
        <v>43.6</v>
      </c>
      <c r="F24" s="5">
        <v>51.66</v>
      </c>
      <c r="G24" s="4">
        <f>SUM(Table145[[#This Row],[GE]], Table145[[#This Row],[CC]])</f>
        <v>95.259999999999991</v>
      </c>
      <c r="J24" t="str">
        <f t="shared" si="5"/>
        <v>1</v>
      </c>
    </row>
    <row r="25" spans="2:17" x14ac:dyDescent="0.2">
      <c r="B25" s="7" t="s">
        <v>30</v>
      </c>
      <c r="C25" s="4" t="s">
        <v>51</v>
      </c>
      <c r="D25" s="4">
        <v>2012</v>
      </c>
      <c r="E25" s="5">
        <v>44.55</v>
      </c>
      <c r="F25" s="5">
        <v>55.92</v>
      </c>
      <c r="G25" s="4">
        <f>SUM(Table145[[#This Row],[GE]], Table145[[#This Row],[CC]])</f>
        <v>100.47</v>
      </c>
      <c r="J25" t="str">
        <f t="shared" si="5"/>
        <v>1</v>
      </c>
    </row>
    <row r="26" spans="2:17" x14ac:dyDescent="0.2">
      <c r="B26" s="7" t="s">
        <v>30</v>
      </c>
      <c r="C26" s="4" t="s">
        <v>51</v>
      </c>
      <c r="D26" s="4">
        <v>2013</v>
      </c>
      <c r="E26" s="5">
        <v>45.02</v>
      </c>
      <c r="F26" s="5">
        <v>57.35</v>
      </c>
      <c r="G26" s="4">
        <f>SUM(Table145[[#This Row],[GE]], Table145[[#This Row],[CC]])</f>
        <v>102.37</v>
      </c>
      <c r="J26" t="str">
        <f t="shared" si="5"/>
        <v>2</v>
      </c>
    </row>
    <row r="27" spans="2:17" x14ac:dyDescent="0.2">
      <c r="B27" s="7" t="s">
        <v>30</v>
      </c>
      <c r="C27" s="4" t="s">
        <v>51</v>
      </c>
      <c r="D27" s="4">
        <v>2014</v>
      </c>
      <c r="E27" s="5">
        <v>25.48</v>
      </c>
      <c r="F27" s="5">
        <v>52.4</v>
      </c>
      <c r="G27" s="4">
        <f>SUM(Table145[[#This Row],[GE]], Table145[[#This Row],[CC]])</f>
        <v>77.88</v>
      </c>
      <c r="J27" t="str">
        <f t="shared" si="5"/>
        <v>2</v>
      </c>
    </row>
    <row r="28" spans="2:17" x14ac:dyDescent="0.2">
      <c r="B28" s="7" t="s">
        <v>30</v>
      </c>
      <c r="C28" s="4" t="s">
        <v>51</v>
      </c>
      <c r="D28" s="4">
        <v>2015</v>
      </c>
      <c r="E28" s="5">
        <v>25</v>
      </c>
      <c r="F28" s="5">
        <v>51.92</v>
      </c>
      <c r="G28" s="4">
        <f>SUM(Table145[[#This Row],[GE]], Table145[[#This Row],[CC]])</f>
        <v>76.92</v>
      </c>
      <c r="J28" t="str">
        <f t="shared" si="5"/>
        <v>1</v>
      </c>
    </row>
    <row r="29" spans="2:17" x14ac:dyDescent="0.2">
      <c r="B29" s="7" t="s">
        <v>13</v>
      </c>
      <c r="C29" s="4" t="s">
        <v>54</v>
      </c>
      <c r="D29" s="4">
        <v>2010</v>
      </c>
      <c r="E29" s="5">
        <v>55.02</v>
      </c>
      <c r="F29" s="5">
        <v>74.760000000000005</v>
      </c>
      <c r="G29" s="4">
        <f>SUM(Table145[[#This Row],[GE]], Table145[[#This Row],[CC]])</f>
        <v>129.78</v>
      </c>
      <c r="J29" t="str">
        <f t="shared" si="5"/>
        <v>1</v>
      </c>
    </row>
    <row r="30" spans="2:17" x14ac:dyDescent="0.2">
      <c r="B30" s="7" t="s">
        <v>13</v>
      </c>
      <c r="C30" s="4" t="s">
        <v>54</v>
      </c>
      <c r="D30" s="4">
        <v>2011</v>
      </c>
      <c r="E30" s="5">
        <v>60.66</v>
      </c>
      <c r="F30" s="5">
        <v>77.25</v>
      </c>
      <c r="G30" s="4">
        <f>SUM(Table145[[#This Row],[GE]], Table145[[#This Row],[CC]])</f>
        <v>137.91</v>
      </c>
      <c r="J30" t="str">
        <f t="shared" si="5"/>
        <v>2</v>
      </c>
    </row>
    <row r="31" spans="2:17" x14ac:dyDescent="0.2">
      <c r="B31" s="7" t="s">
        <v>13</v>
      </c>
      <c r="C31" s="4" t="s">
        <v>54</v>
      </c>
      <c r="D31" s="4">
        <v>2012</v>
      </c>
      <c r="E31" s="5">
        <v>59.24</v>
      </c>
      <c r="F31" s="5">
        <v>74.41</v>
      </c>
      <c r="G31" s="4">
        <f>SUM(Table145[[#This Row],[GE]], Table145[[#This Row],[CC]])</f>
        <v>133.65</v>
      </c>
      <c r="J31" t="str">
        <f t="shared" si="5"/>
        <v>4</v>
      </c>
    </row>
    <row r="32" spans="2:17" x14ac:dyDescent="0.2">
      <c r="B32" s="7" t="s">
        <v>13</v>
      </c>
      <c r="C32" s="4" t="s">
        <v>54</v>
      </c>
      <c r="D32" s="4">
        <v>2013</v>
      </c>
      <c r="E32" s="5">
        <v>58.77</v>
      </c>
      <c r="F32" s="5">
        <v>74.88</v>
      </c>
      <c r="G32" s="4">
        <f>SUM(Table145[[#This Row],[GE]], Table145[[#This Row],[CC]])</f>
        <v>133.65</v>
      </c>
      <c r="J32" t="str">
        <f t="shared" si="5"/>
        <v>4</v>
      </c>
    </row>
    <row r="33" spans="2:10" x14ac:dyDescent="0.2">
      <c r="B33" s="7" t="s">
        <v>13</v>
      </c>
      <c r="C33" s="4" t="s">
        <v>54</v>
      </c>
      <c r="D33" s="4">
        <v>2014</v>
      </c>
      <c r="E33" s="5">
        <v>56.73</v>
      </c>
      <c r="F33" s="5">
        <v>79.81</v>
      </c>
      <c r="G33" s="4">
        <f>SUM(Table145[[#This Row],[GE]], Table145[[#This Row],[CC]])</f>
        <v>136.54</v>
      </c>
      <c r="J33" t="str">
        <f t="shared" si="5"/>
        <v>3</v>
      </c>
    </row>
    <row r="34" spans="2:10" x14ac:dyDescent="0.2">
      <c r="B34" s="7" t="s">
        <v>13</v>
      </c>
      <c r="C34" s="4" t="s">
        <v>54</v>
      </c>
      <c r="D34" s="4">
        <v>2015</v>
      </c>
      <c r="E34" s="5">
        <v>59.62</v>
      </c>
      <c r="F34" s="5">
        <v>78.849999999999994</v>
      </c>
      <c r="G34" s="4">
        <f>SUM(Table145[[#This Row],[GE]], Table145[[#This Row],[CC]])</f>
        <v>138.47</v>
      </c>
      <c r="J34" t="str">
        <f t="shared" si="5"/>
        <v>2</v>
      </c>
    </row>
    <row r="35" spans="2:10" x14ac:dyDescent="0.2">
      <c r="B35" s="7" t="s">
        <v>17</v>
      </c>
      <c r="C35" s="4" t="s">
        <v>55</v>
      </c>
      <c r="D35" s="4">
        <v>2010</v>
      </c>
      <c r="E35" s="5">
        <v>0.96</v>
      </c>
      <c r="F35" s="5">
        <v>24.76</v>
      </c>
      <c r="G35" s="4">
        <f>SUM(Table145[[#This Row],[GE]], Table145[[#This Row],[CC]])</f>
        <v>25.720000000000002</v>
      </c>
      <c r="J35" t="str">
        <f t="shared" si="5"/>
        <v>1</v>
      </c>
    </row>
    <row r="36" spans="2:10" x14ac:dyDescent="0.2">
      <c r="B36" s="7" t="s">
        <v>17</v>
      </c>
      <c r="C36" s="4" t="s">
        <v>55</v>
      </c>
      <c r="D36" s="4">
        <v>2011</v>
      </c>
      <c r="E36" s="5">
        <v>1.42</v>
      </c>
      <c r="F36" s="5">
        <v>25.59</v>
      </c>
      <c r="G36" s="4">
        <f>SUM(Table145[[#This Row],[GE]], Table145[[#This Row],[CC]])</f>
        <v>27.009999999999998</v>
      </c>
      <c r="J36" t="str">
        <f t="shared" si="5"/>
        <v>1</v>
      </c>
    </row>
    <row r="37" spans="2:10" x14ac:dyDescent="0.2">
      <c r="B37" s="7" t="s">
        <v>17</v>
      </c>
      <c r="C37" s="4" t="s">
        <v>55</v>
      </c>
      <c r="D37" s="4">
        <v>2012</v>
      </c>
      <c r="E37" s="5">
        <v>2.84</v>
      </c>
      <c r="F37" s="5">
        <v>27.49</v>
      </c>
      <c r="G37" s="4">
        <f>SUM(Table145[[#This Row],[GE]], Table145[[#This Row],[CC]])</f>
        <v>30.33</v>
      </c>
      <c r="J37" t="str">
        <f t="shared" si="5"/>
        <v>2</v>
      </c>
    </row>
    <row r="38" spans="2:10" x14ac:dyDescent="0.2">
      <c r="B38" s="7" t="s">
        <v>17</v>
      </c>
      <c r="C38" s="4" t="s">
        <v>55</v>
      </c>
      <c r="D38" s="4">
        <v>2013</v>
      </c>
      <c r="E38" s="5">
        <v>1.9</v>
      </c>
      <c r="F38" s="5">
        <v>26.07</v>
      </c>
      <c r="G38" s="4">
        <f>SUM(Table145[[#This Row],[GE]], Table145[[#This Row],[CC]])</f>
        <v>27.97</v>
      </c>
      <c r="J38" t="str">
        <f t="shared" si="5"/>
        <v>1</v>
      </c>
    </row>
    <row r="39" spans="2:10" x14ac:dyDescent="0.2">
      <c r="B39" s="7" t="s">
        <v>17</v>
      </c>
      <c r="C39" s="4" t="s">
        <v>55</v>
      </c>
      <c r="D39" s="4">
        <v>2014</v>
      </c>
      <c r="E39" s="5">
        <v>2.4</v>
      </c>
      <c r="F39" s="5">
        <v>36.54</v>
      </c>
      <c r="G39" s="4">
        <f>SUM(Table145[[#This Row],[GE]], Table145[[#This Row],[CC]])</f>
        <v>38.94</v>
      </c>
      <c r="J39" t="str">
        <f t="shared" si="5"/>
        <v>3</v>
      </c>
    </row>
    <row r="40" spans="2:10" x14ac:dyDescent="0.2">
      <c r="B40" s="7" t="s">
        <v>17</v>
      </c>
      <c r="C40" s="4" t="s">
        <v>55</v>
      </c>
      <c r="D40" s="4">
        <v>2015</v>
      </c>
      <c r="E40" s="5">
        <v>5.77</v>
      </c>
      <c r="F40" s="5">
        <v>30.29</v>
      </c>
      <c r="G40" s="4">
        <f>SUM(Table145[[#This Row],[GE]], Table145[[#This Row],[CC]])</f>
        <v>36.06</v>
      </c>
      <c r="J40" t="str">
        <f t="shared" si="5"/>
        <v>1</v>
      </c>
    </row>
    <row r="41" spans="2:10" x14ac:dyDescent="0.2">
      <c r="B41" s="7" t="s">
        <v>23</v>
      </c>
      <c r="C41" s="4" t="s">
        <v>56</v>
      </c>
      <c r="D41" s="4">
        <v>2010</v>
      </c>
      <c r="E41" s="5">
        <v>42.58</v>
      </c>
      <c r="F41" s="5">
        <v>69.52</v>
      </c>
      <c r="G41" s="4">
        <f>SUM(Table145[[#This Row],[GE]], Table145[[#This Row],[CC]])</f>
        <v>112.1</v>
      </c>
      <c r="J41" t="str">
        <f t="shared" si="5"/>
        <v>3</v>
      </c>
    </row>
    <row r="42" spans="2:10" x14ac:dyDescent="0.2">
      <c r="B42" s="7" t="s">
        <v>23</v>
      </c>
      <c r="C42" s="4" t="s">
        <v>56</v>
      </c>
      <c r="D42" s="4">
        <v>2011</v>
      </c>
      <c r="E42" s="5">
        <v>42.65</v>
      </c>
      <c r="F42" s="5">
        <v>67.77</v>
      </c>
      <c r="G42" s="4">
        <f>SUM(Table145[[#This Row],[GE]], Table145[[#This Row],[CC]])</f>
        <v>110.41999999999999</v>
      </c>
      <c r="J42" t="str">
        <f t="shared" si="5"/>
        <v>2</v>
      </c>
    </row>
    <row r="43" spans="2:10" x14ac:dyDescent="0.2">
      <c r="B43" s="7" t="s">
        <v>23</v>
      </c>
      <c r="C43" s="4" t="s">
        <v>56</v>
      </c>
      <c r="D43" s="4">
        <v>2012</v>
      </c>
      <c r="E43" s="5">
        <v>40.76</v>
      </c>
      <c r="F43" s="5">
        <v>66.349999999999994</v>
      </c>
      <c r="G43" s="4">
        <f>SUM(Table145[[#This Row],[GE]], Table145[[#This Row],[CC]])</f>
        <v>107.10999999999999</v>
      </c>
      <c r="J43" t="str">
        <f t="shared" si="5"/>
        <v>2</v>
      </c>
    </row>
    <row r="44" spans="2:10" x14ac:dyDescent="0.2">
      <c r="B44" s="7" t="s">
        <v>23</v>
      </c>
      <c r="C44" s="4" t="s">
        <v>56</v>
      </c>
      <c r="D44" s="4">
        <v>2013</v>
      </c>
      <c r="E44" s="5">
        <v>37.909999999999997</v>
      </c>
      <c r="F44" s="5">
        <v>62.56</v>
      </c>
      <c r="G44" s="4">
        <f>SUM(Table145[[#This Row],[GE]], Table145[[#This Row],[CC]])</f>
        <v>100.47</v>
      </c>
      <c r="J44" t="str">
        <f t="shared" si="5"/>
        <v>3</v>
      </c>
    </row>
    <row r="45" spans="2:10" x14ac:dyDescent="0.2">
      <c r="B45" s="7" t="s">
        <v>23</v>
      </c>
      <c r="C45" s="4" t="s">
        <v>56</v>
      </c>
      <c r="D45" s="4">
        <v>2014</v>
      </c>
      <c r="E45" s="5">
        <v>52.88</v>
      </c>
      <c r="F45" s="5">
        <v>58.65</v>
      </c>
      <c r="G45" s="4">
        <f>SUM(Table145[[#This Row],[GE]], Table145[[#This Row],[CC]])</f>
        <v>111.53</v>
      </c>
      <c r="J45" t="str">
        <f t="shared" si="5"/>
        <v>1</v>
      </c>
    </row>
    <row r="46" spans="2:10" x14ac:dyDescent="0.2">
      <c r="B46" s="7" t="s">
        <v>23</v>
      </c>
      <c r="C46" s="4" t="s">
        <v>56</v>
      </c>
      <c r="D46" s="4">
        <v>2015</v>
      </c>
      <c r="E46" s="5">
        <v>53.85</v>
      </c>
      <c r="F46" s="5">
        <v>60.58</v>
      </c>
      <c r="G46" s="4">
        <f>SUM(Table145[[#This Row],[GE]], Table145[[#This Row],[CC]])</f>
        <v>114.43</v>
      </c>
      <c r="J46" t="str">
        <f t="shared" si="5"/>
        <v>1</v>
      </c>
    </row>
    <row r="47" spans="2:10" x14ac:dyDescent="0.2">
      <c r="B47" s="7" t="s">
        <v>31</v>
      </c>
      <c r="C47" s="4" t="s">
        <v>57</v>
      </c>
      <c r="D47" s="4">
        <v>2010</v>
      </c>
      <c r="E47" s="5">
        <v>71.77</v>
      </c>
      <c r="F47" s="5">
        <v>74.290000000000006</v>
      </c>
      <c r="G47" s="4">
        <f>SUM(Table145[[#This Row],[GE]], Table145[[#This Row],[CC]])</f>
        <v>146.06</v>
      </c>
      <c r="J47" t="str">
        <f t="shared" si="5"/>
        <v>2</v>
      </c>
    </row>
    <row r="48" spans="2:10" x14ac:dyDescent="0.2">
      <c r="B48" s="7" t="s">
        <v>31</v>
      </c>
      <c r="C48" s="4" t="s">
        <v>57</v>
      </c>
      <c r="D48" s="4">
        <v>2011</v>
      </c>
      <c r="E48" s="5">
        <v>70.62</v>
      </c>
      <c r="F48" s="5">
        <v>73.930000000000007</v>
      </c>
      <c r="G48" s="4">
        <f>SUM(Table145[[#This Row],[GE]], Table145[[#This Row],[CC]])</f>
        <v>144.55000000000001</v>
      </c>
      <c r="J48" t="str">
        <f t="shared" si="5"/>
        <v>3</v>
      </c>
    </row>
    <row r="49" spans="2:10" x14ac:dyDescent="0.2">
      <c r="B49" s="7" t="s">
        <v>31</v>
      </c>
      <c r="C49" s="4" t="s">
        <v>57</v>
      </c>
      <c r="D49" s="4">
        <v>2012</v>
      </c>
      <c r="E49" s="5">
        <v>71.09</v>
      </c>
      <c r="F49" s="5">
        <v>73.459999999999994</v>
      </c>
      <c r="G49" s="4">
        <f>SUM(Table145[[#This Row],[GE]], Table145[[#This Row],[CC]])</f>
        <v>144.55000000000001</v>
      </c>
      <c r="J49" t="str">
        <f t="shared" si="5"/>
        <v>7</v>
      </c>
    </row>
    <row r="50" spans="2:10" x14ac:dyDescent="0.2">
      <c r="B50" s="7" t="s">
        <v>31</v>
      </c>
      <c r="C50" s="4" t="s">
        <v>57</v>
      </c>
      <c r="D50" s="4">
        <v>2013</v>
      </c>
      <c r="E50" s="5">
        <v>72.040000000000006</v>
      </c>
      <c r="F50" s="5">
        <v>73.459999999999994</v>
      </c>
      <c r="G50" s="4">
        <f>SUM(Table145[[#This Row],[GE]], Table145[[#This Row],[CC]])</f>
        <v>145.5</v>
      </c>
      <c r="J50" t="str">
        <f t="shared" si="5"/>
        <v>2</v>
      </c>
    </row>
    <row r="51" spans="2:10" x14ac:dyDescent="0.2">
      <c r="B51" s="7" t="s">
        <v>31</v>
      </c>
      <c r="C51" s="4" t="s">
        <v>57</v>
      </c>
      <c r="D51" s="4">
        <v>2014</v>
      </c>
      <c r="E51" s="5">
        <v>56.25</v>
      </c>
      <c r="F51" s="5">
        <v>72.599999999999994</v>
      </c>
      <c r="G51" s="4">
        <f>SUM(Table145[[#This Row],[GE]], Table145[[#This Row],[CC]])</f>
        <v>128.85</v>
      </c>
      <c r="J51" t="str">
        <f t="shared" si="5"/>
        <v>2</v>
      </c>
    </row>
    <row r="52" spans="2:10" x14ac:dyDescent="0.2">
      <c r="B52" s="7" t="s">
        <v>31</v>
      </c>
      <c r="C52" s="4" t="s">
        <v>57</v>
      </c>
      <c r="D52" s="4">
        <v>2015</v>
      </c>
      <c r="E52" s="5">
        <v>52.21</v>
      </c>
      <c r="F52" s="5">
        <v>71.63</v>
      </c>
      <c r="G52" s="4">
        <f>SUM(Table145[[#This Row],[GE]], Table145[[#This Row],[CC]])</f>
        <v>123.84</v>
      </c>
      <c r="J52" t="str">
        <f t="shared" si="5"/>
        <v>2</v>
      </c>
    </row>
    <row r="53" spans="2:10" x14ac:dyDescent="0.2">
      <c r="B53" s="7" t="s">
        <v>24</v>
      </c>
      <c r="C53" s="4" t="s">
        <v>8</v>
      </c>
      <c r="D53" s="4">
        <v>2010</v>
      </c>
      <c r="E53" s="5">
        <v>30.62</v>
      </c>
      <c r="F53" s="5">
        <v>21.9</v>
      </c>
      <c r="G53" s="4">
        <f>SUM(Table145[[#This Row],[GE]], Table145[[#This Row],[CC]])</f>
        <v>52.519999999999996</v>
      </c>
      <c r="J53" t="str">
        <f t="shared" si="5"/>
        <v>1</v>
      </c>
    </row>
    <row r="54" spans="2:10" x14ac:dyDescent="0.2">
      <c r="B54" s="7" t="s">
        <v>24</v>
      </c>
      <c r="C54" s="4" t="s">
        <v>8</v>
      </c>
      <c r="D54" s="4">
        <v>2011</v>
      </c>
      <c r="E54" s="5">
        <v>34.119999999999997</v>
      </c>
      <c r="F54" s="5">
        <v>23.22</v>
      </c>
      <c r="G54" s="4">
        <f>SUM(Table145[[#This Row],[GE]], Table145[[#This Row],[CC]])</f>
        <v>57.339999999999996</v>
      </c>
      <c r="J54" t="str">
        <f t="shared" si="5"/>
        <v>7</v>
      </c>
    </row>
    <row r="55" spans="2:10" x14ac:dyDescent="0.2">
      <c r="B55" s="7" t="s">
        <v>24</v>
      </c>
      <c r="C55" s="4" t="s">
        <v>8</v>
      </c>
      <c r="D55" s="4">
        <v>2012</v>
      </c>
      <c r="E55" s="5">
        <v>37.44</v>
      </c>
      <c r="F55" s="5">
        <v>23.22</v>
      </c>
      <c r="G55" s="4">
        <f>SUM(Table145[[#This Row],[GE]], Table145[[#This Row],[CC]])</f>
        <v>60.66</v>
      </c>
      <c r="J55" t="str">
        <f t="shared" si="5"/>
        <v>3</v>
      </c>
    </row>
    <row r="56" spans="2:10" x14ac:dyDescent="0.2">
      <c r="B56" s="7" t="s">
        <v>24</v>
      </c>
      <c r="C56" s="4" t="s">
        <v>8</v>
      </c>
      <c r="D56" s="4">
        <v>2013</v>
      </c>
      <c r="E56" s="5">
        <v>38.86</v>
      </c>
      <c r="F56" s="5">
        <v>22.27</v>
      </c>
      <c r="G56" s="4">
        <f>SUM(Table145[[#This Row],[GE]], Table145[[#This Row],[CC]])</f>
        <v>61.129999999999995</v>
      </c>
      <c r="J56" t="str">
        <f t="shared" si="5"/>
        <v>4</v>
      </c>
    </row>
    <row r="57" spans="2:10" x14ac:dyDescent="0.2">
      <c r="B57" s="7" t="s">
        <v>24</v>
      </c>
      <c r="C57" s="4" t="s">
        <v>8</v>
      </c>
      <c r="D57" s="4">
        <v>2014</v>
      </c>
      <c r="E57" s="5">
        <v>37.020000000000003</v>
      </c>
      <c r="F57" s="5">
        <v>23.08</v>
      </c>
      <c r="G57" s="4">
        <f>SUM(Table145[[#This Row],[GE]], Table145[[#This Row],[CC]])</f>
        <v>60.1</v>
      </c>
      <c r="J57" t="str">
        <f t="shared" si="5"/>
        <v>3</v>
      </c>
    </row>
    <row r="58" spans="2:10" x14ac:dyDescent="0.2">
      <c r="B58" s="7" t="s">
        <v>24</v>
      </c>
      <c r="C58" s="4" t="s">
        <v>8</v>
      </c>
      <c r="D58" s="4">
        <v>2015</v>
      </c>
      <c r="E58" s="5">
        <v>41.83</v>
      </c>
      <c r="F58" s="5">
        <v>22.12</v>
      </c>
      <c r="G58" s="4">
        <f>SUM(Table145[[#This Row],[GE]], Table145[[#This Row],[CC]])</f>
        <v>63.95</v>
      </c>
      <c r="J58" t="str">
        <f t="shared" si="5"/>
        <v>2</v>
      </c>
    </row>
    <row r="59" spans="2:10" x14ac:dyDescent="0.2">
      <c r="B59" s="7" t="s">
        <v>36</v>
      </c>
      <c r="C59" s="4" t="s">
        <v>53</v>
      </c>
      <c r="D59" s="4">
        <v>2010</v>
      </c>
      <c r="E59" s="5">
        <v>27.27</v>
      </c>
      <c r="F59" s="5">
        <v>20.95</v>
      </c>
      <c r="G59" s="4">
        <f>SUM(Table145[[#This Row],[GE]], Table145[[#This Row],[CC]])</f>
        <v>48.22</v>
      </c>
      <c r="J59" t="str">
        <f t="shared" si="5"/>
        <v>4</v>
      </c>
    </row>
    <row r="60" spans="2:10" x14ac:dyDescent="0.2">
      <c r="B60" s="7" t="s">
        <v>36</v>
      </c>
      <c r="C60" s="4" t="s">
        <v>53</v>
      </c>
      <c r="D60" s="4">
        <v>2011</v>
      </c>
      <c r="E60" s="5">
        <v>27.01</v>
      </c>
      <c r="F60" s="5">
        <v>39.81</v>
      </c>
      <c r="G60" s="4">
        <f>SUM(Table145[[#This Row],[GE]], Table145[[#This Row],[CC]])</f>
        <v>66.820000000000007</v>
      </c>
      <c r="J60" t="str">
        <f t="shared" si="5"/>
        <v>4</v>
      </c>
    </row>
    <row r="61" spans="2:10" x14ac:dyDescent="0.2">
      <c r="B61" s="7" t="s">
        <v>36</v>
      </c>
      <c r="C61" s="4" t="s">
        <v>53</v>
      </c>
      <c r="D61" s="4">
        <v>2012</v>
      </c>
      <c r="E61" s="5">
        <v>22.27</v>
      </c>
      <c r="F61" s="5">
        <v>42.65</v>
      </c>
      <c r="G61" s="4">
        <f>SUM(Table145[[#This Row],[GE]], Table145[[#This Row],[CC]])</f>
        <v>64.92</v>
      </c>
      <c r="J61" t="str">
        <f t="shared" si="5"/>
        <v>4</v>
      </c>
    </row>
    <row r="62" spans="2:10" x14ac:dyDescent="0.2">
      <c r="B62" s="7" t="s">
        <v>36</v>
      </c>
      <c r="C62" s="4" t="s">
        <v>53</v>
      </c>
      <c r="D62" s="4">
        <v>2013</v>
      </c>
      <c r="E62" s="5">
        <v>21.8</v>
      </c>
      <c r="F62" s="5">
        <v>44.08</v>
      </c>
      <c r="G62" s="4">
        <f>SUM(Table145[[#This Row],[GE]], Table145[[#This Row],[CC]])</f>
        <v>65.88</v>
      </c>
      <c r="J62" t="str">
        <f t="shared" si="5"/>
        <v>1</v>
      </c>
    </row>
    <row r="63" spans="2:10" x14ac:dyDescent="0.2">
      <c r="B63" s="7" t="s">
        <v>36</v>
      </c>
      <c r="C63" s="4" t="s">
        <v>53</v>
      </c>
      <c r="D63" s="4">
        <v>2014</v>
      </c>
      <c r="E63" s="5">
        <v>41.35</v>
      </c>
      <c r="F63" s="5">
        <v>56.73</v>
      </c>
      <c r="G63" s="4">
        <f>SUM(Table145[[#This Row],[GE]], Table145[[#This Row],[CC]])</f>
        <v>98.08</v>
      </c>
      <c r="J63" t="str">
        <f t="shared" si="5"/>
        <v>7</v>
      </c>
    </row>
    <row r="64" spans="2:10" x14ac:dyDescent="0.2">
      <c r="B64" s="7" t="s">
        <v>36</v>
      </c>
      <c r="C64" s="4" t="s">
        <v>53</v>
      </c>
      <c r="D64" s="4">
        <v>2015</v>
      </c>
      <c r="E64" s="5">
        <v>43.27</v>
      </c>
      <c r="F64" s="5">
        <v>56.73</v>
      </c>
      <c r="G64" s="4">
        <f>SUM(Table145[[#This Row],[GE]], Table145[[#This Row],[CC]])</f>
        <v>100</v>
      </c>
      <c r="J64" t="str">
        <f t="shared" si="5"/>
        <v>1</v>
      </c>
    </row>
    <row r="65" spans="2:10" x14ac:dyDescent="0.2">
      <c r="B65" s="7" t="s">
        <v>32</v>
      </c>
      <c r="C65" s="4" t="s">
        <v>63</v>
      </c>
      <c r="D65" s="4">
        <v>2010</v>
      </c>
      <c r="E65" s="5">
        <v>60.77</v>
      </c>
      <c r="F65" s="5">
        <v>70.95</v>
      </c>
      <c r="G65" s="4">
        <f>SUM(Table145[[#This Row],[GE]], Table145[[#This Row],[CC]])</f>
        <v>131.72</v>
      </c>
      <c r="J65" t="str">
        <f t="shared" si="5"/>
        <v>3</v>
      </c>
    </row>
    <row r="66" spans="2:10" x14ac:dyDescent="0.2">
      <c r="B66" s="7" t="s">
        <v>32</v>
      </c>
      <c r="C66" s="4" t="s">
        <v>63</v>
      </c>
      <c r="D66" s="4">
        <v>2011</v>
      </c>
      <c r="E66" s="5">
        <v>62.09</v>
      </c>
      <c r="F66" s="5">
        <v>69.67</v>
      </c>
      <c r="G66" s="4">
        <f>SUM(Table145[[#This Row],[GE]], Table145[[#This Row],[CC]])</f>
        <v>131.76</v>
      </c>
      <c r="J66" t="str">
        <f t="shared" si="5"/>
        <v>5</v>
      </c>
    </row>
    <row r="67" spans="2:10" x14ac:dyDescent="0.2">
      <c r="B67" s="7" t="s">
        <v>32</v>
      </c>
      <c r="C67" s="4" t="s">
        <v>63</v>
      </c>
      <c r="D67" s="4">
        <v>2012</v>
      </c>
      <c r="E67" s="5">
        <v>62.09</v>
      </c>
      <c r="F67" s="5">
        <v>69.19</v>
      </c>
      <c r="G67" s="4">
        <f>SUM(Table145[[#This Row],[GE]], Table145[[#This Row],[CC]])</f>
        <v>131.28</v>
      </c>
      <c r="J67" t="str">
        <f t="shared" si="5"/>
        <v>8</v>
      </c>
    </row>
    <row r="68" spans="2:10" x14ac:dyDescent="0.2">
      <c r="B68" s="7" t="s">
        <v>32</v>
      </c>
      <c r="C68" s="4" t="s">
        <v>63</v>
      </c>
      <c r="D68" s="4">
        <v>2013</v>
      </c>
      <c r="E68" s="5">
        <v>61.61</v>
      </c>
      <c r="F68" s="5">
        <v>69.19</v>
      </c>
      <c r="G68" s="4">
        <f>SUM(Table145[[#This Row],[GE]], Table145[[#This Row],[CC]])</f>
        <v>130.80000000000001</v>
      </c>
      <c r="J68" t="str">
        <f t="shared" si="5"/>
        <v>2</v>
      </c>
    </row>
    <row r="69" spans="2:10" x14ac:dyDescent="0.2">
      <c r="B69" s="7" t="s">
        <v>32</v>
      </c>
      <c r="C69" s="4" t="s">
        <v>63</v>
      </c>
      <c r="D69" s="4">
        <v>2014</v>
      </c>
      <c r="E69" s="5">
        <v>48.56</v>
      </c>
      <c r="F69" s="5">
        <v>63.94</v>
      </c>
      <c r="G69" s="4">
        <f>SUM(Table145[[#This Row],[GE]], Table145[[#This Row],[CC]])</f>
        <v>112.5</v>
      </c>
      <c r="J69" t="str">
        <f t="shared" si="5"/>
        <v>4</v>
      </c>
    </row>
    <row r="70" spans="2:10" x14ac:dyDescent="0.2">
      <c r="B70" s="7" t="s">
        <v>32</v>
      </c>
      <c r="C70" s="4" t="s">
        <v>63</v>
      </c>
      <c r="D70" s="4">
        <v>2015</v>
      </c>
      <c r="E70" s="5">
        <v>46.63</v>
      </c>
      <c r="F70" s="5">
        <v>66.83</v>
      </c>
      <c r="G70" s="4">
        <f>SUM(Table145[[#This Row],[GE]], Table145[[#This Row],[CC]])</f>
        <v>113.46000000000001</v>
      </c>
      <c r="J70" t="str">
        <f t="shared" ref="J70:J133" si="6">IF(AND(E71&gt;E70, F71&gt;F70), "1", IF(AND(E71&lt;E70, F71&lt;F70), "2", IF(AND(E71 &gt; E70, F71 &lt; F70), "3", IF(AND(E71 &lt; E70, F71 &gt; F70), "4", IF(AND(E71=E70, F71 &lt; F70), "5", IF(AND(E71=E70, F71 &gt; F70), "6", IF(AND(E71&gt;E70, F71=F70), "7", IF(AND(E71&lt;E70, F71=F70), "8", "9"))))))))</f>
        <v>2</v>
      </c>
    </row>
    <row r="71" spans="2:10" x14ac:dyDescent="0.2">
      <c r="B71" s="7" t="s">
        <v>14</v>
      </c>
      <c r="C71" s="4" t="s">
        <v>64</v>
      </c>
      <c r="D71" s="4">
        <v>2010</v>
      </c>
      <c r="E71" s="5">
        <v>13.88</v>
      </c>
      <c r="F71" s="5">
        <v>13.81</v>
      </c>
      <c r="G71" s="4">
        <f>SUM(Table145[[#This Row],[GE]], Table145[[#This Row],[CC]])</f>
        <v>27.69</v>
      </c>
      <c r="J71" t="str">
        <f t="shared" si="6"/>
        <v>3</v>
      </c>
    </row>
    <row r="72" spans="2:10" x14ac:dyDescent="0.2">
      <c r="B72" s="7" t="s">
        <v>14</v>
      </c>
      <c r="C72" s="4" t="s">
        <v>64</v>
      </c>
      <c r="D72" s="4">
        <v>2011</v>
      </c>
      <c r="E72" s="5">
        <v>14.69</v>
      </c>
      <c r="F72" s="5">
        <v>13.74</v>
      </c>
      <c r="G72" s="4">
        <f>SUM(Table145[[#This Row],[GE]], Table145[[#This Row],[CC]])</f>
        <v>28.43</v>
      </c>
      <c r="J72" t="str">
        <f t="shared" si="6"/>
        <v>2</v>
      </c>
    </row>
    <row r="73" spans="2:10" x14ac:dyDescent="0.2">
      <c r="B73" s="7" t="s">
        <v>14</v>
      </c>
      <c r="C73" s="4" t="s">
        <v>64</v>
      </c>
      <c r="D73" s="4">
        <v>2012</v>
      </c>
      <c r="E73" s="5">
        <v>9.9499999999999993</v>
      </c>
      <c r="F73" s="5">
        <v>9</v>
      </c>
      <c r="G73" s="4">
        <f>SUM(Table145[[#This Row],[GE]], Table145[[#This Row],[CC]])</f>
        <v>18.95</v>
      </c>
      <c r="J73" t="str">
        <f t="shared" si="6"/>
        <v>2</v>
      </c>
    </row>
    <row r="74" spans="2:10" x14ac:dyDescent="0.2">
      <c r="B74" s="7" t="s">
        <v>14</v>
      </c>
      <c r="C74" s="4" t="s">
        <v>64</v>
      </c>
      <c r="D74" s="4">
        <v>2013</v>
      </c>
      <c r="E74" s="5">
        <v>6.16</v>
      </c>
      <c r="F74" s="5">
        <v>6.64</v>
      </c>
      <c r="G74" s="4">
        <f>SUM(Table145[[#This Row],[GE]], Table145[[#This Row],[CC]])</f>
        <v>12.8</v>
      </c>
      <c r="J74" t="str">
        <f t="shared" si="6"/>
        <v>2</v>
      </c>
    </row>
    <row r="75" spans="2:10" x14ac:dyDescent="0.2">
      <c r="B75" s="7" t="s">
        <v>14</v>
      </c>
      <c r="C75" s="4" t="s">
        <v>64</v>
      </c>
      <c r="D75" s="4">
        <v>2014</v>
      </c>
      <c r="E75" s="5">
        <v>3.85</v>
      </c>
      <c r="F75" s="5">
        <v>2.88</v>
      </c>
      <c r="G75" s="4">
        <f>SUM(Table145[[#This Row],[GE]], Table145[[#This Row],[CC]])</f>
        <v>6.73</v>
      </c>
      <c r="J75" t="str">
        <f t="shared" si="6"/>
        <v>1</v>
      </c>
    </row>
    <row r="76" spans="2:10" x14ac:dyDescent="0.2">
      <c r="B76" s="7" t="s">
        <v>14</v>
      </c>
      <c r="C76" s="4" t="s">
        <v>64</v>
      </c>
      <c r="D76" s="4">
        <v>2015</v>
      </c>
      <c r="E76" s="5">
        <v>4.33</v>
      </c>
      <c r="F76" s="5">
        <v>3.37</v>
      </c>
      <c r="G76" s="4">
        <f>SUM(Table145[[#This Row],[GE]], Table145[[#This Row],[CC]])</f>
        <v>7.7</v>
      </c>
      <c r="J76" t="str">
        <f t="shared" si="6"/>
        <v>1</v>
      </c>
    </row>
    <row r="77" spans="2:10" x14ac:dyDescent="0.2">
      <c r="B77" s="7" t="s">
        <v>25</v>
      </c>
      <c r="C77" s="4" t="s">
        <v>58</v>
      </c>
      <c r="D77" s="4">
        <v>2010</v>
      </c>
      <c r="E77" s="5">
        <v>49.76</v>
      </c>
      <c r="F77" s="5">
        <v>33.81</v>
      </c>
      <c r="G77" s="4">
        <f>SUM(Table145[[#This Row],[GE]], Table145[[#This Row],[CC]])</f>
        <v>83.57</v>
      </c>
      <c r="J77" t="str">
        <f t="shared" si="6"/>
        <v>3</v>
      </c>
    </row>
    <row r="78" spans="2:10" x14ac:dyDescent="0.2">
      <c r="B78" s="7" t="s">
        <v>25</v>
      </c>
      <c r="C78" s="4" t="s">
        <v>58</v>
      </c>
      <c r="D78" s="4">
        <v>2011</v>
      </c>
      <c r="E78" s="5">
        <v>53.08</v>
      </c>
      <c r="F78" s="5">
        <v>31.75</v>
      </c>
      <c r="G78" s="4">
        <f>SUM(Table145[[#This Row],[GE]], Table145[[#This Row],[CC]])</f>
        <v>84.83</v>
      </c>
      <c r="J78" t="str">
        <f t="shared" si="6"/>
        <v>2</v>
      </c>
    </row>
    <row r="79" spans="2:10" x14ac:dyDescent="0.2">
      <c r="B79" s="7" t="s">
        <v>25</v>
      </c>
      <c r="C79" s="4" t="s">
        <v>58</v>
      </c>
      <c r="D79" s="4">
        <v>2012</v>
      </c>
      <c r="E79" s="5">
        <v>50.71</v>
      </c>
      <c r="F79" s="5">
        <v>25.12</v>
      </c>
      <c r="G79" s="4">
        <f>SUM(Table145[[#This Row],[GE]], Table145[[#This Row],[CC]])</f>
        <v>75.83</v>
      </c>
      <c r="J79" t="str">
        <f t="shared" si="6"/>
        <v>4</v>
      </c>
    </row>
    <row r="80" spans="2:10" x14ac:dyDescent="0.2">
      <c r="B80" s="7" t="s">
        <v>25</v>
      </c>
      <c r="C80" s="4" t="s">
        <v>58</v>
      </c>
      <c r="D80" s="4">
        <v>2013</v>
      </c>
      <c r="E80" s="5">
        <v>49.29</v>
      </c>
      <c r="F80" s="5">
        <v>29.86</v>
      </c>
      <c r="G80" s="4">
        <f>SUM(Table145[[#This Row],[GE]], Table145[[#This Row],[CC]])</f>
        <v>79.150000000000006</v>
      </c>
      <c r="J80" t="str">
        <f t="shared" si="6"/>
        <v>2</v>
      </c>
    </row>
    <row r="81" spans="2:10" x14ac:dyDescent="0.2">
      <c r="B81" s="7" t="s">
        <v>25</v>
      </c>
      <c r="C81" s="4" t="s">
        <v>58</v>
      </c>
      <c r="D81" s="4">
        <v>2014</v>
      </c>
      <c r="E81" s="5">
        <v>44.71</v>
      </c>
      <c r="F81" s="5">
        <v>26.44</v>
      </c>
      <c r="G81" s="4">
        <f>SUM(Table145[[#This Row],[GE]], Table145[[#This Row],[CC]])</f>
        <v>71.150000000000006</v>
      </c>
      <c r="J81" t="str">
        <f t="shared" si="6"/>
        <v>2</v>
      </c>
    </row>
    <row r="82" spans="2:10" x14ac:dyDescent="0.2">
      <c r="B82" s="7" t="s">
        <v>25</v>
      </c>
      <c r="C82" s="4" t="s">
        <v>58</v>
      </c>
      <c r="D82" s="4">
        <v>2015</v>
      </c>
      <c r="E82" s="5">
        <v>42.31</v>
      </c>
      <c r="F82" s="5">
        <v>22.6</v>
      </c>
      <c r="G82" s="4">
        <f>SUM(Table145[[#This Row],[GE]], Table145[[#This Row],[CC]])</f>
        <v>64.91</v>
      </c>
      <c r="J82" t="str">
        <f t="shared" si="6"/>
        <v>2</v>
      </c>
    </row>
    <row r="83" spans="2:10" x14ac:dyDescent="0.2">
      <c r="B83" s="7" t="s">
        <v>33</v>
      </c>
      <c r="C83" s="4" t="s">
        <v>3</v>
      </c>
      <c r="D83" s="4">
        <v>2010</v>
      </c>
      <c r="E83" s="5">
        <v>2.87</v>
      </c>
      <c r="F83" s="5">
        <v>7.14</v>
      </c>
      <c r="G83" s="4">
        <f>SUM(Table145[[#This Row],[GE]], Table145[[#This Row],[CC]])</f>
        <v>10.01</v>
      </c>
      <c r="J83" t="str">
        <f t="shared" si="6"/>
        <v>2</v>
      </c>
    </row>
    <row r="84" spans="2:10" x14ac:dyDescent="0.2">
      <c r="B84" s="7" t="s">
        <v>33</v>
      </c>
      <c r="C84" s="4" t="s">
        <v>3</v>
      </c>
      <c r="D84" s="4">
        <v>2011</v>
      </c>
      <c r="E84" s="5">
        <v>2.37</v>
      </c>
      <c r="F84" s="5">
        <v>6.64</v>
      </c>
      <c r="G84" s="4">
        <f>SUM(Table145[[#This Row],[GE]], Table145[[#This Row],[CC]])</f>
        <v>9.01</v>
      </c>
      <c r="J84" t="str">
        <f t="shared" si="6"/>
        <v>4</v>
      </c>
    </row>
    <row r="85" spans="2:10" x14ac:dyDescent="0.2">
      <c r="B85" s="7" t="s">
        <v>33</v>
      </c>
      <c r="C85" s="4" t="s">
        <v>3</v>
      </c>
      <c r="D85" s="4">
        <v>2012</v>
      </c>
      <c r="E85" s="5">
        <v>1.42</v>
      </c>
      <c r="F85" s="5">
        <v>7.58</v>
      </c>
      <c r="G85" s="4">
        <f>SUM(Table145[[#This Row],[GE]], Table145[[#This Row],[CC]])</f>
        <v>9</v>
      </c>
      <c r="J85" t="str">
        <f t="shared" si="6"/>
        <v>1</v>
      </c>
    </row>
    <row r="86" spans="2:10" x14ac:dyDescent="0.2">
      <c r="B86" s="7" t="s">
        <v>33</v>
      </c>
      <c r="C86" s="4" t="s">
        <v>3</v>
      </c>
      <c r="D86" s="4">
        <v>2013</v>
      </c>
      <c r="E86" s="5">
        <v>2.84</v>
      </c>
      <c r="F86" s="5">
        <v>10.9</v>
      </c>
      <c r="G86" s="4">
        <f>SUM(Table145[[#This Row],[GE]], Table145[[#This Row],[CC]])</f>
        <v>13.74</v>
      </c>
      <c r="J86" t="str">
        <f t="shared" si="6"/>
        <v>2</v>
      </c>
    </row>
    <row r="87" spans="2:10" x14ac:dyDescent="0.2">
      <c r="B87" s="7" t="s">
        <v>33</v>
      </c>
      <c r="C87" s="4" t="s">
        <v>3</v>
      </c>
      <c r="D87" s="4">
        <v>2014</v>
      </c>
      <c r="E87" s="5">
        <v>0.96</v>
      </c>
      <c r="F87" s="5">
        <v>7.69</v>
      </c>
      <c r="G87" s="4">
        <f>SUM(Table145[[#This Row],[GE]], Table145[[#This Row],[CC]])</f>
        <v>8.65</v>
      </c>
      <c r="J87" t="str">
        <f t="shared" si="6"/>
        <v>6</v>
      </c>
    </row>
    <row r="88" spans="2:10" x14ac:dyDescent="0.2">
      <c r="B88" s="7" t="s">
        <v>33</v>
      </c>
      <c r="C88" s="4" t="s">
        <v>3</v>
      </c>
      <c r="D88" s="4">
        <v>2015</v>
      </c>
      <c r="E88" s="5">
        <v>0.96</v>
      </c>
      <c r="F88" s="5">
        <v>8.65</v>
      </c>
      <c r="G88" s="4">
        <f>SUM(Table145[[#This Row],[GE]], Table145[[#This Row],[CC]])</f>
        <v>9.61</v>
      </c>
      <c r="J88" t="str">
        <f t="shared" si="6"/>
        <v>1</v>
      </c>
    </row>
    <row r="89" spans="2:10" x14ac:dyDescent="0.2">
      <c r="B89" s="7" t="s">
        <v>26</v>
      </c>
      <c r="C89" s="4" t="s">
        <v>59</v>
      </c>
      <c r="D89" s="4">
        <v>2010</v>
      </c>
      <c r="E89" s="5">
        <v>62.68</v>
      </c>
      <c r="F89" s="5">
        <v>44.29</v>
      </c>
      <c r="G89" s="4">
        <f>SUM(Table145[[#This Row],[GE]], Table145[[#This Row],[CC]])</f>
        <v>106.97</v>
      </c>
      <c r="J89" t="str">
        <f t="shared" si="6"/>
        <v>4</v>
      </c>
    </row>
    <row r="90" spans="2:10" x14ac:dyDescent="0.2">
      <c r="B90" s="7" t="s">
        <v>26</v>
      </c>
      <c r="C90" s="4" t="s">
        <v>59</v>
      </c>
      <c r="D90" s="4">
        <v>2011</v>
      </c>
      <c r="E90" s="5">
        <v>61.61</v>
      </c>
      <c r="F90" s="5">
        <v>50.24</v>
      </c>
      <c r="G90" s="4">
        <f>SUM(Table145[[#This Row],[GE]], Table145[[#This Row],[CC]])</f>
        <v>111.85</v>
      </c>
      <c r="J90" t="str">
        <f t="shared" si="6"/>
        <v>2</v>
      </c>
    </row>
    <row r="91" spans="2:10" x14ac:dyDescent="0.2">
      <c r="B91" s="7" t="s">
        <v>26</v>
      </c>
      <c r="C91" s="4" t="s">
        <v>59</v>
      </c>
      <c r="D91" s="4">
        <v>2012</v>
      </c>
      <c r="E91" s="5">
        <v>56.87</v>
      </c>
      <c r="F91" s="5">
        <v>45.97</v>
      </c>
      <c r="G91" s="4">
        <f>SUM(Table145[[#This Row],[GE]], Table145[[#This Row],[CC]])</f>
        <v>102.84</v>
      </c>
      <c r="J91" t="str">
        <f t="shared" si="6"/>
        <v>9</v>
      </c>
    </row>
    <row r="92" spans="2:10" x14ac:dyDescent="0.2">
      <c r="B92" s="7" t="s">
        <v>26</v>
      </c>
      <c r="C92" s="4" t="s">
        <v>59</v>
      </c>
      <c r="D92" s="4">
        <v>2013</v>
      </c>
      <c r="E92" s="5">
        <v>56.87</v>
      </c>
      <c r="F92" s="5">
        <v>45.97</v>
      </c>
      <c r="G92" s="4">
        <f>SUM(Table145[[#This Row],[GE]], Table145[[#This Row],[CC]])</f>
        <v>102.84</v>
      </c>
      <c r="J92" t="str">
        <f t="shared" si="6"/>
        <v>3</v>
      </c>
    </row>
    <row r="93" spans="2:10" x14ac:dyDescent="0.2">
      <c r="B93" s="7" t="s">
        <v>26</v>
      </c>
      <c r="C93" s="4" t="s">
        <v>59</v>
      </c>
      <c r="D93" s="4">
        <v>2014</v>
      </c>
      <c r="E93" s="5">
        <v>60.1</v>
      </c>
      <c r="F93" s="5">
        <v>43.75</v>
      </c>
      <c r="G93" s="4">
        <f>SUM(Table145[[#This Row],[GE]], Table145[[#This Row],[CC]])</f>
        <v>103.85</v>
      </c>
      <c r="J93" t="str">
        <f t="shared" si="6"/>
        <v>1</v>
      </c>
    </row>
    <row r="94" spans="2:10" x14ac:dyDescent="0.2">
      <c r="B94" s="7" t="s">
        <v>26</v>
      </c>
      <c r="C94" s="4" t="s">
        <v>59</v>
      </c>
      <c r="D94" s="4">
        <v>2015</v>
      </c>
      <c r="E94" s="5">
        <v>63.46</v>
      </c>
      <c r="F94" s="5">
        <v>47.6</v>
      </c>
      <c r="G94" s="4">
        <f>SUM(Table145[[#This Row],[GE]], Table145[[#This Row],[CC]])</f>
        <v>111.06</v>
      </c>
      <c r="J94" t="str">
        <f t="shared" si="6"/>
        <v>4</v>
      </c>
    </row>
    <row r="95" spans="2:10" x14ac:dyDescent="0.2">
      <c r="B95" s="7" t="s">
        <v>43</v>
      </c>
      <c r="C95" s="4" t="s">
        <v>60</v>
      </c>
      <c r="D95" s="4">
        <v>2010</v>
      </c>
      <c r="E95" s="5">
        <v>21.53</v>
      </c>
      <c r="F95" s="5">
        <v>57.14</v>
      </c>
      <c r="G95" s="4">
        <f>SUM(Table145[[#This Row],[GE]], Table145[[#This Row],[CC]])</f>
        <v>78.67</v>
      </c>
      <c r="J95" t="str">
        <f t="shared" si="6"/>
        <v>1</v>
      </c>
    </row>
    <row r="96" spans="2:10" x14ac:dyDescent="0.2">
      <c r="B96" s="7" t="s">
        <v>43</v>
      </c>
      <c r="C96" s="4" t="s">
        <v>60</v>
      </c>
      <c r="D96" s="4">
        <v>2011</v>
      </c>
      <c r="E96" s="5">
        <v>23.7</v>
      </c>
      <c r="F96" s="5">
        <v>62.56</v>
      </c>
      <c r="G96" s="4">
        <f>SUM(Table145[[#This Row],[GE]], Table145[[#This Row],[CC]])</f>
        <v>86.26</v>
      </c>
      <c r="J96" t="str">
        <f t="shared" si="6"/>
        <v>3</v>
      </c>
    </row>
    <row r="97" spans="2:10" x14ac:dyDescent="0.2">
      <c r="B97" s="7" t="s">
        <v>43</v>
      </c>
      <c r="C97" s="4" t="s">
        <v>60</v>
      </c>
      <c r="D97" s="4">
        <v>2012</v>
      </c>
      <c r="E97" s="5">
        <v>24.64</v>
      </c>
      <c r="F97" s="5">
        <v>60.19</v>
      </c>
      <c r="G97" s="4">
        <f>SUM(Table145[[#This Row],[GE]], Table145[[#This Row],[CC]])</f>
        <v>84.83</v>
      </c>
      <c r="J97" t="str">
        <f t="shared" si="6"/>
        <v>3</v>
      </c>
    </row>
    <row r="98" spans="2:10" x14ac:dyDescent="0.2">
      <c r="B98" s="7" t="s">
        <v>43</v>
      </c>
      <c r="C98" s="4" t="s">
        <v>60</v>
      </c>
      <c r="D98" s="4">
        <v>2013</v>
      </c>
      <c r="E98" s="5">
        <v>25.12</v>
      </c>
      <c r="F98" s="5">
        <v>59.24</v>
      </c>
      <c r="G98" s="4">
        <f>SUM(Table145[[#This Row],[GE]], Table145[[#This Row],[CC]])</f>
        <v>84.36</v>
      </c>
      <c r="J98" t="str">
        <f t="shared" si="6"/>
        <v>1</v>
      </c>
    </row>
    <row r="99" spans="2:10" x14ac:dyDescent="0.2">
      <c r="B99" s="7" t="s">
        <v>43</v>
      </c>
      <c r="C99" s="4" t="s">
        <v>60</v>
      </c>
      <c r="D99" s="4">
        <v>2014</v>
      </c>
      <c r="E99" s="5">
        <v>30.77</v>
      </c>
      <c r="F99" s="5">
        <v>64.900000000000006</v>
      </c>
      <c r="G99" s="4">
        <f>SUM(Table145[[#This Row],[GE]], Table145[[#This Row],[CC]])</f>
        <v>95.67</v>
      </c>
      <c r="J99" t="str">
        <f t="shared" si="6"/>
        <v>3</v>
      </c>
    </row>
    <row r="100" spans="2:10" x14ac:dyDescent="0.2">
      <c r="B100" s="7" t="s">
        <v>43</v>
      </c>
      <c r="C100" s="4" t="s">
        <v>60</v>
      </c>
      <c r="D100" s="4">
        <v>2015</v>
      </c>
      <c r="E100" s="5">
        <v>36.06</v>
      </c>
      <c r="F100" s="5">
        <v>63.94</v>
      </c>
      <c r="G100" s="4">
        <f>SUM(Table145[[#This Row],[GE]], Table145[[#This Row],[CC]])</f>
        <v>100</v>
      </c>
      <c r="J100" t="str">
        <f t="shared" si="6"/>
        <v>3</v>
      </c>
    </row>
    <row r="101" spans="2:10" x14ac:dyDescent="0.2">
      <c r="B101" s="7" t="s">
        <v>18</v>
      </c>
      <c r="C101" s="4" t="s">
        <v>0</v>
      </c>
      <c r="D101" s="4">
        <v>2010</v>
      </c>
      <c r="E101" s="5">
        <v>46.89</v>
      </c>
      <c r="F101" s="5">
        <v>35.71</v>
      </c>
      <c r="G101" s="4">
        <f>SUM(Table145[[#This Row],[GE]], Table145[[#This Row],[CC]])</f>
        <v>82.6</v>
      </c>
      <c r="J101" t="str">
        <f t="shared" si="6"/>
        <v>4</v>
      </c>
    </row>
    <row r="102" spans="2:10" x14ac:dyDescent="0.2">
      <c r="B102" s="7" t="s">
        <v>18</v>
      </c>
      <c r="C102" s="4" t="s">
        <v>0</v>
      </c>
      <c r="D102" s="4">
        <v>2011</v>
      </c>
      <c r="E102" s="5">
        <v>45.02</v>
      </c>
      <c r="F102" s="5">
        <v>36.020000000000003</v>
      </c>
      <c r="G102" s="4">
        <f>SUM(Table145[[#This Row],[GE]], Table145[[#This Row],[CC]])</f>
        <v>81.040000000000006</v>
      </c>
      <c r="J102" t="str">
        <f t="shared" si="6"/>
        <v>3</v>
      </c>
    </row>
    <row r="103" spans="2:10" x14ac:dyDescent="0.2">
      <c r="B103" s="7" t="s">
        <v>18</v>
      </c>
      <c r="C103" s="4" t="s">
        <v>0</v>
      </c>
      <c r="D103" s="4">
        <v>2012</v>
      </c>
      <c r="E103" s="5">
        <v>47.87</v>
      </c>
      <c r="F103" s="5">
        <v>29.38</v>
      </c>
      <c r="G103" s="4">
        <f>SUM(Table145[[#This Row],[GE]], Table145[[#This Row],[CC]])</f>
        <v>77.25</v>
      </c>
      <c r="J103" t="str">
        <f t="shared" si="6"/>
        <v>2</v>
      </c>
    </row>
    <row r="104" spans="2:10" x14ac:dyDescent="0.2">
      <c r="B104" s="7" t="s">
        <v>18</v>
      </c>
      <c r="C104" s="4" t="s">
        <v>0</v>
      </c>
      <c r="D104" s="4">
        <v>2013</v>
      </c>
      <c r="E104" s="5">
        <v>45.5</v>
      </c>
      <c r="F104" s="5">
        <v>28.91</v>
      </c>
      <c r="G104" s="4">
        <f>SUM(Table145[[#This Row],[GE]], Table145[[#This Row],[CC]])</f>
        <v>74.41</v>
      </c>
      <c r="J104" t="str">
        <f t="shared" si="6"/>
        <v>4</v>
      </c>
    </row>
    <row r="105" spans="2:10" x14ac:dyDescent="0.2">
      <c r="B105" s="7" t="s">
        <v>18</v>
      </c>
      <c r="C105" s="4" t="s">
        <v>0</v>
      </c>
      <c r="D105" s="4">
        <v>2014</v>
      </c>
      <c r="E105" s="5">
        <v>41.83</v>
      </c>
      <c r="F105" s="5">
        <v>54.81</v>
      </c>
      <c r="G105" s="4">
        <f>SUM(Table145[[#This Row],[GE]], Table145[[#This Row],[CC]])</f>
        <v>96.64</v>
      </c>
      <c r="J105" t="str">
        <f t="shared" si="6"/>
        <v>2</v>
      </c>
    </row>
    <row r="106" spans="2:10" x14ac:dyDescent="0.2">
      <c r="B106" s="7" t="s">
        <v>18</v>
      </c>
      <c r="C106" s="4" t="s">
        <v>0</v>
      </c>
      <c r="D106" s="4">
        <v>2015</v>
      </c>
      <c r="E106" s="5">
        <v>40.869999999999997</v>
      </c>
      <c r="F106" s="5">
        <v>49.52</v>
      </c>
      <c r="G106" s="4">
        <f>SUM(Table145[[#This Row],[GE]], Table145[[#This Row],[CC]])</f>
        <v>90.39</v>
      </c>
      <c r="J106" t="str">
        <f t="shared" si="6"/>
        <v>2</v>
      </c>
    </row>
    <row r="107" spans="2:10" x14ac:dyDescent="0.2">
      <c r="B107" s="7" t="s">
        <v>37</v>
      </c>
      <c r="C107" s="4" t="s">
        <v>66</v>
      </c>
      <c r="D107" s="4">
        <v>2010</v>
      </c>
      <c r="E107" s="5">
        <v>7.18</v>
      </c>
      <c r="F107" s="5">
        <v>46.67</v>
      </c>
      <c r="G107" s="4">
        <f>SUM(Table145[[#This Row],[GE]], Table145[[#This Row],[CC]])</f>
        <v>53.85</v>
      </c>
      <c r="J107" t="str">
        <f t="shared" si="6"/>
        <v>4</v>
      </c>
    </row>
    <row r="108" spans="2:10" x14ac:dyDescent="0.2">
      <c r="B108" s="7" t="s">
        <v>37</v>
      </c>
      <c r="C108" s="4" t="s">
        <v>66</v>
      </c>
      <c r="D108" s="4">
        <v>2011</v>
      </c>
      <c r="E108" s="5">
        <v>4.2699999999999996</v>
      </c>
      <c r="F108" s="5">
        <v>47.87</v>
      </c>
      <c r="G108" s="4">
        <f>SUM(Table145[[#This Row],[GE]], Table145[[#This Row],[CC]])</f>
        <v>52.14</v>
      </c>
      <c r="J108" t="str">
        <f t="shared" si="6"/>
        <v>1</v>
      </c>
    </row>
    <row r="109" spans="2:10" x14ac:dyDescent="0.2">
      <c r="B109" s="7" t="s">
        <v>37</v>
      </c>
      <c r="C109" s="4" t="s">
        <v>66</v>
      </c>
      <c r="D109" s="4">
        <v>2012</v>
      </c>
      <c r="E109" s="5">
        <v>5.69</v>
      </c>
      <c r="F109" s="5">
        <v>53.08</v>
      </c>
      <c r="G109" s="4">
        <f>SUM(Table145[[#This Row],[GE]], Table145[[#This Row],[CC]])</f>
        <v>58.769999999999996</v>
      </c>
      <c r="J109" t="str">
        <f t="shared" si="6"/>
        <v>4</v>
      </c>
    </row>
    <row r="110" spans="2:10" x14ac:dyDescent="0.2">
      <c r="B110" s="7" t="s">
        <v>37</v>
      </c>
      <c r="C110" s="4" t="s">
        <v>66</v>
      </c>
      <c r="D110" s="4">
        <v>2013</v>
      </c>
      <c r="E110" s="5">
        <v>2.37</v>
      </c>
      <c r="F110" s="5">
        <v>58.29</v>
      </c>
      <c r="G110" s="4">
        <f>SUM(Table145[[#This Row],[GE]], Table145[[#This Row],[CC]])</f>
        <v>60.66</v>
      </c>
      <c r="J110" t="str">
        <f t="shared" si="6"/>
        <v>3</v>
      </c>
    </row>
    <row r="111" spans="2:10" x14ac:dyDescent="0.2">
      <c r="B111" s="7" t="s">
        <v>37</v>
      </c>
      <c r="C111" s="4" t="s">
        <v>66</v>
      </c>
      <c r="D111" s="4">
        <v>2014</v>
      </c>
      <c r="E111" s="5">
        <v>5.29</v>
      </c>
      <c r="F111" s="5">
        <v>56.25</v>
      </c>
      <c r="G111" s="4">
        <f>SUM(Table145[[#This Row],[GE]], Table145[[#This Row],[CC]])</f>
        <v>61.54</v>
      </c>
      <c r="J111" t="str">
        <f t="shared" si="6"/>
        <v>5</v>
      </c>
    </row>
    <row r="112" spans="2:10" x14ac:dyDescent="0.2">
      <c r="B112" s="7" t="s">
        <v>37</v>
      </c>
      <c r="C112" s="4" t="s">
        <v>66</v>
      </c>
      <c r="D112" s="4">
        <v>2015</v>
      </c>
      <c r="E112" s="5">
        <v>5.29</v>
      </c>
      <c r="F112" s="5">
        <v>55.77</v>
      </c>
      <c r="G112" s="4">
        <f>SUM(Table145[[#This Row],[GE]], Table145[[#This Row],[CC]])</f>
        <v>61.06</v>
      </c>
      <c r="J112" t="str">
        <f t="shared" si="6"/>
        <v>1</v>
      </c>
    </row>
    <row r="113" spans="2:10" x14ac:dyDescent="0.2">
      <c r="B113" s="7" t="s">
        <v>15</v>
      </c>
      <c r="C113" s="4" t="s">
        <v>67</v>
      </c>
      <c r="D113" s="4">
        <v>2010</v>
      </c>
      <c r="E113" s="5">
        <v>76.56</v>
      </c>
      <c r="F113" s="5">
        <v>72.86</v>
      </c>
      <c r="G113" s="4">
        <f>SUM(Table145[[#This Row],[GE]], Table145[[#This Row],[CC]])</f>
        <v>149.42000000000002</v>
      </c>
      <c r="J113" t="str">
        <f t="shared" si="6"/>
        <v>3</v>
      </c>
    </row>
    <row r="114" spans="2:10" x14ac:dyDescent="0.2">
      <c r="B114" s="7" t="s">
        <v>15</v>
      </c>
      <c r="C114" s="4" t="s">
        <v>67</v>
      </c>
      <c r="D114" s="4">
        <v>2011</v>
      </c>
      <c r="E114" s="5">
        <v>76.78</v>
      </c>
      <c r="F114" s="5">
        <v>72.510000000000005</v>
      </c>
      <c r="G114" s="4">
        <f>SUM(Table145[[#This Row],[GE]], Table145[[#This Row],[CC]])</f>
        <v>149.29000000000002</v>
      </c>
      <c r="J114" t="str">
        <f t="shared" si="6"/>
        <v>3</v>
      </c>
    </row>
    <row r="115" spans="2:10" x14ac:dyDescent="0.2">
      <c r="B115" s="7" t="s">
        <v>15</v>
      </c>
      <c r="C115" s="4" t="s">
        <v>67</v>
      </c>
      <c r="D115" s="4">
        <v>2012</v>
      </c>
      <c r="E115" s="5">
        <v>78.2</v>
      </c>
      <c r="F115" s="5">
        <v>68.25</v>
      </c>
      <c r="G115" s="4">
        <f>SUM(Table145[[#This Row],[GE]], Table145[[#This Row],[CC]])</f>
        <v>146.44999999999999</v>
      </c>
      <c r="J115" t="str">
        <f t="shared" si="6"/>
        <v>2</v>
      </c>
    </row>
    <row r="116" spans="2:10" x14ac:dyDescent="0.2">
      <c r="B116" s="7" t="s">
        <v>15</v>
      </c>
      <c r="C116" s="4" t="s">
        <v>67</v>
      </c>
      <c r="D116" s="4">
        <v>2013</v>
      </c>
      <c r="E116" s="5">
        <v>74.88</v>
      </c>
      <c r="F116" s="5">
        <v>67.3</v>
      </c>
      <c r="G116" s="4">
        <f>SUM(Table145[[#This Row],[GE]], Table145[[#This Row],[CC]])</f>
        <v>142.18</v>
      </c>
      <c r="J116" t="str">
        <f t="shared" si="6"/>
        <v>1</v>
      </c>
    </row>
    <row r="117" spans="2:10" x14ac:dyDescent="0.2">
      <c r="B117" s="7" t="s">
        <v>15</v>
      </c>
      <c r="C117" s="4" t="s">
        <v>67</v>
      </c>
      <c r="D117" s="4">
        <v>2014</v>
      </c>
      <c r="E117" s="5">
        <v>81.25</v>
      </c>
      <c r="F117" s="5">
        <v>67.790000000000006</v>
      </c>
      <c r="G117" s="4">
        <f>SUM(Table145[[#This Row],[GE]], Table145[[#This Row],[CC]])</f>
        <v>149.04000000000002</v>
      </c>
      <c r="J117" t="str">
        <f t="shared" si="6"/>
        <v>8</v>
      </c>
    </row>
    <row r="118" spans="2:10" x14ac:dyDescent="0.2">
      <c r="B118" s="7" t="s">
        <v>15</v>
      </c>
      <c r="C118" s="4" t="s">
        <v>67</v>
      </c>
      <c r="D118" s="4">
        <v>2015</v>
      </c>
      <c r="E118" s="5">
        <v>80.77</v>
      </c>
      <c r="F118" s="5">
        <v>67.790000000000006</v>
      </c>
      <c r="G118" s="4">
        <f>SUM(Table145[[#This Row],[GE]], Table145[[#This Row],[CC]])</f>
        <v>148.56</v>
      </c>
      <c r="J118" t="str">
        <f t="shared" si="6"/>
        <v>2</v>
      </c>
    </row>
    <row r="119" spans="2:10" x14ac:dyDescent="0.2">
      <c r="B119" s="7" t="s">
        <v>44</v>
      </c>
      <c r="C119" s="4" t="s">
        <v>68</v>
      </c>
      <c r="D119" s="4">
        <v>2010</v>
      </c>
      <c r="E119" s="5">
        <v>23.44</v>
      </c>
      <c r="F119" s="5">
        <v>55.24</v>
      </c>
      <c r="G119" s="4">
        <f>SUM(Table145[[#This Row],[GE]], Table145[[#This Row],[CC]])</f>
        <v>78.680000000000007</v>
      </c>
      <c r="J119" t="str">
        <f t="shared" si="6"/>
        <v>3</v>
      </c>
    </row>
    <row r="120" spans="2:10" x14ac:dyDescent="0.2">
      <c r="B120" s="7" t="s">
        <v>44</v>
      </c>
      <c r="C120" s="4" t="s">
        <v>68</v>
      </c>
      <c r="D120" s="4">
        <v>2011</v>
      </c>
      <c r="E120" s="5">
        <v>25.59</v>
      </c>
      <c r="F120" s="5">
        <v>49.29</v>
      </c>
      <c r="G120" s="4">
        <f>SUM(Table145[[#This Row],[GE]], Table145[[#This Row],[CC]])</f>
        <v>74.88</v>
      </c>
      <c r="J120" t="str">
        <f t="shared" si="6"/>
        <v>1</v>
      </c>
    </row>
    <row r="121" spans="2:10" x14ac:dyDescent="0.2">
      <c r="B121" s="7" t="s">
        <v>44</v>
      </c>
      <c r="C121" s="4" t="s">
        <v>68</v>
      </c>
      <c r="D121" s="4">
        <v>2012</v>
      </c>
      <c r="E121" s="5">
        <v>31.28</v>
      </c>
      <c r="F121" s="5">
        <v>55.45</v>
      </c>
      <c r="G121" s="4">
        <f>SUM(Table145[[#This Row],[GE]], Table145[[#This Row],[CC]])</f>
        <v>86.73</v>
      </c>
      <c r="J121" t="str">
        <f t="shared" si="6"/>
        <v>3</v>
      </c>
    </row>
    <row r="122" spans="2:10" x14ac:dyDescent="0.2">
      <c r="B122" s="7" t="s">
        <v>44</v>
      </c>
      <c r="C122" s="4" t="s">
        <v>68</v>
      </c>
      <c r="D122" s="4">
        <v>2013</v>
      </c>
      <c r="E122" s="5">
        <v>34.119999999999997</v>
      </c>
      <c r="F122" s="5">
        <v>54.03</v>
      </c>
      <c r="G122" s="4">
        <f>SUM(Table145[[#This Row],[GE]], Table145[[#This Row],[CC]])</f>
        <v>88.15</v>
      </c>
      <c r="J122" t="str">
        <f t="shared" si="6"/>
        <v>4</v>
      </c>
    </row>
    <row r="123" spans="2:10" x14ac:dyDescent="0.2">
      <c r="B123" s="7" t="s">
        <v>44</v>
      </c>
      <c r="C123" s="4" t="s">
        <v>68</v>
      </c>
      <c r="D123" s="4">
        <v>2014</v>
      </c>
      <c r="E123" s="5">
        <v>33.17</v>
      </c>
      <c r="F123" s="5">
        <v>77.88</v>
      </c>
      <c r="G123" s="4">
        <f>SUM(Table145[[#This Row],[GE]], Table145[[#This Row],[CC]])</f>
        <v>111.05</v>
      </c>
      <c r="J123" t="str">
        <f t="shared" si="6"/>
        <v>3</v>
      </c>
    </row>
    <row r="124" spans="2:10" x14ac:dyDescent="0.2">
      <c r="B124" s="7" t="s">
        <v>44</v>
      </c>
      <c r="C124" s="4" t="s">
        <v>68</v>
      </c>
      <c r="D124" s="4">
        <v>2015</v>
      </c>
      <c r="E124" s="5">
        <v>39.9</v>
      </c>
      <c r="F124" s="5">
        <v>75.959999999999994</v>
      </c>
      <c r="G124" s="4">
        <f>SUM(Table145[[#This Row],[GE]], Table145[[#This Row],[CC]])</f>
        <v>115.85999999999999</v>
      </c>
      <c r="J124" t="str">
        <f t="shared" si="6"/>
        <v>2</v>
      </c>
    </row>
    <row r="125" spans="2:10" x14ac:dyDescent="0.2">
      <c r="B125" s="7" t="s">
        <v>38</v>
      </c>
      <c r="C125" s="4" t="s">
        <v>65</v>
      </c>
      <c r="D125" s="4">
        <v>2010</v>
      </c>
      <c r="E125" s="5">
        <v>33.97</v>
      </c>
      <c r="F125" s="5">
        <v>60.95</v>
      </c>
      <c r="G125" s="4">
        <f>SUM(Table145[[#This Row],[GE]], Table145[[#This Row],[CC]])</f>
        <v>94.92</v>
      </c>
      <c r="J125" t="str">
        <f t="shared" si="6"/>
        <v>2</v>
      </c>
    </row>
    <row r="126" spans="2:10" x14ac:dyDescent="0.2">
      <c r="B126" s="7" t="s">
        <v>38</v>
      </c>
      <c r="C126" s="4" t="s">
        <v>65</v>
      </c>
      <c r="D126" s="4">
        <v>2011</v>
      </c>
      <c r="E126" s="5">
        <v>33.18</v>
      </c>
      <c r="F126" s="5">
        <v>58.29</v>
      </c>
      <c r="G126" s="4">
        <f>SUM(Table145[[#This Row],[GE]], Table145[[#This Row],[CC]])</f>
        <v>91.47</v>
      </c>
      <c r="J126" t="str">
        <f t="shared" si="6"/>
        <v>1</v>
      </c>
    </row>
    <row r="127" spans="2:10" x14ac:dyDescent="0.2">
      <c r="B127" s="7" t="s">
        <v>38</v>
      </c>
      <c r="C127" s="4" t="s">
        <v>65</v>
      </c>
      <c r="D127" s="4">
        <v>2012</v>
      </c>
      <c r="E127" s="5">
        <v>33.65</v>
      </c>
      <c r="F127" s="5">
        <v>59.72</v>
      </c>
      <c r="G127" s="4">
        <f>SUM(Table145[[#This Row],[GE]], Table145[[#This Row],[CC]])</f>
        <v>93.37</v>
      </c>
      <c r="J127" t="str">
        <f t="shared" si="6"/>
        <v>5</v>
      </c>
    </row>
    <row r="128" spans="2:10" x14ac:dyDescent="0.2">
      <c r="B128" s="7" t="s">
        <v>38</v>
      </c>
      <c r="C128" s="4" t="s">
        <v>65</v>
      </c>
      <c r="D128" s="4">
        <v>2013</v>
      </c>
      <c r="E128" s="5">
        <v>33.65</v>
      </c>
      <c r="F128" s="5">
        <v>34.6</v>
      </c>
      <c r="G128" s="4">
        <f>SUM(Table145[[#This Row],[GE]], Table145[[#This Row],[CC]])</f>
        <v>68.25</v>
      </c>
      <c r="J128" t="str">
        <f t="shared" si="6"/>
        <v>4</v>
      </c>
    </row>
    <row r="129" spans="2:10" x14ac:dyDescent="0.2">
      <c r="B129" s="7" t="s">
        <v>38</v>
      </c>
      <c r="C129" s="4" t="s">
        <v>65</v>
      </c>
      <c r="D129" s="4">
        <v>2014</v>
      </c>
      <c r="E129" s="5">
        <v>29.33</v>
      </c>
      <c r="F129" s="5">
        <v>45.19</v>
      </c>
      <c r="G129" s="4">
        <f>SUM(Table145[[#This Row],[GE]], Table145[[#This Row],[CC]])</f>
        <v>74.52</v>
      </c>
      <c r="J129" t="str">
        <f t="shared" si="6"/>
        <v>3</v>
      </c>
    </row>
    <row r="130" spans="2:10" x14ac:dyDescent="0.2">
      <c r="B130" s="7" t="s">
        <v>38</v>
      </c>
      <c r="C130" s="4" t="s">
        <v>65</v>
      </c>
      <c r="D130" s="4">
        <v>2015</v>
      </c>
      <c r="E130" s="5">
        <v>32.69</v>
      </c>
      <c r="F130" s="5">
        <v>37.5</v>
      </c>
      <c r="G130" s="4">
        <f>SUM(Table145[[#This Row],[GE]], Table145[[#This Row],[CC]])</f>
        <v>70.19</v>
      </c>
      <c r="J130" t="str">
        <f t="shared" si="6"/>
        <v>4</v>
      </c>
    </row>
    <row r="131" spans="2:10" x14ac:dyDescent="0.2">
      <c r="B131" s="7" t="s">
        <v>45</v>
      </c>
      <c r="C131" s="4" t="s">
        <v>4</v>
      </c>
      <c r="D131" s="4">
        <v>2010</v>
      </c>
      <c r="E131" s="5">
        <v>20.57</v>
      </c>
      <c r="F131" s="5">
        <v>40</v>
      </c>
      <c r="G131" s="4">
        <f>SUM(Table145[[#This Row],[GE]], Table145[[#This Row],[CC]])</f>
        <v>60.57</v>
      </c>
      <c r="J131" t="str">
        <f t="shared" si="6"/>
        <v>1</v>
      </c>
    </row>
    <row r="132" spans="2:10" x14ac:dyDescent="0.2">
      <c r="B132" s="7" t="s">
        <v>45</v>
      </c>
      <c r="C132" s="4" t="s">
        <v>4</v>
      </c>
      <c r="D132" s="4">
        <v>2011</v>
      </c>
      <c r="E132" s="5">
        <v>33.18</v>
      </c>
      <c r="F132" s="5">
        <v>40.28</v>
      </c>
      <c r="G132" s="4">
        <f>SUM(Table145[[#This Row],[GE]], Table145[[#This Row],[CC]])</f>
        <v>73.460000000000008</v>
      </c>
      <c r="J132" t="str">
        <f t="shared" si="6"/>
        <v>1</v>
      </c>
    </row>
    <row r="133" spans="2:10" x14ac:dyDescent="0.2">
      <c r="B133" s="7" t="s">
        <v>45</v>
      </c>
      <c r="C133" s="4" t="s">
        <v>4</v>
      </c>
      <c r="D133" s="4">
        <v>2012</v>
      </c>
      <c r="E133" s="5">
        <v>33.65</v>
      </c>
      <c r="F133" s="5">
        <v>49.76</v>
      </c>
      <c r="G133" s="4">
        <f>SUM(Table145[[#This Row],[GE]], Table145[[#This Row],[CC]])</f>
        <v>83.41</v>
      </c>
      <c r="J133" t="str">
        <f t="shared" si="6"/>
        <v>5</v>
      </c>
    </row>
    <row r="134" spans="2:10" x14ac:dyDescent="0.2">
      <c r="B134" s="7" t="s">
        <v>45</v>
      </c>
      <c r="C134" s="4" t="s">
        <v>4</v>
      </c>
      <c r="D134" s="4">
        <v>2013</v>
      </c>
      <c r="E134" s="5">
        <v>33.65</v>
      </c>
      <c r="F134" s="5">
        <v>34.6</v>
      </c>
      <c r="G134" s="4">
        <f>SUM(Table145[[#This Row],[GE]], Table145[[#This Row],[CC]])</f>
        <v>68.25</v>
      </c>
      <c r="J134" t="str">
        <f t="shared" ref="J134:J197" si="7">IF(AND(E135&gt;E134, F135&gt;F134), "1", IF(AND(E135&lt;E134, F135&lt;F134), "2", IF(AND(E135 &gt; E134, F135 &lt; F134), "3", IF(AND(E135 &lt; E134, F135 &gt; F134), "4", IF(AND(E135=E134, F135 &lt; F134), "5", IF(AND(E135=E134, F135 &gt; F134), "6", IF(AND(E135&gt;E134, F135=F134), "7", IF(AND(E135&lt;E134, F135=F134), "8", "9"))))))))</f>
        <v>4</v>
      </c>
    </row>
    <row r="135" spans="2:10" x14ac:dyDescent="0.2">
      <c r="B135" s="7" t="s">
        <v>45</v>
      </c>
      <c r="C135" s="4" t="s">
        <v>4</v>
      </c>
      <c r="D135" s="4">
        <v>2014</v>
      </c>
      <c r="E135" s="5">
        <v>29.33</v>
      </c>
      <c r="F135" s="5">
        <v>45.19</v>
      </c>
      <c r="G135" s="4">
        <f>SUM(Table145[[#This Row],[GE]], Table145[[#This Row],[CC]])</f>
        <v>74.52</v>
      </c>
      <c r="J135" t="str">
        <f t="shared" si="7"/>
        <v>3</v>
      </c>
    </row>
    <row r="136" spans="2:10" x14ac:dyDescent="0.2">
      <c r="B136" s="7" t="s">
        <v>45</v>
      </c>
      <c r="C136" s="4" t="s">
        <v>4</v>
      </c>
      <c r="D136" s="4">
        <v>2015</v>
      </c>
      <c r="E136" s="5">
        <v>32.69</v>
      </c>
      <c r="F136" s="5">
        <v>37.5</v>
      </c>
      <c r="G136" s="4">
        <f>SUM(Table145[[#This Row],[GE]], Table145[[#This Row],[CC]])</f>
        <v>70.19</v>
      </c>
      <c r="J136" t="str">
        <f t="shared" si="7"/>
        <v>2</v>
      </c>
    </row>
    <row r="137" spans="2:10" x14ac:dyDescent="0.2">
      <c r="B137" s="7" t="s">
        <v>39</v>
      </c>
      <c r="C137" s="4" t="s">
        <v>69</v>
      </c>
      <c r="D137" s="4">
        <v>2010</v>
      </c>
      <c r="E137" s="5">
        <v>26.79</v>
      </c>
      <c r="F137" s="5">
        <v>10.95</v>
      </c>
      <c r="G137" s="4">
        <f>SUM(Table145[[#This Row],[GE]], Table145[[#This Row],[CC]])</f>
        <v>37.739999999999995</v>
      </c>
      <c r="J137" t="str">
        <f t="shared" si="7"/>
        <v>4</v>
      </c>
    </row>
    <row r="138" spans="2:10" x14ac:dyDescent="0.2">
      <c r="B138" s="7" t="s">
        <v>39</v>
      </c>
      <c r="C138" s="4" t="s">
        <v>69</v>
      </c>
      <c r="D138" s="4">
        <v>2011</v>
      </c>
      <c r="E138" s="5">
        <v>26.07</v>
      </c>
      <c r="F138" s="5">
        <v>12.32</v>
      </c>
      <c r="G138" s="4">
        <f>SUM(Table145[[#This Row],[GE]], Table145[[#This Row],[CC]])</f>
        <v>38.39</v>
      </c>
      <c r="J138" t="str">
        <f t="shared" si="7"/>
        <v>1</v>
      </c>
    </row>
    <row r="139" spans="2:10" x14ac:dyDescent="0.2">
      <c r="B139" s="7" t="s">
        <v>39</v>
      </c>
      <c r="C139" s="4" t="s">
        <v>69</v>
      </c>
      <c r="D139" s="4">
        <v>2012</v>
      </c>
      <c r="E139" s="5">
        <v>26.54</v>
      </c>
      <c r="F139" s="5">
        <v>15.64</v>
      </c>
      <c r="G139" s="4">
        <f>SUM(Table145[[#This Row],[GE]], Table145[[#This Row],[CC]])</f>
        <v>42.18</v>
      </c>
      <c r="J139" t="str">
        <f t="shared" si="7"/>
        <v>3</v>
      </c>
    </row>
    <row r="140" spans="2:10" x14ac:dyDescent="0.2">
      <c r="B140" s="7" t="s">
        <v>39</v>
      </c>
      <c r="C140" s="4" t="s">
        <v>69</v>
      </c>
      <c r="D140" s="4">
        <v>2013</v>
      </c>
      <c r="E140" s="5">
        <v>29.38</v>
      </c>
      <c r="F140" s="5">
        <v>15.17</v>
      </c>
      <c r="G140" s="4">
        <f>SUM(Table145[[#This Row],[GE]], Table145[[#This Row],[CC]])</f>
        <v>44.55</v>
      </c>
      <c r="J140" t="str">
        <f t="shared" si="7"/>
        <v>4</v>
      </c>
    </row>
    <row r="141" spans="2:10" x14ac:dyDescent="0.2">
      <c r="B141" s="7" t="s">
        <v>39</v>
      </c>
      <c r="C141" s="4" t="s">
        <v>69</v>
      </c>
      <c r="D141" s="4">
        <v>2014</v>
      </c>
      <c r="E141" s="5">
        <v>28.37</v>
      </c>
      <c r="F141" s="5">
        <v>15.38</v>
      </c>
      <c r="G141" s="4">
        <f>SUM(Table145[[#This Row],[GE]], Table145[[#This Row],[CC]])</f>
        <v>43.75</v>
      </c>
      <c r="J141" t="str">
        <f t="shared" si="7"/>
        <v>3</v>
      </c>
    </row>
    <row r="142" spans="2:10" x14ac:dyDescent="0.2">
      <c r="B142" s="7" t="s">
        <v>39</v>
      </c>
      <c r="C142" s="4" t="s">
        <v>69</v>
      </c>
      <c r="D142" s="4">
        <v>2015</v>
      </c>
      <c r="E142" s="5">
        <v>29.81</v>
      </c>
      <c r="F142" s="5">
        <v>14.42</v>
      </c>
      <c r="G142" s="4">
        <f>SUM(Table145[[#This Row],[GE]], Table145[[#This Row],[CC]])</f>
        <v>44.23</v>
      </c>
      <c r="J142" t="str">
        <f t="shared" si="7"/>
        <v>1</v>
      </c>
    </row>
    <row r="143" spans="2:10" x14ac:dyDescent="0.2">
      <c r="B143" s="7" t="s">
        <v>46</v>
      </c>
      <c r="C143" s="4" t="s">
        <v>71</v>
      </c>
      <c r="D143" s="4">
        <v>2010</v>
      </c>
      <c r="E143" s="5">
        <v>53.11</v>
      </c>
      <c r="F143" s="5">
        <v>62.38</v>
      </c>
      <c r="G143" s="4">
        <f>SUM(Table145[[#This Row],[GE]], Table145[[#This Row],[CC]])</f>
        <v>115.49000000000001</v>
      </c>
      <c r="J143" t="str">
        <f t="shared" si="7"/>
        <v>3</v>
      </c>
    </row>
    <row r="144" spans="2:10" x14ac:dyDescent="0.2">
      <c r="B144" s="7" t="s">
        <v>46</v>
      </c>
      <c r="C144" s="4" t="s">
        <v>71</v>
      </c>
      <c r="D144" s="4">
        <v>2011</v>
      </c>
      <c r="E144" s="5">
        <v>54.5</v>
      </c>
      <c r="F144" s="5">
        <v>61.61</v>
      </c>
      <c r="G144" s="4">
        <f>SUM(Table145[[#This Row],[GE]], Table145[[#This Row],[CC]])</f>
        <v>116.11</v>
      </c>
      <c r="J144" t="str">
        <f t="shared" si="7"/>
        <v>1</v>
      </c>
    </row>
    <row r="145" spans="2:10" x14ac:dyDescent="0.2">
      <c r="B145" s="7" t="s">
        <v>46</v>
      </c>
      <c r="C145" s="4" t="s">
        <v>71</v>
      </c>
      <c r="D145" s="4">
        <v>2012</v>
      </c>
      <c r="E145" s="5">
        <v>55.45</v>
      </c>
      <c r="F145" s="5">
        <v>62.09</v>
      </c>
      <c r="G145" s="4">
        <f>SUM(Table145[[#This Row],[GE]], Table145[[#This Row],[CC]])</f>
        <v>117.54</v>
      </c>
      <c r="J145" t="str">
        <f t="shared" si="7"/>
        <v>1</v>
      </c>
    </row>
    <row r="146" spans="2:10" x14ac:dyDescent="0.2">
      <c r="B146" s="7" t="s">
        <v>46</v>
      </c>
      <c r="C146" s="4" t="s">
        <v>71</v>
      </c>
      <c r="D146" s="4">
        <v>2013</v>
      </c>
      <c r="E146" s="5">
        <v>56.4</v>
      </c>
      <c r="F146" s="5">
        <v>63.03</v>
      </c>
      <c r="G146" s="4">
        <f>SUM(Table145[[#This Row],[GE]], Table145[[#This Row],[CC]])</f>
        <v>119.43</v>
      </c>
      <c r="J146" t="str">
        <f t="shared" si="7"/>
        <v>1</v>
      </c>
    </row>
    <row r="147" spans="2:10" x14ac:dyDescent="0.2">
      <c r="B147" s="7" t="s">
        <v>46</v>
      </c>
      <c r="C147" s="4" t="s">
        <v>71</v>
      </c>
      <c r="D147" s="4">
        <v>2014</v>
      </c>
      <c r="E147" s="5">
        <v>70.67</v>
      </c>
      <c r="F147" s="5">
        <v>65.87</v>
      </c>
      <c r="G147" s="4">
        <f>SUM(Table145[[#This Row],[GE]], Table145[[#This Row],[CC]])</f>
        <v>136.54000000000002</v>
      </c>
      <c r="J147" t="str">
        <f t="shared" si="7"/>
        <v>6</v>
      </c>
    </row>
    <row r="148" spans="2:10" x14ac:dyDescent="0.2">
      <c r="B148" s="7" t="s">
        <v>46</v>
      </c>
      <c r="C148" s="4" t="s">
        <v>71</v>
      </c>
      <c r="D148" s="4">
        <v>2015</v>
      </c>
      <c r="E148" s="5">
        <v>70.67</v>
      </c>
      <c r="F148" s="5">
        <v>66.349999999999994</v>
      </c>
      <c r="G148" s="4">
        <f>SUM(Table145[[#This Row],[GE]], Table145[[#This Row],[CC]])</f>
        <v>137.01999999999998</v>
      </c>
      <c r="J148" t="str">
        <f t="shared" si="7"/>
        <v>2</v>
      </c>
    </row>
    <row r="149" spans="2:10" x14ac:dyDescent="0.2">
      <c r="B149" s="7" t="s">
        <v>19</v>
      </c>
      <c r="C149" s="4" t="s">
        <v>72</v>
      </c>
      <c r="D149" s="4">
        <v>2010</v>
      </c>
      <c r="E149" s="5">
        <v>40.479999999999997</v>
      </c>
      <c r="F149" s="5">
        <v>22.97</v>
      </c>
      <c r="G149" s="4">
        <f>SUM(Table145[[#This Row],[GE]], Table145[[#This Row],[CC]])</f>
        <v>63.449999999999996</v>
      </c>
      <c r="J149" t="str">
        <f t="shared" si="7"/>
        <v>1</v>
      </c>
    </row>
    <row r="150" spans="2:10" x14ac:dyDescent="0.2">
      <c r="B150" s="7" t="s">
        <v>19</v>
      </c>
      <c r="C150" s="4" t="s">
        <v>72</v>
      </c>
      <c r="D150" s="4">
        <v>2011</v>
      </c>
      <c r="E150" s="5">
        <v>45.5</v>
      </c>
      <c r="F150" s="5">
        <v>27.49</v>
      </c>
      <c r="G150" s="4">
        <f>SUM(Table145[[#This Row],[GE]], Table145[[#This Row],[CC]])</f>
        <v>72.989999999999995</v>
      </c>
      <c r="J150" t="str">
        <f t="shared" si="7"/>
        <v>4</v>
      </c>
    </row>
    <row r="151" spans="2:10" x14ac:dyDescent="0.2">
      <c r="B151" s="7" t="s">
        <v>19</v>
      </c>
      <c r="C151" s="4" t="s">
        <v>72</v>
      </c>
      <c r="D151" s="4">
        <v>2012</v>
      </c>
      <c r="E151" s="5">
        <v>45.02</v>
      </c>
      <c r="F151" s="5">
        <v>28.44</v>
      </c>
      <c r="G151" s="4">
        <f>SUM(Table145[[#This Row],[GE]], Table145[[#This Row],[CC]])</f>
        <v>73.460000000000008</v>
      </c>
      <c r="J151" t="str">
        <f t="shared" si="7"/>
        <v>5</v>
      </c>
    </row>
    <row r="152" spans="2:10" x14ac:dyDescent="0.2">
      <c r="B152" s="7" t="s">
        <v>19</v>
      </c>
      <c r="C152" s="4" t="s">
        <v>72</v>
      </c>
      <c r="D152" s="4">
        <v>2013</v>
      </c>
      <c r="E152" s="5">
        <v>45.02</v>
      </c>
      <c r="F152" s="5">
        <v>26.07</v>
      </c>
      <c r="G152" s="4">
        <f>SUM(Table145[[#This Row],[GE]], Table145[[#This Row],[CC]])</f>
        <v>71.09</v>
      </c>
      <c r="J152" t="str">
        <f t="shared" si="7"/>
        <v>3</v>
      </c>
    </row>
    <row r="153" spans="2:10" x14ac:dyDescent="0.2">
      <c r="B153" s="7" t="s">
        <v>19</v>
      </c>
      <c r="C153" s="4" t="s">
        <v>72</v>
      </c>
      <c r="D153" s="4">
        <v>2014</v>
      </c>
      <c r="E153" s="5">
        <v>52.88</v>
      </c>
      <c r="F153" s="5">
        <v>20.190000000000001</v>
      </c>
      <c r="G153" s="4">
        <f>SUM(Table145[[#This Row],[GE]], Table145[[#This Row],[CC]])</f>
        <v>73.070000000000007</v>
      </c>
      <c r="J153" t="str">
        <f t="shared" si="7"/>
        <v>4</v>
      </c>
    </row>
    <row r="154" spans="2:10" x14ac:dyDescent="0.2">
      <c r="B154" s="7" t="s">
        <v>19</v>
      </c>
      <c r="C154" s="4" t="s">
        <v>72</v>
      </c>
      <c r="D154" s="4">
        <v>2015</v>
      </c>
      <c r="E154" s="5">
        <v>52.4</v>
      </c>
      <c r="F154" s="5">
        <v>22.6</v>
      </c>
      <c r="G154" s="4">
        <f>SUM(Table145[[#This Row],[GE]], Table145[[#This Row],[CC]])</f>
        <v>75</v>
      </c>
      <c r="J154" t="str">
        <f t="shared" si="7"/>
        <v>1</v>
      </c>
    </row>
    <row r="155" spans="2:10" x14ac:dyDescent="0.2">
      <c r="B155" s="7" t="s">
        <v>16</v>
      </c>
      <c r="C155" s="4" t="s">
        <v>1</v>
      </c>
      <c r="D155" s="4">
        <v>2010</v>
      </c>
      <c r="E155" s="5">
        <v>61.72</v>
      </c>
      <c r="F155" s="5">
        <v>67.62</v>
      </c>
      <c r="G155" s="4">
        <f>SUM(Table145[[#This Row],[GE]], Table145[[#This Row],[CC]])</f>
        <v>129.34</v>
      </c>
      <c r="J155" t="str">
        <f t="shared" si="7"/>
        <v>3</v>
      </c>
    </row>
    <row r="156" spans="2:10" x14ac:dyDescent="0.2">
      <c r="B156" s="7" t="s">
        <v>16</v>
      </c>
      <c r="C156" s="4" t="s">
        <v>1</v>
      </c>
      <c r="D156" s="4">
        <v>2011</v>
      </c>
      <c r="E156" s="5">
        <v>62.56</v>
      </c>
      <c r="F156" s="5">
        <v>66.819999999999993</v>
      </c>
      <c r="G156" s="4">
        <f>SUM(Table145[[#This Row],[GE]], Table145[[#This Row],[CC]])</f>
        <v>129.38</v>
      </c>
      <c r="J156" t="str">
        <f t="shared" si="7"/>
        <v>1</v>
      </c>
    </row>
    <row r="157" spans="2:10" x14ac:dyDescent="0.2">
      <c r="B157" s="7" t="s">
        <v>16</v>
      </c>
      <c r="C157" s="4" t="s">
        <v>1</v>
      </c>
      <c r="D157" s="4">
        <v>2012</v>
      </c>
      <c r="E157" s="5">
        <v>64.45</v>
      </c>
      <c r="F157" s="5">
        <v>67.3</v>
      </c>
      <c r="G157" s="4">
        <f>SUM(Table145[[#This Row],[GE]], Table145[[#This Row],[CC]])</f>
        <v>131.75</v>
      </c>
      <c r="J157" t="str">
        <f t="shared" si="7"/>
        <v>1</v>
      </c>
    </row>
    <row r="158" spans="2:10" x14ac:dyDescent="0.2">
      <c r="B158" s="7" t="s">
        <v>16</v>
      </c>
      <c r="C158" s="4" t="s">
        <v>1</v>
      </c>
      <c r="D158" s="4">
        <v>2013</v>
      </c>
      <c r="E158" s="5">
        <v>64.930000000000007</v>
      </c>
      <c r="F158" s="5">
        <v>68.72</v>
      </c>
      <c r="G158" s="4">
        <f>SUM(Table145[[#This Row],[GE]], Table145[[#This Row],[CC]])</f>
        <v>133.65</v>
      </c>
      <c r="J158" t="str">
        <f t="shared" si="7"/>
        <v>3</v>
      </c>
    </row>
    <row r="159" spans="2:10" x14ac:dyDescent="0.2">
      <c r="B159" s="7" t="s">
        <v>16</v>
      </c>
      <c r="C159" s="4" t="s">
        <v>1</v>
      </c>
      <c r="D159" s="4">
        <v>2014</v>
      </c>
      <c r="E159" s="5">
        <v>66.83</v>
      </c>
      <c r="F159" s="5">
        <v>66.83</v>
      </c>
      <c r="G159" s="4">
        <f>SUM(Table145[[#This Row],[GE]], Table145[[#This Row],[CC]])</f>
        <v>133.66</v>
      </c>
      <c r="J159" t="str">
        <f t="shared" si="7"/>
        <v>1</v>
      </c>
    </row>
    <row r="160" spans="2:10" x14ac:dyDescent="0.2">
      <c r="B160" s="7" t="s">
        <v>16</v>
      </c>
      <c r="C160" s="4" t="s">
        <v>1</v>
      </c>
      <c r="D160" s="4">
        <v>2015</v>
      </c>
      <c r="E160" s="5">
        <v>68.75</v>
      </c>
      <c r="F160" s="5">
        <v>77.88</v>
      </c>
      <c r="G160" s="4">
        <f>SUM(Table145[[#This Row],[GE]], Table145[[#This Row],[CC]])</f>
        <v>146.63</v>
      </c>
      <c r="J160" t="str">
        <f t="shared" si="7"/>
        <v>1</v>
      </c>
    </row>
    <row r="161" spans="2:10" x14ac:dyDescent="0.2">
      <c r="B161" s="7" t="s">
        <v>20</v>
      </c>
      <c r="C161" s="4" t="s">
        <v>73</v>
      </c>
      <c r="D161" s="4">
        <v>2010</v>
      </c>
      <c r="E161" s="5">
        <v>100</v>
      </c>
      <c r="F161" s="5">
        <v>98.57</v>
      </c>
      <c r="G161" s="4">
        <f>SUM(Table145[[#This Row],[GE]], Table145[[#This Row],[CC]])</f>
        <v>198.57</v>
      </c>
      <c r="J161" t="str">
        <f t="shared" si="7"/>
        <v>2</v>
      </c>
    </row>
    <row r="162" spans="2:10" x14ac:dyDescent="0.2">
      <c r="B162" s="7" t="s">
        <v>20</v>
      </c>
      <c r="C162" s="4" t="s">
        <v>73</v>
      </c>
      <c r="D162" s="4">
        <v>2011</v>
      </c>
      <c r="E162" s="5">
        <v>99.53</v>
      </c>
      <c r="F162" s="5">
        <v>96.68</v>
      </c>
      <c r="G162" s="4">
        <f>SUM(Table145[[#This Row],[GE]], Table145[[#This Row],[CC]])</f>
        <v>196.21</v>
      </c>
      <c r="J162" t="str">
        <f t="shared" si="7"/>
        <v>6</v>
      </c>
    </row>
    <row r="163" spans="2:10" x14ac:dyDescent="0.2">
      <c r="B163" s="7" t="s">
        <v>20</v>
      </c>
      <c r="C163" s="4" t="s">
        <v>73</v>
      </c>
      <c r="D163" s="4">
        <v>2012</v>
      </c>
      <c r="E163" s="5">
        <v>99.53</v>
      </c>
      <c r="F163" s="5">
        <v>97.16</v>
      </c>
      <c r="G163" s="4">
        <f>SUM(Table145[[#This Row],[GE]], Table145[[#This Row],[CC]])</f>
        <v>196.69</v>
      </c>
      <c r="J163" t="str">
        <f t="shared" si="7"/>
        <v>5</v>
      </c>
    </row>
    <row r="164" spans="2:10" x14ac:dyDescent="0.2">
      <c r="B164" s="7" t="s">
        <v>20</v>
      </c>
      <c r="C164" s="4" t="s">
        <v>73</v>
      </c>
      <c r="D164" s="4">
        <v>2013</v>
      </c>
      <c r="E164" s="5">
        <v>99.53</v>
      </c>
      <c r="F164" s="5">
        <v>96.68</v>
      </c>
      <c r="G164" s="4">
        <f>SUM(Table145[[#This Row],[GE]], Table145[[#This Row],[CC]])</f>
        <v>196.21</v>
      </c>
      <c r="J164" t="str">
        <f t="shared" si="7"/>
        <v>1</v>
      </c>
    </row>
    <row r="165" spans="2:10" x14ac:dyDescent="0.2">
      <c r="B165" s="7" t="s">
        <v>20</v>
      </c>
      <c r="C165" s="4" t="s">
        <v>73</v>
      </c>
      <c r="D165" s="4">
        <v>2014</v>
      </c>
      <c r="E165" s="5">
        <v>100</v>
      </c>
      <c r="F165" s="5">
        <v>97.12</v>
      </c>
      <c r="G165" s="4">
        <f>SUM(Table145[[#This Row],[GE]], Table145[[#This Row],[CC]])</f>
        <v>197.12</v>
      </c>
      <c r="J165" t="str">
        <f t="shared" si="7"/>
        <v>9</v>
      </c>
    </row>
    <row r="166" spans="2:10" x14ac:dyDescent="0.2">
      <c r="B166" s="7" t="s">
        <v>20</v>
      </c>
      <c r="C166" s="4" t="s">
        <v>73</v>
      </c>
      <c r="D166" s="4">
        <v>2015</v>
      </c>
      <c r="E166" s="5">
        <v>100</v>
      </c>
      <c r="F166" s="5">
        <v>97.12</v>
      </c>
      <c r="G166" s="4">
        <f>SUM(Table145[[#This Row],[GE]], Table145[[#This Row],[CC]])</f>
        <v>197.12</v>
      </c>
      <c r="J166" t="str">
        <f t="shared" si="7"/>
        <v>2</v>
      </c>
    </row>
    <row r="167" spans="2:10" x14ac:dyDescent="0.2">
      <c r="B167" s="7" t="s">
        <v>40</v>
      </c>
      <c r="C167" s="4" t="s">
        <v>5</v>
      </c>
      <c r="D167" s="4">
        <v>2010</v>
      </c>
      <c r="E167" s="5">
        <v>17.22</v>
      </c>
      <c r="F167" s="5">
        <v>41.43</v>
      </c>
      <c r="G167" s="4">
        <f>SUM(Table145[[#This Row],[GE]], Table145[[#This Row],[CC]])</f>
        <v>58.65</v>
      </c>
      <c r="J167" t="str">
        <f t="shared" si="7"/>
        <v>3</v>
      </c>
    </row>
    <row r="168" spans="2:10" x14ac:dyDescent="0.2">
      <c r="B168" s="7" t="s">
        <v>40</v>
      </c>
      <c r="C168" s="4" t="s">
        <v>5</v>
      </c>
      <c r="D168" s="4">
        <v>2011</v>
      </c>
      <c r="E168" s="5">
        <v>19.43</v>
      </c>
      <c r="F168" s="5">
        <v>41.23</v>
      </c>
      <c r="G168" s="4">
        <f>SUM(Table145[[#This Row],[GE]], Table145[[#This Row],[CC]])</f>
        <v>60.66</v>
      </c>
      <c r="J168" t="str">
        <f t="shared" si="7"/>
        <v>1</v>
      </c>
    </row>
    <row r="169" spans="2:10" x14ac:dyDescent="0.2">
      <c r="B169" s="7" t="s">
        <v>40</v>
      </c>
      <c r="C169" s="4" t="s">
        <v>5</v>
      </c>
      <c r="D169" s="4">
        <v>2012</v>
      </c>
      <c r="E169" s="5">
        <v>24.17</v>
      </c>
      <c r="F169" s="5">
        <v>43.13</v>
      </c>
      <c r="G169" s="4">
        <f>SUM(Table145[[#This Row],[GE]], Table145[[#This Row],[CC]])</f>
        <v>67.300000000000011</v>
      </c>
      <c r="J169" t="str">
        <f t="shared" si="7"/>
        <v>2</v>
      </c>
    </row>
    <row r="170" spans="2:10" x14ac:dyDescent="0.2">
      <c r="B170" s="7" t="s">
        <v>40</v>
      </c>
      <c r="C170" s="4" t="s">
        <v>5</v>
      </c>
      <c r="D170" s="4">
        <v>2013</v>
      </c>
      <c r="E170" s="5">
        <v>23.22</v>
      </c>
      <c r="F170" s="5">
        <v>42.18</v>
      </c>
      <c r="G170" s="4">
        <f>SUM(Table145[[#This Row],[GE]], Table145[[#This Row],[CC]])</f>
        <v>65.400000000000006</v>
      </c>
      <c r="J170" t="str">
        <f t="shared" si="7"/>
        <v>4</v>
      </c>
    </row>
    <row r="171" spans="2:10" x14ac:dyDescent="0.2">
      <c r="B171" s="7" t="s">
        <v>40</v>
      </c>
      <c r="C171" s="4" t="s">
        <v>5</v>
      </c>
      <c r="D171" s="4">
        <v>2014</v>
      </c>
      <c r="E171" s="5">
        <v>15.38</v>
      </c>
      <c r="F171" s="5">
        <v>49.52</v>
      </c>
      <c r="G171" s="4">
        <f>SUM(Table145[[#This Row],[GE]], Table145[[#This Row],[CC]])</f>
        <v>64.900000000000006</v>
      </c>
      <c r="J171" t="str">
        <f t="shared" si="7"/>
        <v>2</v>
      </c>
    </row>
    <row r="172" spans="2:10" x14ac:dyDescent="0.2">
      <c r="B172" s="7" t="s">
        <v>40</v>
      </c>
      <c r="C172" s="4" t="s">
        <v>5</v>
      </c>
      <c r="D172" s="4">
        <v>2015</v>
      </c>
      <c r="E172" s="5">
        <v>14.42</v>
      </c>
      <c r="F172" s="5">
        <v>46.15</v>
      </c>
      <c r="G172" s="4">
        <f>SUM(Table145[[#This Row],[GE]], Table145[[#This Row],[CC]])</f>
        <v>60.57</v>
      </c>
      <c r="J172" t="str">
        <f t="shared" si="7"/>
        <v>1</v>
      </c>
    </row>
    <row r="173" spans="2:10" x14ac:dyDescent="0.2">
      <c r="B173" s="7" t="s">
        <v>80</v>
      </c>
      <c r="C173" s="4" t="s">
        <v>70</v>
      </c>
      <c r="D173" s="4">
        <v>2010</v>
      </c>
      <c r="E173" s="5">
        <v>73.209999999999994</v>
      </c>
      <c r="F173" s="5">
        <v>82.86</v>
      </c>
      <c r="G173" s="4">
        <f>SUM(Table145[[#This Row],[GE]], Table145[[#This Row],[CC]])</f>
        <v>156.07</v>
      </c>
      <c r="J173" t="str">
        <f t="shared" si="7"/>
        <v>3</v>
      </c>
    </row>
    <row r="174" spans="2:10" x14ac:dyDescent="0.2">
      <c r="B174" s="7" t="s">
        <v>80</v>
      </c>
      <c r="C174" s="4" t="s">
        <v>70</v>
      </c>
      <c r="D174" s="4">
        <v>2011</v>
      </c>
      <c r="E174" s="5">
        <v>74.88</v>
      </c>
      <c r="F174" s="5">
        <v>81.040000000000006</v>
      </c>
      <c r="G174" s="4">
        <f>SUM(Table145[[#This Row],[GE]], Table145[[#This Row],[CC]])</f>
        <v>155.92000000000002</v>
      </c>
      <c r="J174" t="str">
        <f t="shared" si="7"/>
        <v>7</v>
      </c>
    </row>
    <row r="175" spans="2:10" x14ac:dyDescent="0.2">
      <c r="B175" s="7" t="s">
        <v>80</v>
      </c>
      <c r="C175" s="4" t="s">
        <v>70</v>
      </c>
      <c r="D175" s="4">
        <v>2012</v>
      </c>
      <c r="E175" s="5">
        <v>76.3</v>
      </c>
      <c r="F175" s="5">
        <v>81.040000000000006</v>
      </c>
      <c r="G175" s="4">
        <f>SUM(Table145[[#This Row],[GE]], Table145[[#This Row],[CC]])</f>
        <v>157.34</v>
      </c>
      <c r="J175" t="str">
        <f t="shared" si="7"/>
        <v>3</v>
      </c>
    </row>
    <row r="176" spans="2:10" x14ac:dyDescent="0.2">
      <c r="B176" s="7" t="s">
        <v>80</v>
      </c>
      <c r="C176" s="4" t="s">
        <v>70</v>
      </c>
      <c r="D176" s="4">
        <v>2013</v>
      </c>
      <c r="E176" s="5">
        <v>77.73</v>
      </c>
      <c r="F176" s="5">
        <v>80.569999999999993</v>
      </c>
      <c r="G176" s="4">
        <f>SUM(Table145[[#This Row],[GE]], Table145[[#This Row],[CC]])</f>
        <v>158.30000000000001</v>
      </c>
      <c r="J176" t="str">
        <f t="shared" si="7"/>
        <v>2</v>
      </c>
    </row>
    <row r="177" spans="2:10" x14ac:dyDescent="0.2">
      <c r="B177" s="7" t="s">
        <v>80</v>
      </c>
      <c r="C177" s="4" t="s">
        <v>70</v>
      </c>
      <c r="D177" s="4">
        <v>2014</v>
      </c>
      <c r="E177" s="5">
        <v>50</v>
      </c>
      <c r="F177" s="5">
        <v>63.94</v>
      </c>
      <c r="G177" s="4">
        <f>SUM(Table145[[#This Row],[GE]], Table145[[#This Row],[CC]])</f>
        <v>113.94</v>
      </c>
      <c r="J177" t="str">
        <f t="shared" si="7"/>
        <v>1</v>
      </c>
    </row>
    <row r="178" spans="2:10" x14ac:dyDescent="0.2">
      <c r="B178" s="7" t="s">
        <v>80</v>
      </c>
      <c r="C178" s="4" t="s">
        <v>70</v>
      </c>
      <c r="D178" s="4">
        <v>2015</v>
      </c>
      <c r="E178" s="5">
        <v>57.21</v>
      </c>
      <c r="F178" s="5">
        <v>64.900000000000006</v>
      </c>
      <c r="G178" s="4">
        <f>SUM(Table145[[#This Row],[GE]], Table145[[#This Row],[CC]])</f>
        <v>122.11000000000001</v>
      </c>
      <c r="J178" t="str">
        <f t="shared" si="7"/>
        <v>1</v>
      </c>
    </row>
    <row r="179" spans="2:10" x14ac:dyDescent="0.2">
      <c r="B179" s="7" t="s">
        <v>27</v>
      </c>
      <c r="C179" s="4" t="s">
        <v>74</v>
      </c>
      <c r="D179" s="4">
        <v>2010</v>
      </c>
      <c r="E179" s="5">
        <v>75.599999999999994</v>
      </c>
      <c r="F179" s="5">
        <v>85.24</v>
      </c>
      <c r="G179" s="4">
        <f>SUM(Table145[[#This Row],[GE]], Table145[[#This Row],[CC]])</f>
        <v>160.83999999999997</v>
      </c>
      <c r="J179" t="str">
        <f t="shared" si="7"/>
        <v>1</v>
      </c>
    </row>
    <row r="180" spans="2:10" x14ac:dyDescent="0.2">
      <c r="B180" s="7" t="s">
        <v>27</v>
      </c>
      <c r="C180" s="4" t="s">
        <v>74</v>
      </c>
      <c r="D180" s="4">
        <v>2011</v>
      </c>
      <c r="E180" s="5">
        <v>76.3</v>
      </c>
      <c r="F180" s="5">
        <v>85.31</v>
      </c>
      <c r="G180" s="4">
        <f>SUM(Table145[[#This Row],[GE]], Table145[[#This Row],[CC]])</f>
        <v>161.61000000000001</v>
      </c>
      <c r="J180" t="str">
        <f t="shared" si="7"/>
        <v>2</v>
      </c>
    </row>
    <row r="181" spans="2:10" x14ac:dyDescent="0.2">
      <c r="B181" s="7" t="s">
        <v>27</v>
      </c>
      <c r="C181" s="4" t="s">
        <v>74</v>
      </c>
      <c r="D181" s="4">
        <v>2012</v>
      </c>
      <c r="E181" s="5">
        <v>72.040000000000006</v>
      </c>
      <c r="F181" s="5">
        <v>81.52</v>
      </c>
      <c r="G181" s="4">
        <f>SUM(Table145[[#This Row],[GE]], Table145[[#This Row],[CC]])</f>
        <v>153.56</v>
      </c>
      <c r="J181" t="str">
        <f t="shared" si="7"/>
        <v>7</v>
      </c>
    </row>
    <row r="182" spans="2:10" x14ac:dyDescent="0.2">
      <c r="B182" s="7" t="s">
        <v>27</v>
      </c>
      <c r="C182" s="4" t="s">
        <v>74</v>
      </c>
      <c r="D182" s="4">
        <v>2013</v>
      </c>
      <c r="E182" s="5">
        <v>72.510000000000005</v>
      </c>
      <c r="F182" s="5">
        <v>81.52</v>
      </c>
      <c r="G182" s="4">
        <f>SUM(Table145[[#This Row],[GE]], Table145[[#This Row],[CC]])</f>
        <v>154.03</v>
      </c>
      <c r="J182" t="str">
        <f t="shared" si="7"/>
        <v>2</v>
      </c>
    </row>
    <row r="183" spans="2:10" x14ac:dyDescent="0.2">
      <c r="B183" s="7" t="s">
        <v>27</v>
      </c>
      <c r="C183" s="4" t="s">
        <v>74</v>
      </c>
      <c r="D183" s="4">
        <v>2014</v>
      </c>
      <c r="E183" s="5">
        <v>53.85</v>
      </c>
      <c r="F183" s="5">
        <v>67.31</v>
      </c>
      <c r="G183" s="4">
        <f>SUM(Table145[[#This Row],[GE]], Table145[[#This Row],[CC]])</f>
        <v>121.16</v>
      </c>
      <c r="J183" t="str">
        <f t="shared" si="7"/>
        <v>4</v>
      </c>
    </row>
    <row r="184" spans="2:10" x14ac:dyDescent="0.2">
      <c r="B184" s="7" t="s">
        <v>27</v>
      </c>
      <c r="C184" s="4" t="s">
        <v>74</v>
      </c>
      <c r="D184" s="4">
        <v>2015</v>
      </c>
      <c r="E184" s="5">
        <v>50</v>
      </c>
      <c r="F184" s="5">
        <v>68.75</v>
      </c>
      <c r="G184" s="4">
        <f>SUM(Table145[[#This Row],[GE]], Table145[[#This Row],[CC]])</f>
        <v>118.75</v>
      </c>
      <c r="J184" t="str">
        <f t="shared" si="7"/>
        <v>1</v>
      </c>
    </row>
    <row r="185" spans="2:10" x14ac:dyDescent="0.2">
      <c r="B185" s="7" t="s">
        <v>34</v>
      </c>
      <c r="C185" s="4" t="s">
        <v>75</v>
      </c>
      <c r="D185" s="4">
        <v>2010</v>
      </c>
      <c r="E185" s="5">
        <v>73.209999999999994</v>
      </c>
      <c r="F185" s="5">
        <v>82.86</v>
      </c>
      <c r="G185" s="4">
        <f>SUM(Table145[[#This Row],[GE]], Table145[[#This Row],[CC]])</f>
        <v>156.07</v>
      </c>
      <c r="J185" t="str">
        <f t="shared" si="7"/>
        <v>3</v>
      </c>
    </row>
    <row r="186" spans="2:10" x14ac:dyDescent="0.2">
      <c r="B186" s="7" t="s">
        <v>34</v>
      </c>
      <c r="C186" s="4" t="s">
        <v>75</v>
      </c>
      <c r="D186" s="4">
        <v>2011</v>
      </c>
      <c r="E186" s="5">
        <v>74.88</v>
      </c>
      <c r="F186" s="5">
        <v>81.040000000000006</v>
      </c>
      <c r="G186" s="4">
        <f>SUM(Table145[[#This Row],[GE]], Table145[[#This Row],[CC]])</f>
        <v>155.92000000000002</v>
      </c>
      <c r="J186" t="str">
        <f t="shared" si="7"/>
        <v>7</v>
      </c>
    </row>
    <row r="187" spans="2:10" x14ac:dyDescent="0.2">
      <c r="B187" s="7" t="s">
        <v>34</v>
      </c>
      <c r="C187" s="4" t="s">
        <v>75</v>
      </c>
      <c r="D187" s="4">
        <v>2012</v>
      </c>
      <c r="E187" s="5">
        <v>76.3</v>
      </c>
      <c r="F187" s="5">
        <v>81.040000000000006</v>
      </c>
      <c r="G187" s="4">
        <f>SUM(Table145[[#This Row],[GE]], Table145[[#This Row],[CC]])</f>
        <v>157.34</v>
      </c>
      <c r="J187" t="str">
        <f t="shared" si="7"/>
        <v>3</v>
      </c>
    </row>
    <row r="188" spans="2:10" x14ac:dyDescent="0.2">
      <c r="B188" s="7" t="s">
        <v>34</v>
      </c>
      <c r="C188" s="4" t="s">
        <v>75</v>
      </c>
      <c r="D188" s="4">
        <v>2013</v>
      </c>
      <c r="E188" s="5">
        <v>77.73</v>
      </c>
      <c r="F188" s="5">
        <v>80.569999999999993</v>
      </c>
      <c r="G188" s="4">
        <f>SUM(Table145[[#This Row],[GE]], Table145[[#This Row],[CC]])</f>
        <v>158.30000000000001</v>
      </c>
      <c r="J188" t="str">
        <f t="shared" si="7"/>
        <v>2</v>
      </c>
    </row>
    <row r="189" spans="2:10" x14ac:dyDescent="0.2">
      <c r="B189" s="7" t="s">
        <v>34</v>
      </c>
      <c r="C189" s="4" t="s">
        <v>75</v>
      </c>
      <c r="D189" s="4">
        <v>2014</v>
      </c>
      <c r="E189" s="5">
        <v>59.13</v>
      </c>
      <c r="F189" s="5">
        <v>72.599999999999994</v>
      </c>
      <c r="G189" s="4">
        <f>SUM(Table145[[#This Row],[GE]], Table145[[#This Row],[CC]])</f>
        <v>131.72999999999999</v>
      </c>
      <c r="J189" t="str">
        <f t="shared" si="7"/>
        <v>2</v>
      </c>
    </row>
    <row r="190" spans="2:10" x14ac:dyDescent="0.2">
      <c r="B190" s="7" t="s">
        <v>34</v>
      </c>
      <c r="C190" s="4" t="s">
        <v>75</v>
      </c>
      <c r="D190" s="4">
        <v>2015</v>
      </c>
      <c r="E190" s="5">
        <v>54.33</v>
      </c>
      <c r="F190" s="5">
        <v>71.63</v>
      </c>
      <c r="G190" s="4">
        <f>SUM(Table145[[#This Row],[GE]], Table145[[#This Row],[CC]])</f>
        <v>125.96</v>
      </c>
      <c r="J190" t="str">
        <f t="shared" si="7"/>
        <v>2</v>
      </c>
    </row>
    <row r="191" spans="2:10" x14ac:dyDescent="0.2">
      <c r="B191" s="7" t="s">
        <v>28</v>
      </c>
      <c r="C191" s="4" t="s">
        <v>61</v>
      </c>
      <c r="D191" s="4">
        <v>2010</v>
      </c>
      <c r="E191" s="5">
        <v>51.2</v>
      </c>
      <c r="F191" s="5">
        <v>40.950000000000003</v>
      </c>
      <c r="G191" s="4">
        <f>SUM(Table145[[#This Row],[GE]], Table145[[#This Row],[CC]])</f>
        <v>92.15</v>
      </c>
      <c r="J191" t="str">
        <f t="shared" si="7"/>
        <v>4</v>
      </c>
    </row>
    <row r="192" spans="2:10" x14ac:dyDescent="0.2">
      <c r="B192" s="7" t="s">
        <v>28</v>
      </c>
      <c r="C192" s="4" t="s">
        <v>61</v>
      </c>
      <c r="D192" s="4">
        <v>2011</v>
      </c>
      <c r="E192" s="5">
        <v>50.24</v>
      </c>
      <c r="F192" s="5">
        <v>45.02</v>
      </c>
      <c r="G192" s="4">
        <f>SUM(Table145[[#This Row],[GE]], Table145[[#This Row],[CC]])</f>
        <v>95.26</v>
      </c>
      <c r="J192" t="str">
        <f t="shared" si="7"/>
        <v>3</v>
      </c>
    </row>
    <row r="193" spans="2:10" x14ac:dyDescent="0.2">
      <c r="B193" s="7" t="s">
        <v>28</v>
      </c>
      <c r="C193" s="4" t="s">
        <v>61</v>
      </c>
      <c r="D193" s="4">
        <v>2012</v>
      </c>
      <c r="E193" s="5">
        <v>55.92</v>
      </c>
      <c r="F193" s="5">
        <v>41.23</v>
      </c>
      <c r="G193" s="4">
        <f>SUM(Table145[[#This Row],[GE]], Table145[[#This Row],[CC]])</f>
        <v>97.15</v>
      </c>
      <c r="J193" t="str">
        <f t="shared" si="7"/>
        <v>4</v>
      </c>
    </row>
    <row r="194" spans="2:10" x14ac:dyDescent="0.2">
      <c r="B194" s="7" t="s">
        <v>28</v>
      </c>
      <c r="C194" s="4" t="s">
        <v>61</v>
      </c>
      <c r="D194" s="4">
        <v>2013</v>
      </c>
      <c r="E194" s="5">
        <v>54.98</v>
      </c>
      <c r="F194" s="5">
        <v>42.65</v>
      </c>
      <c r="G194" s="4">
        <f>SUM(Table145[[#This Row],[GE]], Table145[[#This Row],[CC]])</f>
        <v>97.63</v>
      </c>
      <c r="J194" t="str">
        <f t="shared" si="7"/>
        <v>2</v>
      </c>
    </row>
    <row r="195" spans="2:10" x14ac:dyDescent="0.2">
      <c r="B195" s="7" t="s">
        <v>28</v>
      </c>
      <c r="C195" s="4" t="s">
        <v>61</v>
      </c>
      <c r="D195" s="4">
        <v>2014</v>
      </c>
      <c r="E195" s="5">
        <v>46.63</v>
      </c>
      <c r="F195" s="5">
        <v>31.25</v>
      </c>
      <c r="G195" s="4">
        <f>SUM(Table145[[#This Row],[GE]], Table145[[#This Row],[CC]])</f>
        <v>77.88</v>
      </c>
      <c r="J195" t="str">
        <f t="shared" si="7"/>
        <v>4</v>
      </c>
    </row>
    <row r="196" spans="2:10" x14ac:dyDescent="0.2">
      <c r="B196" s="7" t="s">
        <v>28</v>
      </c>
      <c r="C196" s="4" t="s">
        <v>61</v>
      </c>
      <c r="D196" s="4">
        <v>2015</v>
      </c>
      <c r="E196" s="5">
        <v>41.35</v>
      </c>
      <c r="F196" s="5">
        <v>34.130000000000003</v>
      </c>
      <c r="G196" s="4">
        <f>SUM(Table145[[#This Row],[GE]], Table145[[#This Row],[CC]])</f>
        <v>75.48</v>
      </c>
      <c r="J196" t="str">
        <f t="shared" si="7"/>
        <v>2</v>
      </c>
    </row>
    <row r="197" spans="2:10" x14ac:dyDescent="0.2">
      <c r="B197" s="7" t="s">
        <v>47</v>
      </c>
      <c r="C197" s="4" t="s">
        <v>77</v>
      </c>
      <c r="D197" s="4">
        <v>2010</v>
      </c>
      <c r="E197" s="5">
        <v>9.57</v>
      </c>
      <c r="F197" s="5">
        <v>17.62</v>
      </c>
      <c r="G197" s="4">
        <f>SUM(Table145[[#This Row],[GE]], Table145[[#This Row],[CC]])</f>
        <v>27.19</v>
      </c>
      <c r="J197" t="str">
        <f t="shared" si="7"/>
        <v>3</v>
      </c>
    </row>
    <row r="198" spans="2:10" x14ac:dyDescent="0.2">
      <c r="B198" s="7" t="s">
        <v>47</v>
      </c>
      <c r="C198" s="4" t="s">
        <v>77</v>
      </c>
      <c r="D198" s="4">
        <v>2011</v>
      </c>
      <c r="E198" s="5">
        <v>11.85</v>
      </c>
      <c r="F198" s="5">
        <v>15.17</v>
      </c>
      <c r="G198" s="4">
        <f>SUM(Table145[[#This Row],[GE]], Table145[[#This Row],[CC]])</f>
        <v>27.02</v>
      </c>
      <c r="J198" t="str">
        <f t="shared" ref="J198:J226" si="8">IF(AND(E199&gt;E198, F199&gt;F198), "1", IF(AND(E199&lt;E198, F199&lt;F198), "2", IF(AND(E199 &gt; E198, F199 &lt; F198), "3", IF(AND(E199 &lt; E198, F199 &gt; F198), "4", IF(AND(E199=E198, F199 &lt; F198), "5", IF(AND(E199=E198, F199 &gt; F198), "6", IF(AND(E199&gt;E198, F199=F198), "7", IF(AND(E199&lt;E198, F199=F198), "8", "9"))))))))</f>
        <v>6</v>
      </c>
    </row>
    <row r="199" spans="2:10" x14ac:dyDescent="0.2">
      <c r="B199" s="7" t="s">
        <v>47</v>
      </c>
      <c r="C199" s="4" t="s">
        <v>77</v>
      </c>
      <c r="D199" s="4">
        <v>2012</v>
      </c>
      <c r="E199" s="5">
        <v>11.85</v>
      </c>
      <c r="F199" s="5">
        <v>17.54</v>
      </c>
      <c r="G199" s="4">
        <f>SUM(Table145[[#This Row],[GE]], Table145[[#This Row],[CC]])</f>
        <v>29.39</v>
      </c>
      <c r="J199" t="str">
        <f t="shared" si="8"/>
        <v>4</v>
      </c>
    </row>
    <row r="200" spans="2:10" x14ac:dyDescent="0.2">
      <c r="B200" s="7" t="s">
        <v>47</v>
      </c>
      <c r="C200" s="4" t="s">
        <v>77</v>
      </c>
      <c r="D200" s="4">
        <v>2013</v>
      </c>
      <c r="E200" s="5">
        <v>10.43</v>
      </c>
      <c r="F200" s="5">
        <v>21.8</v>
      </c>
      <c r="G200" s="4">
        <f>SUM(Table145[[#This Row],[GE]], Table145[[#This Row],[CC]])</f>
        <v>32.230000000000004</v>
      </c>
      <c r="J200" t="str">
        <f t="shared" si="8"/>
        <v>1</v>
      </c>
    </row>
    <row r="201" spans="2:10" x14ac:dyDescent="0.2">
      <c r="B201" s="7" t="s">
        <v>47</v>
      </c>
      <c r="C201" s="4" t="s">
        <v>77</v>
      </c>
      <c r="D201" s="4">
        <v>2014</v>
      </c>
      <c r="E201" s="5">
        <v>12.5</v>
      </c>
      <c r="F201" s="5">
        <v>29.33</v>
      </c>
      <c r="G201" s="4">
        <f>SUM(Table145[[#This Row],[GE]], Table145[[#This Row],[CC]])</f>
        <v>41.83</v>
      </c>
      <c r="J201" t="str">
        <f t="shared" si="8"/>
        <v>3</v>
      </c>
    </row>
    <row r="202" spans="2:10" x14ac:dyDescent="0.2">
      <c r="B202" s="7" t="s">
        <v>47</v>
      </c>
      <c r="C202" s="4" t="s">
        <v>77</v>
      </c>
      <c r="D202" s="4">
        <v>2015</v>
      </c>
      <c r="E202" s="5">
        <v>12.98</v>
      </c>
      <c r="F202" s="5">
        <v>27.4</v>
      </c>
      <c r="G202" s="4">
        <f>SUM(Table145[[#This Row],[GE]], Table145[[#This Row],[CC]])</f>
        <v>40.379999999999995</v>
      </c>
      <c r="J202" t="str">
        <f t="shared" si="8"/>
        <v>1</v>
      </c>
    </row>
    <row r="203" spans="2:10" x14ac:dyDescent="0.2">
      <c r="B203" s="7" t="s">
        <v>41</v>
      </c>
      <c r="C203" s="4" t="s">
        <v>62</v>
      </c>
      <c r="D203" s="4">
        <v>2010</v>
      </c>
      <c r="E203" s="5">
        <v>43.54</v>
      </c>
      <c r="F203" s="5">
        <v>47.62</v>
      </c>
      <c r="G203" s="4">
        <f>SUM(Table145[[#This Row],[GE]], Table145[[#This Row],[CC]])</f>
        <v>91.16</v>
      </c>
      <c r="J203" t="str">
        <f t="shared" si="8"/>
        <v>4</v>
      </c>
    </row>
    <row r="204" spans="2:10" x14ac:dyDescent="0.2">
      <c r="B204" s="7" t="s">
        <v>41</v>
      </c>
      <c r="C204" s="4" t="s">
        <v>62</v>
      </c>
      <c r="D204" s="4">
        <v>2011</v>
      </c>
      <c r="E204" s="5">
        <v>43.13</v>
      </c>
      <c r="F204" s="5">
        <v>48.82</v>
      </c>
      <c r="G204" s="4">
        <f>SUM(Table145[[#This Row],[GE]], Table145[[#This Row],[CC]])</f>
        <v>91.95</v>
      </c>
      <c r="J204" t="str">
        <f t="shared" si="8"/>
        <v>4</v>
      </c>
    </row>
    <row r="205" spans="2:10" x14ac:dyDescent="0.2">
      <c r="B205" s="7" t="s">
        <v>41</v>
      </c>
      <c r="C205" s="4" t="s">
        <v>62</v>
      </c>
      <c r="D205" s="4">
        <v>2012</v>
      </c>
      <c r="E205" s="5">
        <v>42.18</v>
      </c>
      <c r="F205" s="5">
        <v>49.29</v>
      </c>
      <c r="G205" s="4">
        <f>SUM(Table145[[#This Row],[GE]], Table145[[#This Row],[CC]])</f>
        <v>91.47</v>
      </c>
      <c r="J205" t="str">
        <f t="shared" si="8"/>
        <v>6</v>
      </c>
    </row>
    <row r="206" spans="2:10" x14ac:dyDescent="0.2">
      <c r="B206" s="7" t="s">
        <v>41</v>
      </c>
      <c r="C206" s="4" t="s">
        <v>62</v>
      </c>
      <c r="D206" s="4">
        <v>2013</v>
      </c>
      <c r="E206" s="5">
        <v>42.18</v>
      </c>
      <c r="F206" s="5">
        <v>51.18</v>
      </c>
      <c r="G206" s="4">
        <f>SUM(Table145[[#This Row],[GE]], Table145[[#This Row],[CC]])</f>
        <v>93.36</v>
      </c>
      <c r="J206" t="str">
        <f t="shared" si="8"/>
        <v>3</v>
      </c>
    </row>
    <row r="207" spans="2:10" x14ac:dyDescent="0.2">
      <c r="B207" s="7" t="s">
        <v>41</v>
      </c>
      <c r="C207" s="4" t="s">
        <v>62</v>
      </c>
      <c r="D207" s="4">
        <v>2014</v>
      </c>
      <c r="E207" s="5">
        <v>50.48</v>
      </c>
      <c r="F207" s="5">
        <v>48.08</v>
      </c>
      <c r="G207" s="4">
        <f>SUM(Table145[[#This Row],[GE]], Table145[[#This Row],[CC]])</f>
        <v>98.56</v>
      </c>
      <c r="J207" t="str">
        <f t="shared" si="8"/>
        <v>2</v>
      </c>
    </row>
    <row r="208" spans="2:10" x14ac:dyDescent="0.2">
      <c r="B208" s="7" t="s">
        <v>41</v>
      </c>
      <c r="C208" s="4" t="s">
        <v>62</v>
      </c>
      <c r="D208" s="4">
        <v>2015</v>
      </c>
      <c r="E208" s="5">
        <v>42.79</v>
      </c>
      <c r="F208" s="5">
        <v>39.9</v>
      </c>
      <c r="G208" s="4">
        <f>SUM(Table145[[#This Row],[GE]], Table145[[#This Row],[CC]])</f>
        <v>82.69</v>
      </c>
      <c r="J208" t="str">
        <f t="shared" si="8"/>
        <v>1</v>
      </c>
    </row>
    <row r="209" spans="2:10" x14ac:dyDescent="0.2">
      <c r="B209" s="7" t="s">
        <v>35</v>
      </c>
      <c r="C209" s="4" t="s">
        <v>78</v>
      </c>
      <c r="D209" s="4">
        <v>2010</v>
      </c>
      <c r="E209" s="5">
        <v>63.64</v>
      </c>
      <c r="F209" s="5">
        <v>45.24</v>
      </c>
      <c r="G209" s="4">
        <f>SUM(Table145[[#This Row],[GE]], Table145[[#This Row],[CC]])</f>
        <v>108.88</v>
      </c>
      <c r="J209" t="str">
        <f t="shared" si="8"/>
        <v>1</v>
      </c>
    </row>
    <row r="210" spans="2:10" x14ac:dyDescent="0.2">
      <c r="B210" s="7" t="s">
        <v>35</v>
      </c>
      <c r="C210" s="4" t="s">
        <v>78</v>
      </c>
      <c r="D210" s="4">
        <v>2011</v>
      </c>
      <c r="E210" s="5">
        <v>63.98</v>
      </c>
      <c r="F210" s="5">
        <v>51.18</v>
      </c>
      <c r="G210" s="4">
        <f>SUM(Table145[[#This Row],[GE]], Table145[[#This Row],[CC]])</f>
        <v>115.16</v>
      </c>
      <c r="J210" t="str">
        <f t="shared" si="8"/>
        <v>3</v>
      </c>
    </row>
    <row r="211" spans="2:10" x14ac:dyDescent="0.2">
      <c r="B211" s="7" t="s">
        <v>35</v>
      </c>
      <c r="C211" s="4" t="s">
        <v>78</v>
      </c>
      <c r="D211" s="4">
        <v>2012</v>
      </c>
      <c r="E211" s="5">
        <v>64.930000000000007</v>
      </c>
      <c r="F211" s="5">
        <v>50.71</v>
      </c>
      <c r="G211" s="4">
        <f>SUM(Table145[[#This Row],[GE]], Table145[[#This Row],[CC]])</f>
        <v>115.64000000000001</v>
      </c>
      <c r="J211" t="str">
        <f t="shared" si="8"/>
        <v>2</v>
      </c>
    </row>
    <row r="212" spans="2:10" x14ac:dyDescent="0.2">
      <c r="B212" s="7" t="s">
        <v>35</v>
      </c>
      <c r="C212" s="4" t="s">
        <v>78</v>
      </c>
      <c r="D212" s="4">
        <v>2013</v>
      </c>
      <c r="E212" s="5">
        <v>63.51</v>
      </c>
      <c r="F212" s="5">
        <v>48.34</v>
      </c>
      <c r="G212" s="4">
        <f>SUM(Table145[[#This Row],[GE]], Table145[[#This Row],[CC]])</f>
        <v>111.85</v>
      </c>
      <c r="J212" t="str">
        <f t="shared" si="8"/>
        <v>3</v>
      </c>
    </row>
    <row r="213" spans="2:10" x14ac:dyDescent="0.2">
      <c r="B213" s="7" t="s">
        <v>35</v>
      </c>
      <c r="C213" s="4" t="s">
        <v>78</v>
      </c>
      <c r="D213" s="4">
        <v>2014</v>
      </c>
      <c r="E213" s="5">
        <v>64.42</v>
      </c>
      <c r="F213" s="5">
        <v>33.65</v>
      </c>
      <c r="G213" s="4">
        <f>SUM(Table145[[#This Row],[GE]], Table145[[#This Row],[CC]])</f>
        <v>98.07</v>
      </c>
      <c r="J213" t="str">
        <f t="shared" si="8"/>
        <v>4</v>
      </c>
    </row>
    <row r="214" spans="2:10" x14ac:dyDescent="0.2">
      <c r="B214" s="7" t="s">
        <v>35</v>
      </c>
      <c r="C214" s="4" t="s">
        <v>78</v>
      </c>
      <c r="D214" s="4">
        <v>2015</v>
      </c>
      <c r="E214" s="5">
        <v>62.98</v>
      </c>
      <c r="F214" s="5">
        <v>36.06</v>
      </c>
      <c r="G214" s="4">
        <f>SUM(Table145[[#This Row],[GE]], Table145[[#This Row],[CC]])</f>
        <v>99.039999999999992</v>
      </c>
      <c r="J214" t="str">
        <f t="shared" si="8"/>
        <v>4</v>
      </c>
    </row>
    <row r="215" spans="2:10" x14ac:dyDescent="0.2">
      <c r="B215" s="7" t="s">
        <v>48</v>
      </c>
      <c r="C215" s="4" t="s">
        <v>76</v>
      </c>
      <c r="D215" s="4">
        <v>2010</v>
      </c>
      <c r="E215" s="5">
        <v>38.28</v>
      </c>
      <c r="F215" s="5">
        <v>52.86</v>
      </c>
      <c r="G215" s="4">
        <f>SUM(Table145[[#This Row],[GE]], Table145[[#This Row],[CC]])</f>
        <v>91.14</v>
      </c>
      <c r="J215" t="str">
        <f t="shared" si="8"/>
        <v>2</v>
      </c>
    </row>
    <row r="216" spans="2:10" x14ac:dyDescent="0.2">
      <c r="B216" s="7" t="s">
        <v>48</v>
      </c>
      <c r="C216" s="4" t="s">
        <v>76</v>
      </c>
      <c r="D216" s="4">
        <v>2011</v>
      </c>
      <c r="E216" s="5">
        <v>22.75</v>
      </c>
      <c r="F216" s="5">
        <v>38.39</v>
      </c>
      <c r="G216" s="4">
        <f>SUM(Table145[[#This Row],[GE]], Table145[[#This Row],[CC]])</f>
        <v>61.14</v>
      </c>
      <c r="J216" t="str">
        <f t="shared" si="8"/>
        <v>1</v>
      </c>
    </row>
    <row r="217" spans="2:10" x14ac:dyDescent="0.2">
      <c r="B217" s="7" t="s">
        <v>48</v>
      </c>
      <c r="C217" s="4" t="s">
        <v>76</v>
      </c>
      <c r="D217" s="4">
        <v>2012</v>
      </c>
      <c r="E217" s="5">
        <v>29.38</v>
      </c>
      <c r="F217" s="5">
        <v>48.34</v>
      </c>
      <c r="G217" s="4">
        <f>SUM(Table145[[#This Row],[GE]], Table145[[#This Row],[CC]])</f>
        <v>77.72</v>
      </c>
      <c r="J217" t="str">
        <f t="shared" si="8"/>
        <v>3</v>
      </c>
    </row>
    <row r="218" spans="2:10" x14ac:dyDescent="0.2">
      <c r="B218" s="7" t="s">
        <v>48</v>
      </c>
      <c r="C218" s="4" t="s">
        <v>76</v>
      </c>
      <c r="D218" s="4">
        <v>2013</v>
      </c>
      <c r="E218" s="5">
        <v>30.33</v>
      </c>
      <c r="F218" s="5">
        <v>47.87</v>
      </c>
      <c r="G218" s="4">
        <f>SUM(Table145[[#This Row],[GE]], Table145[[#This Row],[CC]])</f>
        <v>78.199999999999989</v>
      </c>
      <c r="J218" t="str">
        <f t="shared" si="8"/>
        <v>4</v>
      </c>
    </row>
    <row r="219" spans="2:10" x14ac:dyDescent="0.2">
      <c r="B219" s="7" t="s">
        <v>48</v>
      </c>
      <c r="C219" s="4" t="s">
        <v>76</v>
      </c>
      <c r="D219" s="4">
        <v>2014</v>
      </c>
      <c r="E219" s="5">
        <v>16.829999999999998</v>
      </c>
      <c r="F219" s="5">
        <v>58.17</v>
      </c>
      <c r="G219" s="4">
        <f>SUM(Table145[[#This Row],[GE]], Table145[[#This Row],[CC]])</f>
        <v>75</v>
      </c>
      <c r="J219" t="str">
        <f t="shared" si="8"/>
        <v>4</v>
      </c>
    </row>
    <row r="220" spans="2:10" x14ac:dyDescent="0.2">
      <c r="B220" s="7" t="s">
        <v>48</v>
      </c>
      <c r="C220" s="4" t="s">
        <v>76</v>
      </c>
      <c r="D220" s="4">
        <v>2015</v>
      </c>
      <c r="E220" s="5">
        <v>15.87</v>
      </c>
      <c r="F220" s="5">
        <v>58.65</v>
      </c>
      <c r="G220" s="4">
        <f>SUM(Table145[[#This Row],[GE]], Table145[[#This Row],[CC]])</f>
        <v>74.52</v>
      </c>
      <c r="J220" t="str">
        <f t="shared" si="8"/>
        <v>1</v>
      </c>
    </row>
    <row r="221" spans="2:10" x14ac:dyDescent="0.2">
      <c r="B221" s="7" t="s">
        <v>42</v>
      </c>
      <c r="C221" s="4" t="s">
        <v>79</v>
      </c>
      <c r="D221" s="4">
        <v>2010</v>
      </c>
      <c r="E221" s="5">
        <v>44.5</v>
      </c>
      <c r="F221" s="5">
        <v>67.14</v>
      </c>
      <c r="G221" s="4">
        <f>SUM(Table145[[#This Row],[GE]], Table145[[#This Row],[CC]])</f>
        <v>111.64</v>
      </c>
      <c r="J221" t="str">
        <f t="shared" si="8"/>
        <v>1</v>
      </c>
    </row>
    <row r="222" spans="2:10" x14ac:dyDescent="0.2">
      <c r="B222" s="7" t="s">
        <v>42</v>
      </c>
      <c r="C222" s="4" t="s">
        <v>79</v>
      </c>
      <c r="D222" s="4">
        <v>2011</v>
      </c>
      <c r="E222" s="5">
        <v>46.45</v>
      </c>
      <c r="F222" s="5">
        <v>68.72</v>
      </c>
      <c r="G222" s="4">
        <f>SUM(Table145[[#This Row],[GE]], Table145[[#This Row],[CC]])</f>
        <v>115.17</v>
      </c>
      <c r="J222" t="str">
        <f t="shared" si="8"/>
        <v>1</v>
      </c>
    </row>
    <row r="223" spans="2:10" x14ac:dyDescent="0.2">
      <c r="B223" s="7" t="s">
        <v>42</v>
      </c>
      <c r="C223" s="4" t="s">
        <v>79</v>
      </c>
      <c r="D223" s="4">
        <v>2012</v>
      </c>
      <c r="E223" s="5">
        <v>47.39</v>
      </c>
      <c r="F223" s="5">
        <v>69.67</v>
      </c>
      <c r="G223" s="4">
        <f>SUM(Table145[[#This Row],[GE]], Table145[[#This Row],[CC]])</f>
        <v>117.06</v>
      </c>
      <c r="J223" t="str">
        <f t="shared" si="8"/>
        <v>2</v>
      </c>
    </row>
    <row r="224" spans="2:10" x14ac:dyDescent="0.2">
      <c r="B224" s="7" t="s">
        <v>42</v>
      </c>
      <c r="C224" s="4" t="s">
        <v>79</v>
      </c>
      <c r="D224" s="4">
        <v>2013</v>
      </c>
      <c r="E224" s="5">
        <v>46.92</v>
      </c>
      <c r="F224" s="5">
        <v>67.77</v>
      </c>
      <c r="G224" s="4">
        <f>SUM(Table145[[#This Row],[GE]], Table145[[#This Row],[CC]])</f>
        <v>114.69</v>
      </c>
      <c r="J224" t="str">
        <f t="shared" si="8"/>
        <v>4</v>
      </c>
    </row>
    <row r="225" spans="2:10" x14ac:dyDescent="0.2">
      <c r="B225" s="7" t="s">
        <v>42</v>
      </c>
      <c r="C225" s="4" t="s">
        <v>79</v>
      </c>
      <c r="D225" s="4">
        <v>2014</v>
      </c>
      <c r="E225" s="5">
        <v>31.25</v>
      </c>
      <c r="F225" s="5">
        <v>71.150000000000006</v>
      </c>
      <c r="G225" s="4">
        <f>SUM(Table145[[#This Row],[GE]], Table145[[#This Row],[CC]])</f>
        <v>102.4</v>
      </c>
      <c r="J225" t="str">
        <f t="shared" si="8"/>
        <v>2</v>
      </c>
    </row>
    <row r="226" spans="2:10" x14ac:dyDescent="0.2">
      <c r="B226" s="7" t="s">
        <v>42</v>
      </c>
      <c r="C226" s="4" t="s">
        <v>79</v>
      </c>
      <c r="D226" s="4">
        <v>2015</v>
      </c>
      <c r="E226" s="5">
        <v>21.15</v>
      </c>
      <c r="F226" s="5">
        <v>52.88</v>
      </c>
      <c r="G226" s="4">
        <f>SUM(Table145[[#This Row],[GE]], Table145[[#This Row],[CC]])</f>
        <v>74.03</v>
      </c>
      <c r="J226" t="str">
        <f t="shared" si="8"/>
        <v>2</v>
      </c>
    </row>
    <row r="228" spans="2:10" x14ac:dyDescent="0.2">
      <c r="E228" s="12">
        <f>SUM(Table145[GE])</f>
        <v>10123.239999999998</v>
      </c>
      <c r="F228" s="12">
        <f>SUM(Table145[CC])</f>
        <v>11839.000000000004</v>
      </c>
      <c r="G228" s="12">
        <f>SUM(Table145[Row Marginals])</f>
        <v>21962.240000000002</v>
      </c>
    </row>
  </sheetData>
  <mergeCells count="1">
    <mergeCell ref="B2:F2"/>
  </mergeCells>
  <pageMargins left="0.7" right="0.7" top="0.75" bottom="0.75" header="0.3" footer="0.3"/>
  <pageSetup scale="60" fitToHeight="0" orientation="landscape" cellComments="asDisplayed"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B1:J224"/>
  <sheetViews>
    <sheetView topLeftCell="E1" workbookViewId="0">
      <selection activeCell="H32" sqref="H32"/>
    </sheetView>
  </sheetViews>
  <sheetFormatPr baseColWidth="10" defaultColWidth="8.83203125" defaultRowHeight="15" x14ac:dyDescent="0.2"/>
  <cols>
    <col min="2" max="2" width="32" style="8" customWidth="1"/>
    <col min="3" max="3" width="18.83203125" bestFit="1" customWidth="1"/>
    <col min="4" max="4" width="11.5" bestFit="1" customWidth="1"/>
    <col min="5" max="5" width="28" customWidth="1"/>
    <col min="6" max="6" width="23.5" customWidth="1"/>
    <col min="8" max="8" width="12.33203125" bestFit="1" customWidth="1"/>
  </cols>
  <sheetData>
    <row r="1" spans="2:10" ht="16" thickBot="1" x14ac:dyDescent="0.25"/>
    <row r="2" spans="2:10" ht="16" thickBot="1" x14ac:dyDescent="0.25">
      <c r="B2" s="7" t="s">
        <v>12</v>
      </c>
      <c r="C2" s="2" t="s">
        <v>9</v>
      </c>
      <c r="D2" s="2" t="s">
        <v>49</v>
      </c>
      <c r="E2" s="2" t="s">
        <v>10</v>
      </c>
      <c r="F2" s="2" t="s">
        <v>11</v>
      </c>
      <c r="G2" s="3"/>
      <c r="H2" s="64" t="s">
        <v>81</v>
      </c>
      <c r="I2" s="65"/>
      <c r="J2" s="66"/>
    </row>
    <row r="3" spans="2:10" x14ac:dyDescent="0.2">
      <c r="B3" s="7" t="s">
        <v>21</v>
      </c>
      <c r="C3" s="4" t="s">
        <v>50</v>
      </c>
      <c r="D3" s="4">
        <v>2010</v>
      </c>
      <c r="E3" s="5">
        <v>68.900000000000006</v>
      </c>
      <c r="F3" s="5">
        <v>68.900000000000006</v>
      </c>
    </row>
    <row r="4" spans="2:10" x14ac:dyDescent="0.2">
      <c r="B4" s="7" t="s">
        <v>21</v>
      </c>
      <c r="C4" s="4" t="s">
        <v>50</v>
      </c>
      <c r="D4" s="4">
        <v>2011</v>
      </c>
      <c r="E4" s="5">
        <v>67.3</v>
      </c>
      <c r="F4" s="5">
        <v>67.3</v>
      </c>
      <c r="G4" s="3"/>
      <c r="H4" s="9"/>
      <c r="I4" s="9"/>
    </row>
    <row r="5" spans="2:10" x14ac:dyDescent="0.2">
      <c r="B5" s="7" t="s">
        <v>21</v>
      </c>
      <c r="C5" s="4" t="s">
        <v>50</v>
      </c>
      <c r="D5" s="4">
        <v>2012</v>
      </c>
      <c r="E5" s="5">
        <v>67.77</v>
      </c>
      <c r="F5" s="5">
        <v>67.77</v>
      </c>
      <c r="G5" s="3"/>
      <c r="H5" s="1" t="s">
        <v>82</v>
      </c>
      <c r="I5" s="6">
        <f>CORREL(E3:E224, F3:F224)</f>
        <v>0.99999999999999978</v>
      </c>
    </row>
    <row r="6" spans="2:10" x14ac:dyDescent="0.2">
      <c r="B6" s="7" t="s">
        <v>21</v>
      </c>
      <c r="C6" s="4" t="s">
        <v>50</v>
      </c>
      <c r="D6" s="4">
        <v>2013</v>
      </c>
      <c r="E6" s="5">
        <v>69.19</v>
      </c>
      <c r="F6" s="5">
        <v>69.19</v>
      </c>
      <c r="G6" s="3"/>
      <c r="H6" s="1"/>
    </row>
    <row r="7" spans="2:10" x14ac:dyDescent="0.2">
      <c r="B7" s="7" t="s">
        <v>21</v>
      </c>
      <c r="C7" s="4" t="s">
        <v>50</v>
      </c>
      <c r="D7" s="4">
        <v>2014</v>
      </c>
      <c r="E7" s="5">
        <v>49.52</v>
      </c>
      <c r="F7" s="5">
        <v>49.52</v>
      </c>
      <c r="G7" s="3"/>
    </row>
    <row r="8" spans="2:10" x14ac:dyDescent="0.2">
      <c r="B8" s="7" t="s">
        <v>21</v>
      </c>
      <c r="C8" s="4" t="s">
        <v>50</v>
      </c>
      <c r="D8" s="4">
        <v>2015</v>
      </c>
      <c r="E8" s="5">
        <v>61.06</v>
      </c>
      <c r="F8" s="5">
        <v>61.06</v>
      </c>
      <c r="G8" s="3"/>
    </row>
    <row r="9" spans="2:10" x14ac:dyDescent="0.2">
      <c r="B9" s="7" t="s">
        <v>29</v>
      </c>
      <c r="C9" s="4" t="s">
        <v>52</v>
      </c>
      <c r="D9" s="4">
        <v>2010</v>
      </c>
      <c r="E9" s="5">
        <v>81.819999999999993</v>
      </c>
      <c r="F9" s="5">
        <v>81.819999999999993</v>
      </c>
      <c r="G9" s="3"/>
    </row>
    <row r="10" spans="2:10" x14ac:dyDescent="0.2">
      <c r="B10" s="7" t="s">
        <v>29</v>
      </c>
      <c r="C10" s="4" t="s">
        <v>52</v>
      </c>
      <c r="D10" s="4">
        <v>2011</v>
      </c>
      <c r="E10" s="5">
        <v>78.67</v>
      </c>
      <c r="F10" s="5">
        <v>78.67</v>
      </c>
      <c r="G10" s="3"/>
    </row>
    <row r="11" spans="2:10" x14ac:dyDescent="0.2">
      <c r="B11" s="7" t="s">
        <v>29</v>
      </c>
      <c r="C11" s="4" t="s">
        <v>52</v>
      </c>
      <c r="D11" s="4">
        <v>2012</v>
      </c>
      <c r="E11" s="5">
        <v>79.62</v>
      </c>
      <c r="F11" s="5">
        <v>79.62</v>
      </c>
      <c r="G11" s="3"/>
    </row>
    <row r="12" spans="2:10" x14ac:dyDescent="0.2">
      <c r="B12" s="7" t="s">
        <v>29</v>
      </c>
      <c r="C12" s="4" t="s">
        <v>52</v>
      </c>
      <c r="D12" s="4">
        <v>2013</v>
      </c>
      <c r="E12" s="5">
        <v>75.83</v>
      </c>
      <c r="F12" s="5">
        <v>75.83</v>
      </c>
      <c r="G12" s="3"/>
    </row>
    <row r="13" spans="2:10" x14ac:dyDescent="0.2">
      <c r="B13" s="7" t="s">
        <v>29</v>
      </c>
      <c r="C13" s="4" t="s">
        <v>52</v>
      </c>
      <c r="D13" s="4">
        <v>2014</v>
      </c>
      <c r="E13" s="5">
        <v>74.040000000000006</v>
      </c>
      <c r="F13" s="5">
        <v>74.040000000000006</v>
      </c>
      <c r="G13" s="3"/>
    </row>
    <row r="14" spans="2:10" x14ac:dyDescent="0.2">
      <c r="B14" s="7" t="s">
        <v>29</v>
      </c>
      <c r="C14" s="4" t="s">
        <v>52</v>
      </c>
      <c r="D14" s="4">
        <v>2015</v>
      </c>
      <c r="E14" s="5">
        <v>73.56</v>
      </c>
      <c r="F14" s="5">
        <v>73.56</v>
      </c>
      <c r="G14" s="3"/>
    </row>
    <row r="15" spans="2:10" x14ac:dyDescent="0.2">
      <c r="B15" s="7" t="s">
        <v>22</v>
      </c>
      <c r="C15" s="4" t="s">
        <v>2</v>
      </c>
      <c r="D15" s="4">
        <v>2010</v>
      </c>
      <c r="E15" s="5">
        <v>88.52</v>
      </c>
      <c r="F15" s="5">
        <v>88.52</v>
      </c>
      <c r="G15" s="3"/>
    </row>
    <row r="16" spans="2:10" x14ac:dyDescent="0.2">
      <c r="B16" s="7" t="s">
        <v>22</v>
      </c>
      <c r="C16" s="4" t="s">
        <v>2</v>
      </c>
      <c r="D16" s="4">
        <v>2011</v>
      </c>
      <c r="E16" s="5">
        <v>89.1</v>
      </c>
      <c r="F16" s="5">
        <v>89.1</v>
      </c>
      <c r="G16" s="3"/>
    </row>
    <row r="17" spans="2:7" x14ac:dyDescent="0.2">
      <c r="B17" s="7" t="s">
        <v>22</v>
      </c>
      <c r="C17" s="4" t="s">
        <v>2</v>
      </c>
      <c r="D17" s="4">
        <v>2012</v>
      </c>
      <c r="E17" s="5">
        <v>89.57</v>
      </c>
      <c r="F17" s="5">
        <v>89.57</v>
      </c>
      <c r="G17" s="3"/>
    </row>
    <row r="18" spans="2:7" x14ac:dyDescent="0.2">
      <c r="B18" s="7" t="s">
        <v>22</v>
      </c>
      <c r="C18" s="4" t="s">
        <v>2</v>
      </c>
      <c r="D18" s="4">
        <v>2013</v>
      </c>
      <c r="E18" s="5">
        <v>88.15</v>
      </c>
      <c r="F18" s="5">
        <v>88.15</v>
      </c>
      <c r="G18" s="3"/>
    </row>
    <row r="19" spans="2:7" x14ac:dyDescent="0.2">
      <c r="B19" s="7" t="s">
        <v>22</v>
      </c>
      <c r="C19" s="4" t="s">
        <v>2</v>
      </c>
      <c r="D19" s="4">
        <v>2014</v>
      </c>
      <c r="E19" s="5">
        <v>87.02</v>
      </c>
      <c r="F19" s="5">
        <v>87.02</v>
      </c>
      <c r="G19" s="3"/>
    </row>
    <row r="20" spans="2:7" x14ac:dyDescent="0.2">
      <c r="B20" s="7" t="s">
        <v>22</v>
      </c>
      <c r="C20" s="4" t="s">
        <v>2</v>
      </c>
      <c r="D20" s="4">
        <v>2015</v>
      </c>
      <c r="E20" s="5">
        <v>79.81</v>
      </c>
      <c r="F20" s="5">
        <v>79.81</v>
      </c>
      <c r="G20" s="3"/>
    </row>
    <row r="21" spans="2:7" x14ac:dyDescent="0.2">
      <c r="B21" s="7" t="s">
        <v>30</v>
      </c>
      <c r="C21" s="4" t="s">
        <v>51</v>
      </c>
      <c r="D21" s="4">
        <v>2010</v>
      </c>
      <c r="E21" s="5">
        <v>40.19</v>
      </c>
      <c r="F21" s="5">
        <v>40.19</v>
      </c>
      <c r="G21" s="3"/>
    </row>
    <row r="22" spans="2:7" x14ac:dyDescent="0.2">
      <c r="B22" s="7" t="s">
        <v>30</v>
      </c>
      <c r="C22" s="4" t="s">
        <v>51</v>
      </c>
      <c r="D22" s="4">
        <v>2011</v>
      </c>
      <c r="E22" s="5">
        <v>43.6</v>
      </c>
      <c r="F22" s="5">
        <v>43.6</v>
      </c>
      <c r="G22" s="3"/>
    </row>
    <row r="23" spans="2:7" x14ac:dyDescent="0.2">
      <c r="B23" s="7" t="s">
        <v>30</v>
      </c>
      <c r="C23" s="4" t="s">
        <v>51</v>
      </c>
      <c r="D23" s="4">
        <v>2012</v>
      </c>
      <c r="E23" s="5">
        <v>44.55</v>
      </c>
      <c r="F23" s="5">
        <v>44.55</v>
      </c>
      <c r="G23" s="3"/>
    </row>
    <row r="24" spans="2:7" x14ac:dyDescent="0.2">
      <c r="B24" s="7" t="s">
        <v>30</v>
      </c>
      <c r="C24" s="4" t="s">
        <v>51</v>
      </c>
      <c r="D24" s="4">
        <v>2013</v>
      </c>
      <c r="E24" s="5">
        <v>45.02</v>
      </c>
      <c r="F24" s="5">
        <v>45.02</v>
      </c>
      <c r="G24" s="3"/>
    </row>
    <row r="25" spans="2:7" x14ac:dyDescent="0.2">
      <c r="B25" s="7" t="s">
        <v>30</v>
      </c>
      <c r="C25" s="4" t="s">
        <v>51</v>
      </c>
      <c r="D25" s="4">
        <v>2014</v>
      </c>
      <c r="E25" s="5">
        <v>25.48</v>
      </c>
      <c r="F25" s="5">
        <v>25.48</v>
      </c>
      <c r="G25" s="3"/>
    </row>
    <row r="26" spans="2:7" x14ac:dyDescent="0.2">
      <c r="B26" s="7" t="s">
        <v>30</v>
      </c>
      <c r="C26" s="4" t="s">
        <v>51</v>
      </c>
      <c r="D26" s="4">
        <v>2015</v>
      </c>
      <c r="E26" s="5">
        <v>25</v>
      </c>
      <c r="F26" s="5">
        <v>25</v>
      </c>
      <c r="G26" s="3"/>
    </row>
    <row r="27" spans="2:7" x14ac:dyDescent="0.2">
      <c r="B27" s="7" t="s">
        <v>13</v>
      </c>
      <c r="C27" s="4" t="s">
        <v>54</v>
      </c>
      <c r="D27" s="4">
        <v>2010</v>
      </c>
      <c r="E27" s="5">
        <v>55.02</v>
      </c>
      <c r="F27" s="5">
        <v>55.02</v>
      </c>
      <c r="G27" s="3"/>
    </row>
    <row r="28" spans="2:7" x14ac:dyDescent="0.2">
      <c r="B28" s="7" t="s">
        <v>13</v>
      </c>
      <c r="C28" s="4" t="s">
        <v>54</v>
      </c>
      <c r="D28" s="4">
        <v>2011</v>
      </c>
      <c r="E28" s="5">
        <v>60.66</v>
      </c>
      <c r="F28" s="5">
        <v>60.66</v>
      </c>
      <c r="G28" s="3"/>
    </row>
    <row r="29" spans="2:7" x14ac:dyDescent="0.2">
      <c r="B29" s="7" t="s">
        <v>13</v>
      </c>
      <c r="C29" s="4" t="s">
        <v>54</v>
      </c>
      <c r="D29" s="4">
        <v>2012</v>
      </c>
      <c r="E29" s="5">
        <v>59.24</v>
      </c>
      <c r="F29" s="5">
        <v>59.24</v>
      </c>
      <c r="G29" s="3"/>
    </row>
    <row r="30" spans="2:7" x14ac:dyDescent="0.2">
      <c r="B30" s="7" t="s">
        <v>13</v>
      </c>
      <c r="C30" s="4" t="s">
        <v>54</v>
      </c>
      <c r="D30" s="4">
        <v>2013</v>
      </c>
      <c r="E30" s="5">
        <v>58.77</v>
      </c>
      <c r="F30" s="5">
        <v>58.77</v>
      </c>
      <c r="G30" s="3"/>
    </row>
    <row r="31" spans="2:7" x14ac:dyDescent="0.2">
      <c r="B31" s="7" t="s">
        <v>13</v>
      </c>
      <c r="C31" s="4" t="s">
        <v>54</v>
      </c>
      <c r="D31" s="4">
        <v>2014</v>
      </c>
      <c r="E31" s="5">
        <v>56.73</v>
      </c>
      <c r="F31" s="5">
        <v>56.73</v>
      </c>
      <c r="G31" s="3"/>
    </row>
    <row r="32" spans="2:7" x14ac:dyDescent="0.2">
      <c r="B32" s="7" t="s">
        <v>13</v>
      </c>
      <c r="C32" s="4" t="s">
        <v>54</v>
      </c>
      <c r="D32" s="4">
        <v>2015</v>
      </c>
      <c r="E32" s="5">
        <v>59.62</v>
      </c>
      <c r="F32" s="5">
        <v>59.62</v>
      </c>
      <c r="G32" s="3"/>
    </row>
    <row r="33" spans="2:7" x14ac:dyDescent="0.2">
      <c r="B33" s="7" t="s">
        <v>17</v>
      </c>
      <c r="C33" s="4" t="s">
        <v>55</v>
      </c>
      <c r="D33" s="4">
        <v>2010</v>
      </c>
      <c r="E33" s="5">
        <v>0.96</v>
      </c>
      <c r="F33" s="5">
        <v>0.96</v>
      </c>
      <c r="G33" s="3"/>
    </row>
    <row r="34" spans="2:7" x14ac:dyDescent="0.2">
      <c r="B34" s="7" t="s">
        <v>17</v>
      </c>
      <c r="C34" s="4" t="s">
        <v>55</v>
      </c>
      <c r="D34" s="4">
        <v>2011</v>
      </c>
      <c r="E34" s="5">
        <v>1.42</v>
      </c>
      <c r="F34" s="5">
        <v>1.42</v>
      </c>
      <c r="G34" s="3"/>
    </row>
    <row r="35" spans="2:7" x14ac:dyDescent="0.2">
      <c r="B35" s="7" t="s">
        <v>17</v>
      </c>
      <c r="C35" s="4" t="s">
        <v>55</v>
      </c>
      <c r="D35" s="4">
        <v>2012</v>
      </c>
      <c r="E35" s="5">
        <v>2.84</v>
      </c>
      <c r="F35" s="5">
        <v>2.84</v>
      </c>
      <c r="G35" s="3"/>
    </row>
    <row r="36" spans="2:7" x14ac:dyDescent="0.2">
      <c r="B36" s="7" t="s">
        <v>17</v>
      </c>
      <c r="C36" s="4" t="s">
        <v>55</v>
      </c>
      <c r="D36" s="4">
        <v>2013</v>
      </c>
      <c r="E36" s="5">
        <v>1.9</v>
      </c>
      <c r="F36" s="5">
        <v>1.9</v>
      </c>
      <c r="G36" s="3"/>
    </row>
    <row r="37" spans="2:7" x14ac:dyDescent="0.2">
      <c r="B37" s="7" t="s">
        <v>17</v>
      </c>
      <c r="C37" s="4" t="s">
        <v>55</v>
      </c>
      <c r="D37" s="4">
        <v>2014</v>
      </c>
      <c r="E37" s="5">
        <v>2.4</v>
      </c>
      <c r="F37" s="5">
        <v>2.4</v>
      </c>
      <c r="G37" s="3"/>
    </row>
    <row r="38" spans="2:7" x14ac:dyDescent="0.2">
      <c r="B38" s="7" t="s">
        <v>17</v>
      </c>
      <c r="C38" s="4" t="s">
        <v>55</v>
      </c>
      <c r="D38" s="4">
        <v>2015</v>
      </c>
      <c r="E38" s="5">
        <v>5.77</v>
      </c>
      <c r="F38" s="5">
        <v>5.77</v>
      </c>
      <c r="G38" s="3"/>
    </row>
    <row r="39" spans="2:7" x14ac:dyDescent="0.2">
      <c r="B39" s="7" t="s">
        <v>23</v>
      </c>
      <c r="C39" s="4" t="s">
        <v>56</v>
      </c>
      <c r="D39" s="4">
        <v>2010</v>
      </c>
      <c r="E39" s="5">
        <v>42.58</v>
      </c>
      <c r="F39" s="5">
        <v>42.58</v>
      </c>
      <c r="G39" s="3"/>
    </row>
    <row r="40" spans="2:7" x14ac:dyDescent="0.2">
      <c r="B40" s="7" t="s">
        <v>23</v>
      </c>
      <c r="C40" s="4" t="s">
        <v>56</v>
      </c>
      <c r="D40" s="4">
        <v>2011</v>
      </c>
      <c r="E40" s="5">
        <v>42.65</v>
      </c>
      <c r="F40" s="5">
        <v>42.65</v>
      </c>
      <c r="G40" s="3"/>
    </row>
    <row r="41" spans="2:7" x14ac:dyDescent="0.2">
      <c r="B41" s="7" t="s">
        <v>23</v>
      </c>
      <c r="C41" s="4" t="s">
        <v>56</v>
      </c>
      <c r="D41" s="4">
        <v>2012</v>
      </c>
      <c r="E41" s="5">
        <v>40.76</v>
      </c>
      <c r="F41" s="5">
        <v>40.76</v>
      </c>
      <c r="G41" s="3"/>
    </row>
    <row r="42" spans="2:7" x14ac:dyDescent="0.2">
      <c r="B42" s="7" t="s">
        <v>23</v>
      </c>
      <c r="C42" s="4" t="s">
        <v>56</v>
      </c>
      <c r="D42" s="4">
        <v>2013</v>
      </c>
      <c r="E42" s="5">
        <v>37.909999999999997</v>
      </c>
      <c r="F42" s="5">
        <v>37.909999999999997</v>
      </c>
      <c r="G42" s="3"/>
    </row>
    <row r="43" spans="2:7" x14ac:dyDescent="0.2">
      <c r="B43" s="7" t="s">
        <v>23</v>
      </c>
      <c r="C43" s="4" t="s">
        <v>56</v>
      </c>
      <c r="D43" s="4">
        <v>2014</v>
      </c>
      <c r="E43" s="5">
        <v>52.88</v>
      </c>
      <c r="F43" s="5">
        <v>52.88</v>
      </c>
      <c r="G43" s="3"/>
    </row>
    <row r="44" spans="2:7" x14ac:dyDescent="0.2">
      <c r="B44" s="7" t="s">
        <v>23</v>
      </c>
      <c r="C44" s="4" t="s">
        <v>56</v>
      </c>
      <c r="D44" s="4">
        <v>2015</v>
      </c>
      <c r="E44" s="5">
        <v>53.85</v>
      </c>
      <c r="F44" s="5">
        <v>53.85</v>
      </c>
      <c r="G44" s="3"/>
    </row>
    <row r="45" spans="2:7" x14ac:dyDescent="0.2">
      <c r="B45" s="7" t="s">
        <v>31</v>
      </c>
      <c r="C45" s="4" t="s">
        <v>57</v>
      </c>
      <c r="D45" s="4">
        <v>2010</v>
      </c>
      <c r="E45" s="5">
        <v>71.77</v>
      </c>
      <c r="F45" s="5">
        <v>71.77</v>
      </c>
      <c r="G45" s="3"/>
    </row>
    <row r="46" spans="2:7" x14ac:dyDescent="0.2">
      <c r="B46" s="7" t="s">
        <v>31</v>
      </c>
      <c r="C46" s="4" t="s">
        <v>57</v>
      </c>
      <c r="D46" s="4">
        <v>2011</v>
      </c>
      <c r="E46" s="5">
        <v>70.62</v>
      </c>
      <c r="F46" s="5">
        <v>70.62</v>
      </c>
      <c r="G46" s="3"/>
    </row>
    <row r="47" spans="2:7" x14ac:dyDescent="0.2">
      <c r="B47" s="7" t="s">
        <v>31</v>
      </c>
      <c r="C47" s="4" t="s">
        <v>57</v>
      </c>
      <c r="D47" s="4">
        <v>2012</v>
      </c>
      <c r="E47" s="5">
        <v>71.09</v>
      </c>
      <c r="F47" s="5">
        <v>71.09</v>
      </c>
      <c r="G47" s="3"/>
    </row>
    <row r="48" spans="2:7" x14ac:dyDescent="0.2">
      <c r="B48" s="7" t="s">
        <v>31</v>
      </c>
      <c r="C48" s="4" t="s">
        <v>57</v>
      </c>
      <c r="D48" s="4">
        <v>2013</v>
      </c>
      <c r="E48" s="5">
        <v>72.040000000000006</v>
      </c>
      <c r="F48" s="5">
        <v>72.040000000000006</v>
      </c>
      <c r="G48" s="3"/>
    </row>
    <row r="49" spans="2:7" x14ac:dyDescent="0.2">
      <c r="B49" s="7" t="s">
        <v>31</v>
      </c>
      <c r="C49" s="4" t="s">
        <v>57</v>
      </c>
      <c r="D49" s="4">
        <v>2014</v>
      </c>
      <c r="E49" s="5">
        <v>56.25</v>
      </c>
      <c r="F49" s="5">
        <v>56.25</v>
      </c>
      <c r="G49" s="3"/>
    </row>
    <row r="50" spans="2:7" x14ac:dyDescent="0.2">
      <c r="B50" s="7" t="s">
        <v>31</v>
      </c>
      <c r="C50" s="4" t="s">
        <v>57</v>
      </c>
      <c r="D50" s="4">
        <v>2015</v>
      </c>
      <c r="E50" s="5">
        <v>52.21</v>
      </c>
      <c r="F50" s="5">
        <v>52.21</v>
      </c>
      <c r="G50" s="3"/>
    </row>
    <row r="51" spans="2:7" x14ac:dyDescent="0.2">
      <c r="B51" s="7" t="s">
        <v>24</v>
      </c>
      <c r="C51" s="4" t="s">
        <v>8</v>
      </c>
      <c r="D51" s="4">
        <v>2010</v>
      </c>
      <c r="E51" s="5">
        <v>30.62</v>
      </c>
      <c r="F51" s="5">
        <v>30.62</v>
      </c>
      <c r="G51" s="3"/>
    </row>
    <row r="52" spans="2:7" x14ac:dyDescent="0.2">
      <c r="B52" s="7" t="s">
        <v>24</v>
      </c>
      <c r="C52" s="4" t="s">
        <v>8</v>
      </c>
      <c r="D52" s="4">
        <v>2011</v>
      </c>
      <c r="E52" s="5">
        <v>34.119999999999997</v>
      </c>
      <c r="F52" s="5">
        <v>34.119999999999997</v>
      </c>
      <c r="G52" s="3"/>
    </row>
    <row r="53" spans="2:7" x14ac:dyDescent="0.2">
      <c r="B53" s="7" t="s">
        <v>24</v>
      </c>
      <c r="C53" s="4" t="s">
        <v>8</v>
      </c>
      <c r="D53" s="4">
        <v>2012</v>
      </c>
      <c r="E53" s="5">
        <v>37.44</v>
      </c>
      <c r="F53" s="5">
        <v>37.44</v>
      </c>
      <c r="G53" s="3"/>
    </row>
    <row r="54" spans="2:7" x14ac:dyDescent="0.2">
      <c r="B54" s="7" t="s">
        <v>24</v>
      </c>
      <c r="C54" s="4" t="s">
        <v>8</v>
      </c>
      <c r="D54" s="4">
        <v>2013</v>
      </c>
      <c r="E54" s="5">
        <v>38.86</v>
      </c>
      <c r="F54" s="5">
        <v>38.86</v>
      </c>
      <c r="G54" s="3"/>
    </row>
    <row r="55" spans="2:7" x14ac:dyDescent="0.2">
      <c r="B55" s="7" t="s">
        <v>24</v>
      </c>
      <c r="C55" s="4" t="s">
        <v>8</v>
      </c>
      <c r="D55" s="4">
        <v>2014</v>
      </c>
      <c r="E55" s="5">
        <v>37.020000000000003</v>
      </c>
      <c r="F55" s="5">
        <v>37.020000000000003</v>
      </c>
      <c r="G55" s="3"/>
    </row>
    <row r="56" spans="2:7" x14ac:dyDescent="0.2">
      <c r="B56" s="7" t="s">
        <v>24</v>
      </c>
      <c r="C56" s="4" t="s">
        <v>8</v>
      </c>
      <c r="D56" s="4">
        <v>2015</v>
      </c>
      <c r="E56" s="5">
        <v>41.83</v>
      </c>
      <c r="F56" s="5">
        <v>41.83</v>
      </c>
      <c r="G56" s="3"/>
    </row>
    <row r="57" spans="2:7" x14ac:dyDescent="0.2">
      <c r="B57" s="7" t="s">
        <v>36</v>
      </c>
      <c r="C57" s="4" t="s">
        <v>53</v>
      </c>
      <c r="D57" s="4">
        <v>2010</v>
      </c>
      <c r="E57" s="5">
        <v>27.27</v>
      </c>
      <c r="F57" s="5">
        <v>27.27</v>
      </c>
      <c r="G57" s="3"/>
    </row>
    <row r="58" spans="2:7" x14ac:dyDescent="0.2">
      <c r="B58" s="7" t="s">
        <v>36</v>
      </c>
      <c r="C58" s="4" t="s">
        <v>53</v>
      </c>
      <c r="D58" s="4">
        <v>2011</v>
      </c>
      <c r="E58" s="5">
        <v>27.01</v>
      </c>
      <c r="F58" s="5">
        <v>27.01</v>
      </c>
      <c r="G58" s="3"/>
    </row>
    <row r="59" spans="2:7" x14ac:dyDescent="0.2">
      <c r="B59" s="7" t="s">
        <v>36</v>
      </c>
      <c r="C59" s="4" t="s">
        <v>53</v>
      </c>
      <c r="D59" s="4">
        <v>2012</v>
      </c>
      <c r="E59" s="5">
        <v>22.27</v>
      </c>
      <c r="F59" s="5">
        <v>22.27</v>
      </c>
      <c r="G59" s="3"/>
    </row>
    <row r="60" spans="2:7" x14ac:dyDescent="0.2">
      <c r="B60" s="7" t="s">
        <v>36</v>
      </c>
      <c r="C60" s="4" t="s">
        <v>53</v>
      </c>
      <c r="D60" s="4">
        <v>2013</v>
      </c>
      <c r="E60" s="5">
        <v>21.8</v>
      </c>
      <c r="F60" s="5">
        <v>21.8</v>
      </c>
      <c r="G60" s="3"/>
    </row>
    <row r="61" spans="2:7" x14ac:dyDescent="0.2">
      <c r="B61" s="7" t="s">
        <v>36</v>
      </c>
      <c r="C61" s="4" t="s">
        <v>53</v>
      </c>
      <c r="D61" s="4">
        <v>2014</v>
      </c>
      <c r="E61" s="5">
        <v>41.35</v>
      </c>
      <c r="F61" s="5">
        <v>41.35</v>
      </c>
      <c r="G61" s="3"/>
    </row>
    <row r="62" spans="2:7" x14ac:dyDescent="0.2">
      <c r="B62" s="7" t="s">
        <v>36</v>
      </c>
      <c r="C62" s="4" t="s">
        <v>53</v>
      </c>
      <c r="D62" s="4">
        <v>2015</v>
      </c>
      <c r="E62" s="5">
        <v>43.27</v>
      </c>
      <c r="F62" s="5">
        <v>43.27</v>
      </c>
      <c r="G62" s="3"/>
    </row>
    <row r="63" spans="2:7" x14ac:dyDescent="0.2">
      <c r="B63" s="7" t="s">
        <v>32</v>
      </c>
      <c r="C63" s="4" t="s">
        <v>63</v>
      </c>
      <c r="D63" s="4">
        <v>2010</v>
      </c>
      <c r="E63" s="5">
        <v>60.77</v>
      </c>
      <c r="F63" s="5">
        <v>60.77</v>
      </c>
      <c r="G63" s="3"/>
    </row>
    <row r="64" spans="2:7" x14ac:dyDescent="0.2">
      <c r="B64" s="7" t="s">
        <v>32</v>
      </c>
      <c r="C64" s="4" t="s">
        <v>63</v>
      </c>
      <c r="D64" s="4">
        <v>2011</v>
      </c>
      <c r="E64" s="5">
        <v>62.09</v>
      </c>
      <c r="F64" s="5">
        <v>62.09</v>
      </c>
      <c r="G64" s="3"/>
    </row>
    <row r="65" spans="2:7" x14ac:dyDescent="0.2">
      <c r="B65" s="7" t="s">
        <v>32</v>
      </c>
      <c r="C65" s="4" t="s">
        <v>63</v>
      </c>
      <c r="D65" s="4">
        <v>2012</v>
      </c>
      <c r="E65" s="5">
        <v>62.09</v>
      </c>
      <c r="F65" s="5">
        <v>62.09</v>
      </c>
      <c r="G65" s="3"/>
    </row>
    <row r="66" spans="2:7" x14ac:dyDescent="0.2">
      <c r="B66" s="7" t="s">
        <v>32</v>
      </c>
      <c r="C66" s="4" t="s">
        <v>63</v>
      </c>
      <c r="D66" s="4">
        <v>2013</v>
      </c>
      <c r="E66" s="5">
        <v>61.61</v>
      </c>
      <c r="F66" s="5">
        <v>61.61</v>
      </c>
      <c r="G66" s="3"/>
    </row>
    <row r="67" spans="2:7" x14ac:dyDescent="0.2">
      <c r="B67" s="7" t="s">
        <v>32</v>
      </c>
      <c r="C67" s="4" t="s">
        <v>63</v>
      </c>
      <c r="D67" s="4">
        <v>2014</v>
      </c>
      <c r="E67" s="5">
        <v>48.56</v>
      </c>
      <c r="F67" s="5">
        <v>48.56</v>
      </c>
      <c r="G67" s="3"/>
    </row>
    <row r="68" spans="2:7" x14ac:dyDescent="0.2">
      <c r="B68" s="7" t="s">
        <v>32</v>
      </c>
      <c r="C68" s="4" t="s">
        <v>63</v>
      </c>
      <c r="D68" s="4">
        <v>2015</v>
      </c>
      <c r="E68" s="5">
        <v>46.63</v>
      </c>
      <c r="F68" s="5">
        <v>46.63</v>
      </c>
      <c r="G68" s="3"/>
    </row>
    <row r="69" spans="2:7" x14ac:dyDescent="0.2">
      <c r="B69" s="7" t="s">
        <v>14</v>
      </c>
      <c r="C69" s="4" t="s">
        <v>64</v>
      </c>
      <c r="D69" s="4">
        <v>2010</v>
      </c>
      <c r="E69" s="5">
        <v>13.88</v>
      </c>
      <c r="F69" s="5">
        <v>13.88</v>
      </c>
      <c r="G69" s="3"/>
    </row>
    <row r="70" spans="2:7" x14ac:dyDescent="0.2">
      <c r="B70" s="7" t="s">
        <v>14</v>
      </c>
      <c r="C70" s="4" t="s">
        <v>64</v>
      </c>
      <c r="D70" s="4">
        <v>2011</v>
      </c>
      <c r="E70" s="5">
        <v>14.69</v>
      </c>
      <c r="F70" s="5">
        <v>14.69</v>
      </c>
      <c r="G70" s="3"/>
    </row>
    <row r="71" spans="2:7" x14ac:dyDescent="0.2">
      <c r="B71" s="7" t="s">
        <v>14</v>
      </c>
      <c r="C71" s="4" t="s">
        <v>64</v>
      </c>
      <c r="D71" s="4">
        <v>2012</v>
      </c>
      <c r="E71" s="5">
        <v>9.9499999999999993</v>
      </c>
      <c r="F71" s="5">
        <v>9.9499999999999993</v>
      </c>
      <c r="G71" s="3"/>
    </row>
    <row r="72" spans="2:7" x14ac:dyDescent="0.2">
      <c r="B72" s="7" t="s">
        <v>14</v>
      </c>
      <c r="C72" s="4" t="s">
        <v>64</v>
      </c>
      <c r="D72" s="4">
        <v>2013</v>
      </c>
      <c r="E72" s="5">
        <v>6.16</v>
      </c>
      <c r="F72" s="5">
        <v>6.16</v>
      </c>
      <c r="G72" s="3"/>
    </row>
    <row r="73" spans="2:7" x14ac:dyDescent="0.2">
      <c r="B73" s="7" t="s">
        <v>14</v>
      </c>
      <c r="C73" s="4" t="s">
        <v>64</v>
      </c>
      <c r="D73" s="4">
        <v>2014</v>
      </c>
      <c r="E73" s="5">
        <v>3.85</v>
      </c>
      <c r="F73" s="5">
        <v>3.85</v>
      </c>
      <c r="G73" s="3"/>
    </row>
    <row r="74" spans="2:7" x14ac:dyDescent="0.2">
      <c r="B74" s="7" t="s">
        <v>14</v>
      </c>
      <c r="C74" s="4" t="s">
        <v>64</v>
      </c>
      <c r="D74" s="4">
        <v>2015</v>
      </c>
      <c r="E74" s="5">
        <v>4.33</v>
      </c>
      <c r="F74" s="5">
        <v>4.33</v>
      </c>
      <c r="G74" s="3"/>
    </row>
    <row r="75" spans="2:7" x14ac:dyDescent="0.2">
      <c r="B75" s="7" t="s">
        <v>25</v>
      </c>
      <c r="C75" s="4" t="s">
        <v>58</v>
      </c>
      <c r="D75" s="4">
        <v>2010</v>
      </c>
      <c r="E75" s="5">
        <v>49.76</v>
      </c>
      <c r="F75" s="5">
        <v>49.76</v>
      </c>
      <c r="G75" s="3"/>
    </row>
    <row r="76" spans="2:7" x14ac:dyDescent="0.2">
      <c r="B76" s="7" t="s">
        <v>25</v>
      </c>
      <c r="C76" s="4" t="s">
        <v>58</v>
      </c>
      <c r="D76" s="4">
        <v>2011</v>
      </c>
      <c r="E76" s="5">
        <v>53.08</v>
      </c>
      <c r="F76" s="5">
        <v>53.08</v>
      </c>
      <c r="G76" s="3"/>
    </row>
    <row r="77" spans="2:7" x14ac:dyDescent="0.2">
      <c r="B77" s="7" t="s">
        <v>25</v>
      </c>
      <c r="C77" s="4" t="s">
        <v>58</v>
      </c>
      <c r="D77" s="4">
        <v>2012</v>
      </c>
      <c r="E77" s="5">
        <v>50.71</v>
      </c>
      <c r="F77" s="5">
        <v>50.71</v>
      </c>
      <c r="G77" s="3"/>
    </row>
    <row r="78" spans="2:7" x14ac:dyDescent="0.2">
      <c r="B78" s="7" t="s">
        <v>25</v>
      </c>
      <c r="C78" s="4" t="s">
        <v>58</v>
      </c>
      <c r="D78" s="4">
        <v>2013</v>
      </c>
      <c r="E78" s="5">
        <v>49.29</v>
      </c>
      <c r="F78" s="5">
        <v>49.29</v>
      </c>
      <c r="G78" s="3"/>
    </row>
    <row r="79" spans="2:7" x14ac:dyDescent="0.2">
      <c r="B79" s="7" t="s">
        <v>25</v>
      </c>
      <c r="C79" s="4" t="s">
        <v>58</v>
      </c>
      <c r="D79" s="4">
        <v>2014</v>
      </c>
      <c r="E79" s="5">
        <v>44.71</v>
      </c>
      <c r="F79" s="5">
        <v>44.71</v>
      </c>
      <c r="G79" s="3"/>
    </row>
    <row r="80" spans="2:7" x14ac:dyDescent="0.2">
      <c r="B80" s="7" t="s">
        <v>25</v>
      </c>
      <c r="C80" s="4" t="s">
        <v>58</v>
      </c>
      <c r="D80" s="4">
        <v>2015</v>
      </c>
      <c r="E80" s="5">
        <v>42.31</v>
      </c>
      <c r="F80" s="5">
        <v>42.31</v>
      </c>
      <c r="G80" s="3"/>
    </row>
    <row r="81" spans="2:7" x14ac:dyDescent="0.2">
      <c r="B81" s="7" t="s">
        <v>33</v>
      </c>
      <c r="C81" s="4" t="s">
        <v>3</v>
      </c>
      <c r="D81" s="4">
        <v>2010</v>
      </c>
      <c r="E81" s="5">
        <v>2.87</v>
      </c>
      <c r="F81" s="5">
        <v>2.87</v>
      </c>
      <c r="G81" s="3"/>
    </row>
    <row r="82" spans="2:7" x14ac:dyDescent="0.2">
      <c r="B82" s="7" t="s">
        <v>33</v>
      </c>
      <c r="C82" s="4" t="s">
        <v>3</v>
      </c>
      <c r="D82" s="4">
        <v>2011</v>
      </c>
      <c r="E82" s="5">
        <v>2.37</v>
      </c>
      <c r="F82" s="5">
        <v>2.37</v>
      </c>
      <c r="G82" s="3"/>
    </row>
    <row r="83" spans="2:7" x14ac:dyDescent="0.2">
      <c r="B83" s="7" t="s">
        <v>33</v>
      </c>
      <c r="C83" s="4" t="s">
        <v>3</v>
      </c>
      <c r="D83" s="4">
        <v>2012</v>
      </c>
      <c r="E83" s="5">
        <v>1.42</v>
      </c>
      <c r="F83" s="5">
        <v>1.42</v>
      </c>
      <c r="G83" s="3"/>
    </row>
    <row r="84" spans="2:7" x14ac:dyDescent="0.2">
      <c r="B84" s="7" t="s">
        <v>33</v>
      </c>
      <c r="C84" s="4" t="s">
        <v>3</v>
      </c>
      <c r="D84" s="4">
        <v>2013</v>
      </c>
      <c r="E84" s="5">
        <v>2.84</v>
      </c>
      <c r="F84" s="5">
        <v>2.84</v>
      </c>
      <c r="G84" s="3"/>
    </row>
    <row r="85" spans="2:7" x14ac:dyDescent="0.2">
      <c r="B85" s="7" t="s">
        <v>33</v>
      </c>
      <c r="C85" s="4" t="s">
        <v>3</v>
      </c>
      <c r="D85" s="4">
        <v>2014</v>
      </c>
      <c r="E85" s="5">
        <v>0.96</v>
      </c>
      <c r="F85" s="5">
        <v>0.96</v>
      </c>
      <c r="G85" s="3"/>
    </row>
    <row r="86" spans="2:7" x14ac:dyDescent="0.2">
      <c r="B86" s="7" t="s">
        <v>33</v>
      </c>
      <c r="C86" s="4" t="s">
        <v>3</v>
      </c>
      <c r="D86" s="4">
        <v>2015</v>
      </c>
      <c r="E86" s="5">
        <v>0.96</v>
      </c>
      <c r="F86" s="5">
        <v>0.96</v>
      </c>
      <c r="G86" s="3"/>
    </row>
    <row r="87" spans="2:7" x14ac:dyDescent="0.2">
      <c r="B87" s="7" t="s">
        <v>26</v>
      </c>
      <c r="C87" s="4" t="s">
        <v>59</v>
      </c>
      <c r="D87" s="4">
        <v>2010</v>
      </c>
      <c r="E87" s="5">
        <v>62.68</v>
      </c>
      <c r="F87" s="5">
        <v>62.68</v>
      </c>
      <c r="G87" s="3"/>
    </row>
    <row r="88" spans="2:7" x14ac:dyDescent="0.2">
      <c r="B88" s="7" t="s">
        <v>26</v>
      </c>
      <c r="C88" s="4" t="s">
        <v>59</v>
      </c>
      <c r="D88" s="4">
        <v>2011</v>
      </c>
      <c r="E88" s="5">
        <v>61.61</v>
      </c>
      <c r="F88" s="5">
        <v>61.61</v>
      </c>
      <c r="G88" s="3"/>
    </row>
    <row r="89" spans="2:7" x14ac:dyDescent="0.2">
      <c r="B89" s="7" t="s">
        <v>26</v>
      </c>
      <c r="C89" s="4" t="s">
        <v>59</v>
      </c>
      <c r="D89" s="4">
        <v>2012</v>
      </c>
      <c r="E89" s="5">
        <v>56.87</v>
      </c>
      <c r="F89" s="5">
        <v>56.87</v>
      </c>
      <c r="G89" s="3"/>
    </row>
    <row r="90" spans="2:7" x14ac:dyDescent="0.2">
      <c r="B90" s="7" t="s">
        <v>26</v>
      </c>
      <c r="C90" s="4" t="s">
        <v>59</v>
      </c>
      <c r="D90" s="4">
        <v>2013</v>
      </c>
      <c r="E90" s="5">
        <v>56.87</v>
      </c>
      <c r="F90" s="5">
        <v>56.87</v>
      </c>
      <c r="G90" s="3"/>
    </row>
    <row r="91" spans="2:7" x14ac:dyDescent="0.2">
      <c r="B91" s="7" t="s">
        <v>26</v>
      </c>
      <c r="C91" s="4" t="s">
        <v>59</v>
      </c>
      <c r="D91" s="4">
        <v>2014</v>
      </c>
      <c r="E91" s="5">
        <v>60.1</v>
      </c>
      <c r="F91" s="5">
        <v>60.1</v>
      </c>
      <c r="G91" s="3"/>
    </row>
    <row r="92" spans="2:7" x14ac:dyDescent="0.2">
      <c r="B92" s="7" t="s">
        <v>26</v>
      </c>
      <c r="C92" s="4" t="s">
        <v>59</v>
      </c>
      <c r="D92" s="4">
        <v>2015</v>
      </c>
      <c r="E92" s="5">
        <v>63.46</v>
      </c>
      <c r="F92" s="5">
        <v>63.46</v>
      </c>
      <c r="G92" s="3"/>
    </row>
    <row r="93" spans="2:7" x14ac:dyDescent="0.2">
      <c r="B93" s="7" t="s">
        <v>43</v>
      </c>
      <c r="C93" s="4" t="s">
        <v>60</v>
      </c>
      <c r="D93" s="4">
        <v>2010</v>
      </c>
      <c r="E93" s="5">
        <v>21.53</v>
      </c>
      <c r="F93" s="5">
        <v>21.53</v>
      </c>
      <c r="G93" s="3"/>
    </row>
    <row r="94" spans="2:7" x14ac:dyDescent="0.2">
      <c r="B94" s="7" t="s">
        <v>43</v>
      </c>
      <c r="C94" s="4" t="s">
        <v>60</v>
      </c>
      <c r="D94" s="4">
        <v>2011</v>
      </c>
      <c r="E94" s="5">
        <v>23.7</v>
      </c>
      <c r="F94" s="5">
        <v>23.7</v>
      </c>
      <c r="G94" s="3"/>
    </row>
    <row r="95" spans="2:7" x14ac:dyDescent="0.2">
      <c r="B95" s="7" t="s">
        <v>43</v>
      </c>
      <c r="C95" s="4" t="s">
        <v>60</v>
      </c>
      <c r="D95" s="4">
        <v>2012</v>
      </c>
      <c r="E95" s="5">
        <v>24.64</v>
      </c>
      <c r="F95" s="5">
        <v>24.64</v>
      </c>
      <c r="G95" s="3"/>
    </row>
    <row r="96" spans="2:7" x14ac:dyDescent="0.2">
      <c r="B96" s="7" t="s">
        <v>43</v>
      </c>
      <c r="C96" s="4" t="s">
        <v>60</v>
      </c>
      <c r="D96" s="4">
        <v>2013</v>
      </c>
      <c r="E96" s="5">
        <v>25.12</v>
      </c>
      <c r="F96" s="5">
        <v>25.12</v>
      </c>
      <c r="G96" s="3"/>
    </row>
    <row r="97" spans="2:7" x14ac:dyDescent="0.2">
      <c r="B97" s="7" t="s">
        <v>43</v>
      </c>
      <c r="C97" s="4" t="s">
        <v>60</v>
      </c>
      <c r="D97" s="4">
        <v>2014</v>
      </c>
      <c r="E97" s="5">
        <v>30.77</v>
      </c>
      <c r="F97" s="5">
        <v>30.77</v>
      </c>
      <c r="G97" s="3"/>
    </row>
    <row r="98" spans="2:7" x14ac:dyDescent="0.2">
      <c r="B98" s="7" t="s">
        <v>43</v>
      </c>
      <c r="C98" s="4" t="s">
        <v>60</v>
      </c>
      <c r="D98" s="4">
        <v>2015</v>
      </c>
      <c r="E98" s="5">
        <v>36.06</v>
      </c>
      <c r="F98" s="5">
        <v>36.06</v>
      </c>
      <c r="G98" s="3"/>
    </row>
    <row r="99" spans="2:7" x14ac:dyDescent="0.2">
      <c r="B99" s="7" t="s">
        <v>18</v>
      </c>
      <c r="C99" s="4" t="s">
        <v>0</v>
      </c>
      <c r="D99" s="4">
        <v>2010</v>
      </c>
      <c r="E99" s="5">
        <v>46.89</v>
      </c>
      <c r="F99" s="5">
        <v>46.89</v>
      </c>
      <c r="G99" s="3"/>
    </row>
    <row r="100" spans="2:7" x14ac:dyDescent="0.2">
      <c r="B100" s="7" t="s">
        <v>18</v>
      </c>
      <c r="C100" s="4" t="s">
        <v>0</v>
      </c>
      <c r="D100" s="4">
        <v>2011</v>
      </c>
      <c r="E100" s="5">
        <v>45.02</v>
      </c>
      <c r="F100" s="5">
        <v>45.02</v>
      </c>
      <c r="G100" s="3"/>
    </row>
    <row r="101" spans="2:7" x14ac:dyDescent="0.2">
      <c r="B101" s="7" t="s">
        <v>18</v>
      </c>
      <c r="C101" s="4" t="s">
        <v>0</v>
      </c>
      <c r="D101" s="4">
        <v>2012</v>
      </c>
      <c r="E101" s="5">
        <v>47.87</v>
      </c>
      <c r="F101" s="5">
        <v>47.87</v>
      </c>
      <c r="G101" s="3"/>
    </row>
    <row r="102" spans="2:7" x14ac:dyDescent="0.2">
      <c r="B102" s="7" t="s">
        <v>18</v>
      </c>
      <c r="C102" s="4" t="s">
        <v>0</v>
      </c>
      <c r="D102" s="4">
        <v>2013</v>
      </c>
      <c r="E102" s="5">
        <v>45.5</v>
      </c>
      <c r="F102" s="5">
        <v>45.5</v>
      </c>
      <c r="G102" s="3"/>
    </row>
    <row r="103" spans="2:7" x14ac:dyDescent="0.2">
      <c r="B103" s="7" t="s">
        <v>18</v>
      </c>
      <c r="C103" s="4" t="s">
        <v>0</v>
      </c>
      <c r="D103" s="4">
        <v>2014</v>
      </c>
      <c r="E103" s="5">
        <v>41.83</v>
      </c>
      <c r="F103" s="5">
        <v>41.83</v>
      </c>
      <c r="G103" s="3"/>
    </row>
    <row r="104" spans="2:7" x14ac:dyDescent="0.2">
      <c r="B104" s="7" t="s">
        <v>18</v>
      </c>
      <c r="C104" s="4" t="s">
        <v>0</v>
      </c>
      <c r="D104" s="4">
        <v>2015</v>
      </c>
      <c r="E104" s="5">
        <v>40.869999999999997</v>
      </c>
      <c r="F104" s="5">
        <v>40.869999999999997</v>
      </c>
      <c r="G104" s="3"/>
    </row>
    <row r="105" spans="2:7" x14ac:dyDescent="0.2">
      <c r="B105" s="7" t="s">
        <v>37</v>
      </c>
      <c r="C105" s="4" t="s">
        <v>66</v>
      </c>
      <c r="D105" s="4">
        <v>2010</v>
      </c>
      <c r="E105" s="5">
        <v>7.18</v>
      </c>
      <c r="F105" s="5">
        <v>7.18</v>
      </c>
      <c r="G105" s="3"/>
    </row>
    <row r="106" spans="2:7" x14ac:dyDescent="0.2">
      <c r="B106" s="7" t="s">
        <v>37</v>
      </c>
      <c r="C106" s="4" t="s">
        <v>66</v>
      </c>
      <c r="D106" s="4">
        <v>2011</v>
      </c>
      <c r="E106" s="5">
        <v>4.2699999999999996</v>
      </c>
      <c r="F106" s="5">
        <v>4.2699999999999996</v>
      </c>
      <c r="G106" s="3"/>
    </row>
    <row r="107" spans="2:7" x14ac:dyDescent="0.2">
      <c r="B107" s="7" t="s">
        <v>37</v>
      </c>
      <c r="C107" s="4" t="s">
        <v>66</v>
      </c>
      <c r="D107" s="4">
        <v>2012</v>
      </c>
      <c r="E107" s="5">
        <v>5.69</v>
      </c>
      <c r="F107" s="5">
        <v>5.69</v>
      </c>
      <c r="G107" s="3"/>
    </row>
    <row r="108" spans="2:7" x14ac:dyDescent="0.2">
      <c r="B108" s="7" t="s">
        <v>37</v>
      </c>
      <c r="C108" s="4" t="s">
        <v>66</v>
      </c>
      <c r="D108" s="4">
        <v>2013</v>
      </c>
      <c r="E108" s="5">
        <v>2.37</v>
      </c>
      <c r="F108" s="5">
        <v>2.37</v>
      </c>
      <c r="G108" s="3"/>
    </row>
    <row r="109" spans="2:7" x14ac:dyDescent="0.2">
      <c r="B109" s="7" t="s">
        <v>37</v>
      </c>
      <c r="C109" s="4" t="s">
        <v>66</v>
      </c>
      <c r="D109" s="4">
        <v>2014</v>
      </c>
      <c r="E109" s="5">
        <v>5.29</v>
      </c>
      <c r="F109" s="5">
        <v>5.29</v>
      </c>
      <c r="G109" s="3"/>
    </row>
    <row r="110" spans="2:7" x14ac:dyDescent="0.2">
      <c r="B110" s="7" t="s">
        <v>37</v>
      </c>
      <c r="C110" s="4" t="s">
        <v>66</v>
      </c>
      <c r="D110" s="4">
        <v>2015</v>
      </c>
      <c r="E110" s="5">
        <v>5.29</v>
      </c>
      <c r="F110" s="5">
        <v>5.29</v>
      </c>
      <c r="G110" s="3"/>
    </row>
    <row r="111" spans="2:7" x14ac:dyDescent="0.2">
      <c r="B111" s="7" t="s">
        <v>15</v>
      </c>
      <c r="C111" s="4" t="s">
        <v>67</v>
      </c>
      <c r="D111" s="4">
        <v>2010</v>
      </c>
      <c r="E111" s="5">
        <v>76.56</v>
      </c>
      <c r="F111" s="5">
        <v>76.56</v>
      </c>
      <c r="G111" s="3"/>
    </row>
    <row r="112" spans="2:7" x14ac:dyDescent="0.2">
      <c r="B112" s="7" t="s">
        <v>15</v>
      </c>
      <c r="C112" s="4" t="s">
        <v>67</v>
      </c>
      <c r="D112" s="4">
        <v>2011</v>
      </c>
      <c r="E112" s="5">
        <v>76.78</v>
      </c>
      <c r="F112" s="5">
        <v>76.78</v>
      </c>
      <c r="G112" s="3"/>
    </row>
    <row r="113" spans="2:7" x14ac:dyDescent="0.2">
      <c r="B113" s="7" t="s">
        <v>15</v>
      </c>
      <c r="C113" s="4" t="s">
        <v>67</v>
      </c>
      <c r="D113" s="4">
        <v>2012</v>
      </c>
      <c r="E113" s="5">
        <v>78.2</v>
      </c>
      <c r="F113" s="5">
        <v>78.2</v>
      </c>
      <c r="G113" s="3"/>
    </row>
    <row r="114" spans="2:7" x14ac:dyDescent="0.2">
      <c r="B114" s="7" t="s">
        <v>15</v>
      </c>
      <c r="C114" s="4" t="s">
        <v>67</v>
      </c>
      <c r="D114" s="4">
        <v>2013</v>
      </c>
      <c r="E114" s="5">
        <v>74.88</v>
      </c>
      <c r="F114" s="5">
        <v>74.88</v>
      </c>
      <c r="G114" s="3"/>
    </row>
    <row r="115" spans="2:7" x14ac:dyDescent="0.2">
      <c r="B115" s="7" t="s">
        <v>15</v>
      </c>
      <c r="C115" s="4" t="s">
        <v>67</v>
      </c>
      <c r="D115" s="4">
        <v>2014</v>
      </c>
      <c r="E115" s="5">
        <v>81.25</v>
      </c>
      <c r="F115" s="5">
        <v>81.25</v>
      </c>
      <c r="G115" s="3"/>
    </row>
    <row r="116" spans="2:7" x14ac:dyDescent="0.2">
      <c r="B116" s="7" t="s">
        <v>15</v>
      </c>
      <c r="C116" s="4" t="s">
        <v>67</v>
      </c>
      <c r="D116" s="4">
        <v>2015</v>
      </c>
      <c r="E116" s="5">
        <v>80.77</v>
      </c>
      <c r="F116" s="5">
        <v>80.77</v>
      </c>
      <c r="G116" s="3"/>
    </row>
    <row r="117" spans="2:7" x14ac:dyDescent="0.2">
      <c r="B117" s="7" t="s">
        <v>44</v>
      </c>
      <c r="C117" s="4" t="s">
        <v>68</v>
      </c>
      <c r="D117" s="4">
        <v>2010</v>
      </c>
      <c r="E117" s="5">
        <v>23.44</v>
      </c>
      <c r="F117" s="5">
        <v>23.44</v>
      </c>
      <c r="G117" s="3"/>
    </row>
    <row r="118" spans="2:7" x14ac:dyDescent="0.2">
      <c r="B118" s="7" t="s">
        <v>44</v>
      </c>
      <c r="C118" s="4" t="s">
        <v>68</v>
      </c>
      <c r="D118" s="4">
        <v>2011</v>
      </c>
      <c r="E118" s="5">
        <v>25.59</v>
      </c>
      <c r="F118" s="5">
        <v>25.59</v>
      </c>
      <c r="G118" s="3"/>
    </row>
    <row r="119" spans="2:7" x14ac:dyDescent="0.2">
      <c r="B119" s="7" t="s">
        <v>44</v>
      </c>
      <c r="C119" s="4" t="s">
        <v>68</v>
      </c>
      <c r="D119" s="4">
        <v>2012</v>
      </c>
      <c r="E119" s="5">
        <v>31.28</v>
      </c>
      <c r="F119" s="5">
        <v>31.28</v>
      </c>
      <c r="G119" s="3"/>
    </row>
    <row r="120" spans="2:7" x14ac:dyDescent="0.2">
      <c r="B120" s="7" t="s">
        <v>44</v>
      </c>
      <c r="C120" s="4" t="s">
        <v>68</v>
      </c>
      <c r="D120" s="4">
        <v>2013</v>
      </c>
      <c r="E120" s="5">
        <v>34.119999999999997</v>
      </c>
      <c r="F120" s="5">
        <v>34.119999999999997</v>
      </c>
      <c r="G120" s="3"/>
    </row>
    <row r="121" spans="2:7" x14ac:dyDescent="0.2">
      <c r="B121" s="7" t="s">
        <v>44</v>
      </c>
      <c r="C121" s="4" t="s">
        <v>68</v>
      </c>
      <c r="D121" s="4">
        <v>2014</v>
      </c>
      <c r="E121" s="5">
        <v>33.17</v>
      </c>
      <c r="F121" s="5">
        <v>33.17</v>
      </c>
      <c r="G121" s="3"/>
    </row>
    <row r="122" spans="2:7" x14ac:dyDescent="0.2">
      <c r="B122" s="7" t="s">
        <v>44</v>
      </c>
      <c r="C122" s="4" t="s">
        <v>68</v>
      </c>
      <c r="D122" s="4">
        <v>2015</v>
      </c>
      <c r="E122" s="5">
        <v>39.9</v>
      </c>
      <c r="F122" s="5">
        <v>39.9</v>
      </c>
      <c r="G122" s="3"/>
    </row>
    <row r="123" spans="2:7" x14ac:dyDescent="0.2">
      <c r="B123" s="7" t="s">
        <v>38</v>
      </c>
      <c r="C123" s="4" t="s">
        <v>65</v>
      </c>
      <c r="D123" s="4">
        <v>2010</v>
      </c>
      <c r="E123" s="5">
        <v>33.97</v>
      </c>
      <c r="F123" s="5">
        <v>33.97</v>
      </c>
      <c r="G123" s="3"/>
    </row>
    <row r="124" spans="2:7" x14ac:dyDescent="0.2">
      <c r="B124" s="7" t="s">
        <v>38</v>
      </c>
      <c r="C124" s="4" t="s">
        <v>65</v>
      </c>
      <c r="D124" s="4">
        <v>2011</v>
      </c>
      <c r="E124" s="5">
        <v>33.18</v>
      </c>
      <c r="F124" s="5">
        <v>33.18</v>
      </c>
      <c r="G124" s="3"/>
    </row>
    <row r="125" spans="2:7" x14ac:dyDescent="0.2">
      <c r="B125" s="7" t="s">
        <v>38</v>
      </c>
      <c r="C125" s="4" t="s">
        <v>65</v>
      </c>
      <c r="D125" s="4">
        <v>2012</v>
      </c>
      <c r="E125" s="5">
        <v>33.65</v>
      </c>
      <c r="F125" s="5">
        <v>33.65</v>
      </c>
      <c r="G125" s="3"/>
    </row>
    <row r="126" spans="2:7" x14ac:dyDescent="0.2">
      <c r="B126" s="7" t="s">
        <v>38</v>
      </c>
      <c r="C126" s="4" t="s">
        <v>65</v>
      </c>
      <c r="D126" s="4">
        <v>2013</v>
      </c>
      <c r="E126" s="5">
        <v>33.65</v>
      </c>
      <c r="F126" s="5">
        <v>33.65</v>
      </c>
      <c r="G126" s="3"/>
    </row>
    <row r="127" spans="2:7" x14ac:dyDescent="0.2">
      <c r="B127" s="7" t="s">
        <v>38</v>
      </c>
      <c r="C127" s="4" t="s">
        <v>65</v>
      </c>
      <c r="D127" s="4">
        <v>2014</v>
      </c>
      <c r="E127" s="5">
        <v>29.33</v>
      </c>
      <c r="F127" s="5">
        <v>29.33</v>
      </c>
      <c r="G127" s="3"/>
    </row>
    <row r="128" spans="2:7" x14ac:dyDescent="0.2">
      <c r="B128" s="7" t="s">
        <v>38</v>
      </c>
      <c r="C128" s="4" t="s">
        <v>65</v>
      </c>
      <c r="D128" s="4">
        <v>2015</v>
      </c>
      <c r="E128" s="5">
        <v>32.69</v>
      </c>
      <c r="F128" s="5">
        <v>32.69</v>
      </c>
      <c r="G128" s="3"/>
    </row>
    <row r="129" spans="2:7" x14ac:dyDescent="0.2">
      <c r="B129" s="7" t="s">
        <v>45</v>
      </c>
      <c r="C129" s="4" t="s">
        <v>4</v>
      </c>
      <c r="D129" s="4">
        <v>2010</v>
      </c>
      <c r="E129" s="5">
        <v>20.57</v>
      </c>
      <c r="F129" s="5">
        <v>20.57</v>
      </c>
      <c r="G129" s="3"/>
    </row>
    <row r="130" spans="2:7" x14ac:dyDescent="0.2">
      <c r="B130" s="7" t="s">
        <v>45</v>
      </c>
      <c r="C130" s="4" t="s">
        <v>4</v>
      </c>
      <c r="D130" s="4">
        <v>2011</v>
      </c>
      <c r="E130" s="5">
        <v>33.18</v>
      </c>
      <c r="F130" s="5">
        <v>33.18</v>
      </c>
      <c r="G130" s="3"/>
    </row>
    <row r="131" spans="2:7" x14ac:dyDescent="0.2">
      <c r="B131" s="7" t="s">
        <v>45</v>
      </c>
      <c r="C131" s="4" t="s">
        <v>4</v>
      </c>
      <c r="D131" s="4">
        <v>2012</v>
      </c>
      <c r="E131" s="5">
        <v>33.65</v>
      </c>
      <c r="F131" s="5">
        <v>33.65</v>
      </c>
      <c r="G131" s="3"/>
    </row>
    <row r="132" spans="2:7" x14ac:dyDescent="0.2">
      <c r="B132" s="7" t="s">
        <v>45</v>
      </c>
      <c r="C132" s="4" t="s">
        <v>4</v>
      </c>
      <c r="D132" s="4">
        <v>2013</v>
      </c>
      <c r="E132" s="5">
        <v>33.65</v>
      </c>
      <c r="F132" s="5">
        <v>33.65</v>
      </c>
      <c r="G132" s="3"/>
    </row>
    <row r="133" spans="2:7" x14ac:dyDescent="0.2">
      <c r="B133" s="7" t="s">
        <v>45</v>
      </c>
      <c r="C133" s="4" t="s">
        <v>4</v>
      </c>
      <c r="D133" s="4">
        <v>2014</v>
      </c>
      <c r="E133" s="5">
        <v>29.33</v>
      </c>
      <c r="F133" s="5">
        <v>29.33</v>
      </c>
      <c r="G133" s="3"/>
    </row>
    <row r="134" spans="2:7" x14ac:dyDescent="0.2">
      <c r="B134" s="7" t="s">
        <v>45</v>
      </c>
      <c r="C134" s="4" t="s">
        <v>4</v>
      </c>
      <c r="D134" s="4">
        <v>2015</v>
      </c>
      <c r="E134" s="5">
        <v>32.69</v>
      </c>
      <c r="F134" s="5">
        <v>32.69</v>
      </c>
      <c r="G134" s="3"/>
    </row>
    <row r="135" spans="2:7" x14ac:dyDescent="0.2">
      <c r="B135" s="7" t="s">
        <v>39</v>
      </c>
      <c r="C135" s="4" t="s">
        <v>69</v>
      </c>
      <c r="D135" s="4">
        <v>2010</v>
      </c>
      <c r="E135" s="5">
        <v>26.79</v>
      </c>
      <c r="F135" s="5">
        <v>26.79</v>
      </c>
      <c r="G135" s="3"/>
    </row>
    <row r="136" spans="2:7" x14ac:dyDescent="0.2">
      <c r="B136" s="7" t="s">
        <v>39</v>
      </c>
      <c r="C136" s="4" t="s">
        <v>69</v>
      </c>
      <c r="D136" s="4">
        <v>2011</v>
      </c>
      <c r="E136" s="5">
        <v>26.07</v>
      </c>
      <c r="F136" s="5">
        <v>26.07</v>
      </c>
      <c r="G136" s="3"/>
    </row>
    <row r="137" spans="2:7" x14ac:dyDescent="0.2">
      <c r="B137" s="7" t="s">
        <v>39</v>
      </c>
      <c r="C137" s="4" t="s">
        <v>69</v>
      </c>
      <c r="D137" s="4">
        <v>2012</v>
      </c>
      <c r="E137" s="5">
        <v>26.54</v>
      </c>
      <c r="F137" s="5">
        <v>26.54</v>
      </c>
      <c r="G137" s="3"/>
    </row>
    <row r="138" spans="2:7" x14ac:dyDescent="0.2">
      <c r="B138" s="7" t="s">
        <v>39</v>
      </c>
      <c r="C138" s="4" t="s">
        <v>69</v>
      </c>
      <c r="D138" s="4">
        <v>2013</v>
      </c>
      <c r="E138" s="5">
        <v>29.38</v>
      </c>
      <c r="F138" s="5">
        <v>29.38</v>
      </c>
      <c r="G138" s="3"/>
    </row>
    <row r="139" spans="2:7" x14ac:dyDescent="0.2">
      <c r="B139" s="7" t="s">
        <v>39</v>
      </c>
      <c r="C139" s="4" t="s">
        <v>69</v>
      </c>
      <c r="D139" s="4">
        <v>2014</v>
      </c>
      <c r="E139" s="5">
        <v>28.37</v>
      </c>
      <c r="F139" s="5">
        <v>28.37</v>
      </c>
      <c r="G139" s="3"/>
    </row>
    <row r="140" spans="2:7" x14ac:dyDescent="0.2">
      <c r="B140" s="7" t="s">
        <v>39</v>
      </c>
      <c r="C140" s="4" t="s">
        <v>69</v>
      </c>
      <c r="D140" s="4">
        <v>2015</v>
      </c>
      <c r="E140" s="5">
        <v>29.81</v>
      </c>
      <c r="F140" s="5">
        <v>29.81</v>
      </c>
      <c r="G140" s="3"/>
    </row>
    <row r="141" spans="2:7" x14ac:dyDescent="0.2">
      <c r="B141" s="7" t="s">
        <v>46</v>
      </c>
      <c r="C141" s="4" t="s">
        <v>71</v>
      </c>
      <c r="D141" s="4">
        <v>2010</v>
      </c>
      <c r="E141" s="5">
        <v>53.11</v>
      </c>
      <c r="F141" s="5">
        <v>53.11</v>
      </c>
      <c r="G141" s="3"/>
    </row>
    <row r="142" spans="2:7" x14ac:dyDescent="0.2">
      <c r="B142" s="7" t="s">
        <v>46</v>
      </c>
      <c r="C142" s="4" t="s">
        <v>71</v>
      </c>
      <c r="D142" s="4">
        <v>2011</v>
      </c>
      <c r="E142" s="5">
        <v>54.5</v>
      </c>
      <c r="F142" s="5">
        <v>54.5</v>
      </c>
      <c r="G142" s="3"/>
    </row>
    <row r="143" spans="2:7" x14ac:dyDescent="0.2">
      <c r="B143" s="7" t="s">
        <v>46</v>
      </c>
      <c r="C143" s="4" t="s">
        <v>71</v>
      </c>
      <c r="D143" s="4">
        <v>2012</v>
      </c>
      <c r="E143" s="5">
        <v>55.45</v>
      </c>
      <c r="F143" s="5">
        <v>55.45</v>
      </c>
      <c r="G143" s="3"/>
    </row>
    <row r="144" spans="2:7" x14ac:dyDescent="0.2">
      <c r="B144" s="7" t="s">
        <v>46</v>
      </c>
      <c r="C144" s="4" t="s">
        <v>71</v>
      </c>
      <c r="D144" s="4">
        <v>2013</v>
      </c>
      <c r="E144" s="5">
        <v>56.4</v>
      </c>
      <c r="F144" s="5">
        <v>56.4</v>
      </c>
      <c r="G144" s="3"/>
    </row>
    <row r="145" spans="2:7" x14ac:dyDescent="0.2">
      <c r="B145" s="7" t="s">
        <v>46</v>
      </c>
      <c r="C145" s="4" t="s">
        <v>71</v>
      </c>
      <c r="D145" s="4">
        <v>2014</v>
      </c>
      <c r="E145" s="5">
        <v>70.67</v>
      </c>
      <c r="F145" s="5">
        <v>70.67</v>
      </c>
      <c r="G145" s="3"/>
    </row>
    <row r="146" spans="2:7" x14ac:dyDescent="0.2">
      <c r="B146" s="7" t="s">
        <v>46</v>
      </c>
      <c r="C146" s="4" t="s">
        <v>71</v>
      </c>
      <c r="D146" s="4">
        <v>2015</v>
      </c>
      <c r="E146" s="5">
        <v>70.67</v>
      </c>
      <c r="F146" s="5">
        <v>70.67</v>
      </c>
      <c r="G146" s="3"/>
    </row>
    <row r="147" spans="2:7" x14ac:dyDescent="0.2">
      <c r="B147" s="7" t="s">
        <v>19</v>
      </c>
      <c r="C147" s="4" t="s">
        <v>72</v>
      </c>
      <c r="D147" s="4">
        <v>2010</v>
      </c>
      <c r="E147" s="5">
        <v>40.479999999999997</v>
      </c>
      <c r="F147" s="5">
        <v>40.479999999999997</v>
      </c>
      <c r="G147" s="3"/>
    </row>
    <row r="148" spans="2:7" x14ac:dyDescent="0.2">
      <c r="B148" s="7" t="s">
        <v>19</v>
      </c>
      <c r="C148" s="4" t="s">
        <v>72</v>
      </c>
      <c r="D148" s="4">
        <v>2011</v>
      </c>
      <c r="E148" s="5">
        <v>45.5</v>
      </c>
      <c r="F148" s="5">
        <v>45.5</v>
      </c>
      <c r="G148" s="3"/>
    </row>
    <row r="149" spans="2:7" x14ac:dyDescent="0.2">
      <c r="B149" s="7" t="s">
        <v>19</v>
      </c>
      <c r="C149" s="4" t="s">
        <v>72</v>
      </c>
      <c r="D149" s="4">
        <v>2012</v>
      </c>
      <c r="E149" s="5">
        <v>45.02</v>
      </c>
      <c r="F149" s="5">
        <v>45.02</v>
      </c>
      <c r="G149" s="3"/>
    </row>
    <row r="150" spans="2:7" x14ac:dyDescent="0.2">
      <c r="B150" s="7" t="s">
        <v>19</v>
      </c>
      <c r="C150" s="4" t="s">
        <v>72</v>
      </c>
      <c r="D150" s="4">
        <v>2013</v>
      </c>
      <c r="E150" s="5">
        <v>45.02</v>
      </c>
      <c r="F150" s="5">
        <v>45.02</v>
      </c>
      <c r="G150" s="3"/>
    </row>
    <row r="151" spans="2:7" x14ac:dyDescent="0.2">
      <c r="B151" s="7" t="s">
        <v>19</v>
      </c>
      <c r="C151" s="4" t="s">
        <v>72</v>
      </c>
      <c r="D151" s="4">
        <v>2014</v>
      </c>
      <c r="E151" s="5">
        <v>52.88</v>
      </c>
      <c r="F151" s="5">
        <v>52.88</v>
      </c>
      <c r="G151" s="3"/>
    </row>
    <row r="152" spans="2:7" x14ac:dyDescent="0.2">
      <c r="B152" s="7" t="s">
        <v>19</v>
      </c>
      <c r="C152" s="4" t="s">
        <v>72</v>
      </c>
      <c r="D152" s="4">
        <v>2015</v>
      </c>
      <c r="E152" s="5">
        <v>52.4</v>
      </c>
      <c r="F152" s="5">
        <v>52.4</v>
      </c>
      <c r="G152" s="3"/>
    </row>
    <row r="153" spans="2:7" x14ac:dyDescent="0.2">
      <c r="B153" s="7" t="s">
        <v>16</v>
      </c>
      <c r="C153" s="4" t="s">
        <v>1</v>
      </c>
      <c r="D153" s="4">
        <v>2010</v>
      </c>
      <c r="E153" s="5">
        <v>61.72</v>
      </c>
      <c r="F153" s="5">
        <v>61.72</v>
      </c>
      <c r="G153" s="3"/>
    </row>
    <row r="154" spans="2:7" x14ac:dyDescent="0.2">
      <c r="B154" s="7" t="s">
        <v>16</v>
      </c>
      <c r="C154" s="4" t="s">
        <v>1</v>
      </c>
      <c r="D154" s="4">
        <v>2011</v>
      </c>
      <c r="E154" s="5">
        <v>62.56</v>
      </c>
      <c r="F154" s="5">
        <v>62.56</v>
      </c>
      <c r="G154" s="3"/>
    </row>
    <row r="155" spans="2:7" x14ac:dyDescent="0.2">
      <c r="B155" s="7" t="s">
        <v>16</v>
      </c>
      <c r="C155" s="4" t="s">
        <v>1</v>
      </c>
      <c r="D155" s="4">
        <v>2012</v>
      </c>
      <c r="E155" s="5">
        <v>64.45</v>
      </c>
      <c r="F155" s="5">
        <v>64.45</v>
      </c>
      <c r="G155" s="3"/>
    </row>
    <row r="156" spans="2:7" x14ac:dyDescent="0.2">
      <c r="B156" s="7" t="s">
        <v>16</v>
      </c>
      <c r="C156" s="4" t="s">
        <v>1</v>
      </c>
      <c r="D156" s="4">
        <v>2013</v>
      </c>
      <c r="E156" s="5">
        <v>64.930000000000007</v>
      </c>
      <c r="F156" s="5">
        <v>64.930000000000007</v>
      </c>
      <c r="G156" s="3"/>
    </row>
    <row r="157" spans="2:7" x14ac:dyDescent="0.2">
      <c r="B157" s="7" t="s">
        <v>16</v>
      </c>
      <c r="C157" s="4" t="s">
        <v>1</v>
      </c>
      <c r="D157" s="4">
        <v>2014</v>
      </c>
      <c r="E157" s="5">
        <v>66.83</v>
      </c>
      <c r="F157" s="5">
        <v>66.83</v>
      </c>
      <c r="G157" s="3"/>
    </row>
    <row r="158" spans="2:7" x14ac:dyDescent="0.2">
      <c r="B158" s="7" t="s">
        <v>16</v>
      </c>
      <c r="C158" s="4" t="s">
        <v>1</v>
      </c>
      <c r="D158" s="4">
        <v>2015</v>
      </c>
      <c r="E158" s="5">
        <v>68.75</v>
      </c>
      <c r="F158" s="5">
        <v>68.75</v>
      </c>
      <c r="G158" s="3"/>
    </row>
    <row r="159" spans="2:7" x14ac:dyDescent="0.2">
      <c r="B159" s="7" t="s">
        <v>20</v>
      </c>
      <c r="C159" s="4" t="s">
        <v>73</v>
      </c>
      <c r="D159" s="4">
        <v>2010</v>
      </c>
      <c r="E159" s="5">
        <v>100</v>
      </c>
      <c r="F159" s="5">
        <v>100</v>
      </c>
      <c r="G159" s="3"/>
    </row>
    <row r="160" spans="2:7" x14ac:dyDescent="0.2">
      <c r="B160" s="7" t="s">
        <v>20</v>
      </c>
      <c r="C160" s="4" t="s">
        <v>73</v>
      </c>
      <c r="D160" s="4">
        <v>2011</v>
      </c>
      <c r="E160" s="5">
        <v>99.53</v>
      </c>
      <c r="F160" s="5">
        <v>99.53</v>
      </c>
      <c r="G160" s="3"/>
    </row>
    <row r="161" spans="2:7" x14ac:dyDescent="0.2">
      <c r="B161" s="7" t="s">
        <v>20</v>
      </c>
      <c r="C161" s="4" t="s">
        <v>73</v>
      </c>
      <c r="D161" s="4">
        <v>2012</v>
      </c>
      <c r="E161" s="5">
        <v>99.53</v>
      </c>
      <c r="F161" s="5">
        <v>99.53</v>
      </c>
      <c r="G161" s="3"/>
    </row>
    <row r="162" spans="2:7" x14ac:dyDescent="0.2">
      <c r="B162" s="7" t="s">
        <v>20</v>
      </c>
      <c r="C162" s="4" t="s">
        <v>73</v>
      </c>
      <c r="D162" s="4">
        <v>2013</v>
      </c>
      <c r="E162" s="5">
        <v>99.53</v>
      </c>
      <c r="F162" s="5">
        <v>99.53</v>
      </c>
      <c r="G162" s="3"/>
    </row>
    <row r="163" spans="2:7" x14ac:dyDescent="0.2">
      <c r="B163" s="7" t="s">
        <v>20</v>
      </c>
      <c r="C163" s="4" t="s">
        <v>73</v>
      </c>
      <c r="D163" s="4">
        <v>2014</v>
      </c>
      <c r="E163" s="5">
        <v>100</v>
      </c>
      <c r="F163" s="5">
        <v>100</v>
      </c>
      <c r="G163" s="3"/>
    </row>
    <row r="164" spans="2:7" x14ac:dyDescent="0.2">
      <c r="B164" s="7" t="s">
        <v>20</v>
      </c>
      <c r="C164" s="4" t="s">
        <v>73</v>
      </c>
      <c r="D164" s="4">
        <v>2015</v>
      </c>
      <c r="E164" s="5">
        <v>100</v>
      </c>
      <c r="F164" s="5">
        <v>100</v>
      </c>
      <c r="G164" s="3"/>
    </row>
    <row r="165" spans="2:7" x14ac:dyDescent="0.2">
      <c r="B165" s="7" t="s">
        <v>40</v>
      </c>
      <c r="C165" s="4" t="s">
        <v>5</v>
      </c>
      <c r="D165" s="4">
        <v>2010</v>
      </c>
      <c r="E165" s="5">
        <v>17.22</v>
      </c>
      <c r="F165" s="5">
        <v>17.22</v>
      </c>
      <c r="G165" s="3"/>
    </row>
    <row r="166" spans="2:7" x14ac:dyDescent="0.2">
      <c r="B166" s="7" t="s">
        <v>40</v>
      </c>
      <c r="C166" s="4" t="s">
        <v>5</v>
      </c>
      <c r="D166" s="4">
        <v>2011</v>
      </c>
      <c r="E166" s="5">
        <v>19.43</v>
      </c>
      <c r="F166" s="5">
        <v>19.43</v>
      </c>
      <c r="G166" s="3"/>
    </row>
    <row r="167" spans="2:7" x14ac:dyDescent="0.2">
      <c r="B167" s="7" t="s">
        <v>40</v>
      </c>
      <c r="C167" s="4" t="s">
        <v>5</v>
      </c>
      <c r="D167" s="4">
        <v>2012</v>
      </c>
      <c r="E167" s="5">
        <v>24.17</v>
      </c>
      <c r="F167" s="5">
        <v>24.17</v>
      </c>
      <c r="G167" s="3"/>
    </row>
    <row r="168" spans="2:7" x14ac:dyDescent="0.2">
      <c r="B168" s="7" t="s">
        <v>40</v>
      </c>
      <c r="C168" s="4" t="s">
        <v>5</v>
      </c>
      <c r="D168" s="4">
        <v>2013</v>
      </c>
      <c r="E168" s="5">
        <v>23.22</v>
      </c>
      <c r="F168" s="5">
        <v>23.22</v>
      </c>
      <c r="G168" s="3"/>
    </row>
    <row r="169" spans="2:7" x14ac:dyDescent="0.2">
      <c r="B169" s="7" t="s">
        <v>40</v>
      </c>
      <c r="C169" s="4" t="s">
        <v>5</v>
      </c>
      <c r="D169" s="4">
        <v>2014</v>
      </c>
      <c r="E169" s="5">
        <v>15.38</v>
      </c>
      <c r="F169" s="5">
        <v>15.38</v>
      </c>
      <c r="G169" s="3"/>
    </row>
    <row r="170" spans="2:7" x14ac:dyDescent="0.2">
      <c r="B170" s="7" t="s">
        <v>40</v>
      </c>
      <c r="C170" s="4" t="s">
        <v>5</v>
      </c>
      <c r="D170" s="4">
        <v>2015</v>
      </c>
      <c r="E170" s="5">
        <v>14.42</v>
      </c>
      <c r="F170" s="5">
        <v>14.42</v>
      </c>
      <c r="G170" s="3"/>
    </row>
    <row r="171" spans="2:7" x14ac:dyDescent="0.2">
      <c r="B171" s="7" t="s">
        <v>80</v>
      </c>
      <c r="C171" s="4" t="s">
        <v>70</v>
      </c>
      <c r="D171" s="4">
        <v>2010</v>
      </c>
      <c r="E171" s="5">
        <v>73.209999999999994</v>
      </c>
      <c r="F171" s="5">
        <v>73.209999999999994</v>
      </c>
      <c r="G171" s="3"/>
    </row>
    <row r="172" spans="2:7" x14ac:dyDescent="0.2">
      <c r="B172" s="7" t="s">
        <v>80</v>
      </c>
      <c r="C172" s="4" t="s">
        <v>70</v>
      </c>
      <c r="D172" s="4">
        <v>2011</v>
      </c>
      <c r="E172" s="5">
        <v>74.88</v>
      </c>
      <c r="F172" s="5">
        <v>74.88</v>
      </c>
      <c r="G172" s="3"/>
    </row>
    <row r="173" spans="2:7" x14ac:dyDescent="0.2">
      <c r="B173" s="7" t="s">
        <v>80</v>
      </c>
      <c r="C173" s="4" t="s">
        <v>70</v>
      </c>
      <c r="D173" s="4">
        <v>2012</v>
      </c>
      <c r="E173" s="5">
        <v>76.3</v>
      </c>
      <c r="F173" s="5">
        <v>76.3</v>
      </c>
      <c r="G173" s="3"/>
    </row>
    <row r="174" spans="2:7" x14ac:dyDescent="0.2">
      <c r="B174" s="7" t="s">
        <v>80</v>
      </c>
      <c r="C174" s="4" t="s">
        <v>70</v>
      </c>
      <c r="D174" s="4">
        <v>2013</v>
      </c>
      <c r="E174" s="5">
        <v>77.73</v>
      </c>
      <c r="F174" s="5">
        <v>77.73</v>
      </c>
      <c r="G174" s="3"/>
    </row>
    <row r="175" spans="2:7" x14ac:dyDescent="0.2">
      <c r="B175" s="7" t="s">
        <v>80</v>
      </c>
      <c r="C175" s="4" t="s">
        <v>70</v>
      </c>
      <c r="D175" s="4">
        <v>2014</v>
      </c>
      <c r="E175" s="5">
        <v>50</v>
      </c>
      <c r="F175" s="5">
        <v>50</v>
      </c>
      <c r="G175" s="3"/>
    </row>
    <row r="176" spans="2:7" x14ac:dyDescent="0.2">
      <c r="B176" s="7" t="s">
        <v>80</v>
      </c>
      <c r="C176" s="4" t="s">
        <v>70</v>
      </c>
      <c r="D176" s="4">
        <v>2015</v>
      </c>
      <c r="E176" s="5">
        <v>57.21</v>
      </c>
      <c r="F176" s="5">
        <v>57.21</v>
      </c>
      <c r="G176" s="3"/>
    </row>
    <row r="177" spans="2:7" x14ac:dyDescent="0.2">
      <c r="B177" s="7" t="s">
        <v>27</v>
      </c>
      <c r="C177" s="4" t="s">
        <v>74</v>
      </c>
      <c r="D177" s="4">
        <v>2010</v>
      </c>
      <c r="E177" s="5">
        <v>75.599999999999994</v>
      </c>
      <c r="F177" s="5">
        <v>75.599999999999994</v>
      </c>
      <c r="G177" s="3"/>
    </row>
    <row r="178" spans="2:7" x14ac:dyDescent="0.2">
      <c r="B178" s="7" t="s">
        <v>27</v>
      </c>
      <c r="C178" s="4" t="s">
        <v>74</v>
      </c>
      <c r="D178" s="4">
        <v>2011</v>
      </c>
      <c r="E178" s="5">
        <v>76.3</v>
      </c>
      <c r="F178" s="5">
        <v>76.3</v>
      </c>
      <c r="G178" s="3"/>
    </row>
    <row r="179" spans="2:7" x14ac:dyDescent="0.2">
      <c r="B179" s="7" t="s">
        <v>27</v>
      </c>
      <c r="C179" s="4" t="s">
        <v>74</v>
      </c>
      <c r="D179" s="4">
        <v>2012</v>
      </c>
      <c r="E179" s="5">
        <v>72.040000000000006</v>
      </c>
      <c r="F179" s="5">
        <v>72.040000000000006</v>
      </c>
      <c r="G179" s="3"/>
    </row>
    <row r="180" spans="2:7" x14ac:dyDescent="0.2">
      <c r="B180" s="7" t="s">
        <v>27</v>
      </c>
      <c r="C180" s="4" t="s">
        <v>74</v>
      </c>
      <c r="D180" s="4">
        <v>2013</v>
      </c>
      <c r="E180" s="5">
        <v>72.510000000000005</v>
      </c>
      <c r="F180" s="5">
        <v>72.510000000000005</v>
      </c>
      <c r="G180" s="3"/>
    </row>
    <row r="181" spans="2:7" x14ac:dyDescent="0.2">
      <c r="B181" s="7" t="s">
        <v>27</v>
      </c>
      <c r="C181" s="4" t="s">
        <v>74</v>
      </c>
      <c r="D181" s="4">
        <v>2014</v>
      </c>
      <c r="E181" s="5">
        <v>53.85</v>
      </c>
      <c r="F181" s="5">
        <v>53.85</v>
      </c>
      <c r="G181" s="3"/>
    </row>
    <row r="182" spans="2:7" x14ac:dyDescent="0.2">
      <c r="B182" s="7" t="s">
        <v>27</v>
      </c>
      <c r="C182" s="4" t="s">
        <v>74</v>
      </c>
      <c r="D182" s="4">
        <v>2015</v>
      </c>
      <c r="E182" s="5">
        <v>50</v>
      </c>
      <c r="F182" s="5">
        <v>50</v>
      </c>
      <c r="G182" s="3"/>
    </row>
    <row r="183" spans="2:7" x14ac:dyDescent="0.2">
      <c r="B183" s="7" t="s">
        <v>34</v>
      </c>
      <c r="C183" s="4" t="s">
        <v>75</v>
      </c>
      <c r="D183" s="4">
        <v>2010</v>
      </c>
      <c r="E183" s="5">
        <v>73.209999999999994</v>
      </c>
      <c r="F183" s="5">
        <v>73.209999999999994</v>
      </c>
      <c r="G183" s="3"/>
    </row>
    <row r="184" spans="2:7" x14ac:dyDescent="0.2">
      <c r="B184" s="7" t="s">
        <v>34</v>
      </c>
      <c r="C184" s="4" t="s">
        <v>75</v>
      </c>
      <c r="D184" s="4">
        <v>2011</v>
      </c>
      <c r="E184" s="5">
        <v>74.88</v>
      </c>
      <c r="F184" s="5">
        <v>74.88</v>
      </c>
      <c r="G184" s="3"/>
    </row>
    <row r="185" spans="2:7" x14ac:dyDescent="0.2">
      <c r="B185" s="7" t="s">
        <v>34</v>
      </c>
      <c r="C185" s="4" t="s">
        <v>75</v>
      </c>
      <c r="D185" s="4">
        <v>2012</v>
      </c>
      <c r="E185" s="5">
        <v>76.3</v>
      </c>
      <c r="F185" s="5">
        <v>76.3</v>
      </c>
      <c r="G185" s="3"/>
    </row>
    <row r="186" spans="2:7" x14ac:dyDescent="0.2">
      <c r="B186" s="7" t="s">
        <v>34</v>
      </c>
      <c r="C186" s="4" t="s">
        <v>75</v>
      </c>
      <c r="D186" s="4">
        <v>2013</v>
      </c>
      <c r="E186" s="5">
        <v>77.73</v>
      </c>
      <c r="F186" s="5">
        <v>77.73</v>
      </c>
      <c r="G186" s="3"/>
    </row>
    <row r="187" spans="2:7" x14ac:dyDescent="0.2">
      <c r="B187" s="7" t="s">
        <v>34</v>
      </c>
      <c r="C187" s="4" t="s">
        <v>75</v>
      </c>
      <c r="D187" s="4">
        <v>2014</v>
      </c>
      <c r="E187" s="5">
        <v>59.13</v>
      </c>
      <c r="F187" s="5">
        <v>59.13</v>
      </c>
      <c r="G187" s="3"/>
    </row>
    <row r="188" spans="2:7" x14ac:dyDescent="0.2">
      <c r="B188" s="7" t="s">
        <v>34</v>
      </c>
      <c r="C188" s="4" t="s">
        <v>75</v>
      </c>
      <c r="D188" s="4">
        <v>2015</v>
      </c>
      <c r="E188" s="5">
        <v>54.33</v>
      </c>
      <c r="F188" s="5">
        <v>54.33</v>
      </c>
      <c r="G188" s="3"/>
    </row>
    <row r="189" spans="2:7" x14ac:dyDescent="0.2">
      <c r="B189" s="7" t="s">
        <v>28</v>
      </c>
      <c r="C189" s="4" t="s">
        <v>61</v>
      </c>
      <c r="D189" s="4">
        <v>2010</v>
      </c>
      <c r="E189" s="5">
        <v>51.2</v>
      </c>
      <c r="F189" s="5">
        <v>51.2</v>
      </c>
      <c r="G189" s="3"/>
    </row>
    <row r="190" spans="2:7" x14ac:dyDescent="0.2">
      <c r="B190" s="7" t="s">
        <v>28</v>
      </c>
      <c r="C190" s="4" t="s">
        <v>61</v>
      </c>
      <c r="D190" s="4">
        <v>2011</v>
      </c>
      <c r="E190" s="5">
        <v>50.24</v>
      </c>
      <c r="F190" s="5">
        <v>50.24</v>
      </c>
      <c r="G190" s="3"/>
    </row>
    <row r="191" spans="2:7" x14ac:dyDescent="0.2">
      <c r="B191" s="7" t="s">
        <v>28</v>
      </c>
      <c r="C191" s="4" t="s">
        <v>61</v>
      </c>
      <c r="D191" s="4">
        <v>2012</v>
      </c>
      <c r="E191" s="5">
        <v>55.92</v>
      </c>
      <c r="F191" s="5">
        <v>55.92</v>
      </c>
      <c r="G191" s="3"/>
    </row>
    <row r="192" spans="2:7" x14ac:dyDescent="0.2">
      <c r="B192" s="7" t="s">
        <v>28</v>
      </c>
      <c r="C192" s="4" t="s">
        <v>61</v>
      </c>
      <c r="D192" s="4">
        <v>2013</v>
      </c>
      <c r="E192" s="5">
        <v>54.98</v>
      </c>
      <c r="F192" s="5">
        <v>54.98</v>
      </c>
      <c r="G192" s="3"/>
    </row>
    <row r="193" spans="2:7" x14ac:dyDescent="0.2">
      <c r="B193" s="7" t="s">
        <v>28</v>
      </c>
      <c r="C193" s="4" t="s">
        <v>61</v>
      </c>
      <c r="D193" s="4">
        <v>2014</v>
      </c>
      <c r="E193" s="5">
        <v>46.63</v>
      </c>
      <c r="F193" s="5">
        <v>46.63</v>
      </c>
      <c r="G193" s="3"/>
    </row>
    <row r="194" spans="2:7" x14ac:dyDescent="0.2">
      <c r="B194" s="7" t="s">
        <v>28</v>
      </c>
      <c r="C194" s="4" t="s">
        <v>61</v>
      </c>
      <c r="D194" s="4">
        <v>2015</v>
      </c>
      <c r="E194" s="5">
        <v>41.35</v>
      </c>
      <c r="F194" s="5">
        <v>41.35</v>
      </c>
      <c r="G194" s="3"/>
    </row>
    <row r="195" spans="2:7" x14ac:dyDescent="0.2">
      <c r="B195" s="7" t="s">
        <v>47</v>
      </c>
      <c r="C195" s="4" t="s">
        <v>77</v>
      </c>
      <c r="D195" s="4">
        <v>2010</v>
      </c>
      <c r="E195" s="5">
        <v>9.57</v>
      </c>
      <c r="F195" s="5">
        <v>9.57</v>
      </c>
      <c r="G195" s="3"/>
    </row>
    <row r="196" spans="2:7" x14ac:dyDescent="0.2">
      <c r="B196" s="7" t="s">
        <v>47</v>
      </c>
      <c r="C196" s="4" t="s">
        <v>77</v>
      </c>
      <c r="D196" s="4">
        <v>2011</v>
      </c>
      <c r="E196" s="5">
        <v>11.85</v>
      </c>
      <c r="F196" s="5">
        <v>11.85</v>
      </c>
      <c r="G196" s="3"/>
    </row>
    <row r="197" spans="2:7" x14ac:dyDescent="0.2">
      <c r="B197" s="7" t="s">
        <v>47</v>
      </c>
      <c r="C197" s="4" t="s">
        <v>77</v>
      </c>
      <c r="D197" s="4">
        <v>2012</v>
      </c>
      <c r="E197" s="5">
        <v>11.85</v>
      </c>
      <c r="F197" s="5">
        <v>11.85</v>
      </c>
      <c r="G197" s="3"/>
    </row>
    <row r="198" spans="2:7" x14ac:dyDescent="0.2">
      <c r="B198" s="7" t="s">
        <v>47</v>
      </c>
      <c r="C198" s="4" t="s">
        <v>77</v>
      </c>
      <c r="D198" s="4">
        <v>2013</v>
      </c>
      <c r="E198" s="5">
        <v>10.43</v>
      </c>
      <c r="F198" s="5">
        <v>10.43</v>
      </c>
      <c r="G198" s="3"/>
    </row>
    <row r="199" spans="2:7" x14ac:dyDescent="0.2">
      <c r="B199" s="7" t="s">
        <v>47</v>
      </c>
      <c r="C199" s="4" t="s">
        <v>77</v>
      </c>
      <c r="D199" s="4">
        <v>2014</v>
      </c>
      <c r="E199" s="5">
        <v>12.5</v>
      </c>
      <c r="F199" s="5">
        <v>12.5</v>
      </c>
      <c r="G199" s="3"/>
    </row>
    <row r="200" spans="2:7" x14ac:dyDescent="0.2">
      <c r="B200" s="7" t="s">
        <v>47</v>
      </c>
      <c r="C200" s="4" t="s">
        <v>77</v>
      </c>
      <c r="D200" s="4">
        <v>2015</v>
      </c>
      <c r="E200" s="5">
        <v>12.98</v>
      </c>
      <c r="F200" s="5">
        <v>12.98</v>
      </c>
      <c r="G200" s="3"/>
    </row>
    <row r="201" spans="2:7" x14ac:dyDescent="0.2">
      <c r="B201" s="7" t="s">
        <v>41</v>
      </c>
      <c r="C201" s="4" t="s">
        <v>62</v>
      </c>
      <c r="D201" s="4">
        <v>2010</v>
      </c>
      <c r="E201" s="5">
        <v>43.54</v>
      </c>
      <c r="F201" s="5">
        <v>43.54</v>
      </c>
      <c r="G201" s="3"/>
    </row>
    <row r="202" spans="2:7" x14ac:dyDescent="0.2">
      <c r="B202" s="7" t="s">
        <v>41</v>
      </c>
      <c r="C202" s="4" t="s">
        <v>62</v>
      </c>
      <c r="D202" s="4">
        <v>2011</v>
      </c>
      <c r="E202" s="5">
        <v>43.13</v>
      </c>
      <c r="F202" s="5">
        <v>43.13</v>
      </c>
      <c r="G202" s="3"/>
    </row>
    <row r="203" spans="2:7" x14ac:dyDescent="0.2">
      <c r="B203" s="7" t="s">
        <v>41</v>
      </c>
      <c r="C203" s="4" t="s">
        <v>62</v>
      </c>
      <c r="D203" s="4">
        <v>2012</v>
      </c>
      <c r="E203" s="5">
        <v>42.18</v>
      </c>
      <c r="F203" s="5">
        <v>42.18</v>
      </c>
      <c r="G203" s="3"/>
    </row>
    <row r="204" spans="2:7" x14ac:dyDescent="0.2">
      <c r="B204" s="7" t="s">
        <v>41</v>
      </c>
      <c r="C204" s="4" t="s">
        <v>62</v>
      </c>
      <c r="D204" s="4">
        <v>2013</v>
      </c>
      <c r="E204" s="5">
        <v>42.18</v>
      </c>
      <c r="F204" s="5">
        <v>42.18</v>
      </c>
      <c r="G204" s="3"/>
    </row>
    <row r="205" spans="2:7" x14ac:dyDescent="0.2">
      <c r="B205" s="7" t="s">
        <v>41</v>
      </c>
      <c r="C205" s="4" t="s">
        <v>62</v>
      </c>
      <c r="D205" s="4">
        <v>2014</v>
      </c>
      <c r="E205" s="5">
        <v>50.48</v>
      </c>
      <c r="F205" s="5">
        <v>50.48</v>
      </c>
      <c r="G205" s="3"/>
    </row>
    <row r="206" spans="2:7" x14ac:dyDescent="0.2">
      <c r="B206" s="7" t="s">
        <v>41</v>
      </c>
      <c r="C206" s="4" t="s">
        <v>62</v>
      </c>
      <c r="D206" s="4">
        <v>2015</v>
      </c>
      <c r="E206" s="5">
        <v>42.79</v>
      </c>
      <c r="F206" s="5">
        <v>42.79</v>
      </c>
      <c r="G206" s="3"/>
    </row>
    <row r="207" spans="2:7" x14ac:dyDescent="0.2">
      <c r="B207" s="7" t="s">
        <v>35</v>
      </c>
      <c r="C207" s="4" t="s">
        <v>78</v>
      </c>
      <c r="D207" s="4">
        <v>2010</v>
      </c>
      <c r="E207" s="5">
        <v>63.64</v>
      </c>
      <c r="F207" s="5">
        <v>63.64</v>
      </c>
      <c r="G207" s="3"/>
    </row>
    <row r="208" spans="2:7" x14ac:dyDescent="0.2">
      <c r="B208" s="7" t="s">
        <v>35</v>
      </c>
      <c r="C208" s="4" t="s">
        <v>78</v>
      </c>
      <c r="D208" s="4">
        <v>2011</v>
      </c>
      <c r="E208" s="5">
        <v>63.98</v>
      </c>
      <c r="F208" s="5">
        <v>63.98</v>
      </c>
      <c r="G208" s="3"/>
    </row>
    <row r="209" spans="2:7" x14ac:dyDescent="0.2">
      <c r="B209" s="7" t="s">
        <v>35</v>
      </c>
      <c r="C209" s="4" t="s">
        <v>78</v>
      </c>
      <c r="D209" s="4">
        <v>2012</v>
      </c>
      <c r="E209" s="5">
        <v>64.930000000000007</v>
      </c>
      <c r="F209" s="5">
        <v>64.930000000000007</v>
      </c>
      <c r="G209" s="3"/>
    </row>
    <row r="210" spans="2:7" x14ac:dyDescent="0.2">
      <c r="B210" s="7" t="s">
        <v>35</v>
      </c>
      <c r="C210" s="4" t="s">
        <v>78</v>
      </c>
      <c r="D210" s="4">
        <v>2013</v>
      </c>
      <c r="E210" s="5">
        <v>63.51</v>
      </c>
      <c r="F210" s="5">
        <v>63.51</v>
      </c>
      <c r="G210" s="3"/>
    </row>
    <row r="211" spans="2:7" x14ac:dyDescent="0.2">
      <c r="B211" s="7" t="s">
        <v>35</v>
      </c>
      <c r="C211" s="4" t="s">
        <v>78</v>
      </c>
      <c r="D211" s="4">
        <v>2014</v>
      </c>
      <c r="E211" s="5">
        <v>64.42</v>
      </c>
      <c r="F211" s="5">
        <v>64.42</v>
      </c>
      <c r="G211" s="3"/>
    </row>
    <row r="212" spans="2:7" x14ac:dyDescent="0.2">
      <c r="B212" s="7" t="s">
        <v>35</v>
      </c>
      <c r="C212" s="4" t="s">
        <v>78</v>
      </c>
      <c r="D212" s="4">
        <v>2015</v>
      </c>
      <c r="E212" s="5">
        <v>62.98</v>
      </c>
      <c r="F212" s="5">
        <v>62.98</v>
      </c>
      <c r="G212" s="3"/>
    </row>
    <row r="213" spans="2:7" x14ac:dyDescent="0.2">
      <c r="B213" s="7" t="s">
        <v>48</v>
      </c>
      <c r="C213" s="4" t="s">
        <v>76</v>
      </c>
      <c r="D213" s="4">
        <v>2010</v>
      </c>
      <c r="E213" s="5">
        <v>38.28</v>
      </c>
      <c r="F213" s="5">
        <v>38.28</v>
      </c>
      <c r="G213" s="3"/>
    </row>
    <row r="214" spans="2:7" x14ac:dyDescent="0.2">
      <c r="B214" s="7" t="s">
        <v>48</v>
      </c>
      <c r="C214" s="4" t="s">
        <v>76</v>
      </c>
      <c r="D214" s="4">
        <v>2011</v>
      </c>
      <c r="E214" s="5">
        <v>22.75</v>
      </c>
      <c r="F214" s="5">
        <v>22.75</v>
      </c>
      <c r="G214" s="3"/>
    </row>
    <row r="215" spans="2:7" x14ac:dyDescent="0.2">
      <c r="B215" s="7" t="s">
        <v>48</v>
      </c>
      <c r="C215" s="4" t="s">
        <v>76</v>
      </c>
      <c r="D215" s="4">
        <v>2012</v>
      </c>
      <c r="E215" s="5">
        <v>29.38</v>
      </c>
      <c r="F215" s="5">
        <v>29.38</v>
      </c>
      <c r="G215" s="3"/>
    </row>
    <row r="216" spans="2:7" x14ac:dyDescent="0.2">
      <c r="B216" s="7" t="s">
        <v>48</v>
      </c>
      <c r="C216" s="4" t="s">
        <v>76</v>
      </c>
      <c r="D216" s="4">
        <v>2013</v>
      </c>
      <c r="E216" s="5">
        <v>30.33</v>
      </c>
      <c r="F216" s="5">
        <v>30.33</v>
      </c>
      <c r="G216" s="3"/>
    </row>
    <row r="217" spans="2:7" x14ac:dyDescent="0.2">
      <c r="B217" s="7" t="s">
        <v>48</v>
      </c>
      <c r="C217" s="4" t="s">
        <v>76</v>
      </c>
      <c r="D217" s="4">
        <v>2014</v>
      </c>
      <c r="E217" s="5">
        <v>16.829999999999998</v>
      </c>
      <c r="F217" s="5">
        <v>16.829999999999998</v>
      </c>
      <c r="G217" s="3"/>
    </row>
    <row r="218" spans="2:7" x14ac:dyDescent="0.2">
      <c r="B218" s="7" t="s">
        <v>48</v>
      </c>
      <c r="C218" s="4" t="s">
        <v>76</v>
      </c>
      <c r="D218" s="4">
        <v>2015</v>
      </c>
      <c r="E218" s="5">
        <v>15.87</v>
      </c>
      <c r="F218" s="5">
        <v>15.87</v>
      </c>
      <c r="G218" s="3"/>
    </row>
    <row r="219" spans="2:7" x14ac:dyDescent="0.2">
      <c r="B219" s="7" t="s">
        <v>42</v>
      </c>
      <c r="C219" s="4" t="s">
        <v>79</v>
      </c>
      <c r="D219" s="4">
        <v>2010</v>
      </c>
      <c r="E219" s="5">
        <v>44.5</v>
      </c>
      <c r="F219" s="5">
        <v>44.5</v>
      </c>
      <c r="G219" s="3"/>
    </row>
    <row r="220" spans="2:7" x14ac:dyDescent="0.2">
      <c r="B220" s="7" t="s">
        <v>42</v>
      </c>
      <c r="C220" s="4" t="s">
        <v>79</v>
      </c>
      <c r="D220" s="4">
        <v>2011</v>
      </c>
      <c r="E220" s="5">
        <v>46.45</v>
      </c>
      <c r="F220" s="5">
        <v>46.45</v>
      </c>
      <c r="G220" s="3"/>
    </row>
    <row r="221" spans="2:7" x14ac:dyDescent="0.2">
      <c r="B221" s="7" t="s">
        <v>42</v>
      </c>
      <c r="C221" s="4" t="s">
        <v>79</v>
      </c>
      <c r="D221" s="4">
        <v>2012</v>
      </c>
      <c r="E221" s="5">
        <v>47.39</v>
      </c>
      <c r="F221" s="5">
        <v>47.39</v>
      </c>
      <c r="G221" s="3"/>
    </row>
    <row r="222" spans="2:7" x14ac:dyDescent="0.2">
      <c r="B222" s="7" t="s">
        <v>42</v>
      </c>
      <c r="C222" s="4" t="s">
        <v>79</v>
      </c>
      <c r="D222" s="4">
        <v>2013</v>
      </c>
      <c r="E222" s="5">
        <v>46.92</v>
      </c>
      <c r="F222" s="5">
        <v>46.92</v>
      </c>
      <c r="G222" s="3"/>
    </row>
    <row r="223" spans="2:7" x14ac:dyDescent="0.2">
      <c r="B223" s="7" t="s">
        <v>42</v>
      </c>
      <c r="C223" s="4" t="s">
        <v>79</v>
      </c>
      <c r="D223" s="4">
        <v>2014</v>
      </c>
      <c r="E223" s="5">
        <v>31.25</v>
      </c>
      <c r="F223" s="5">
        <v>31.25</v>
      </c>
      <c r="G223" s="3"/>
    </row>
    <row r="224" spans="2:7" x14ac:dyDescent="0.2">
      <c r="B224" s="7" t="s">
        <v>42</v>
      </c>
      <c r="C224" s="4" t="s">
        <v>79</v>
      </c>
      <c r="D224" s="4">
        <v>2015</v>
      </c>
      <c r="E224" s="5">
        <v>21.15</v>
      </c>
      <c r="F224" s="5">
        <v>21.15</v>
      </c>
      <c r="G224" s="3"/>
    </row>
  </sheetData>
  <mergeCells count="1">
    <mergeCell ref="H2:J2"/>
  </mergeCells>
  <pageMargins left="0.7" right="0.7" top="0.75" bottom="0.75" header="0.3" footer="0.3"/>
  <pageSetup scale="36" fitToHeight="0"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L3"/>
  <sheetViews>
    <sheetView topLeftCell="A13" workbookViewId="0">
      <selection activeCell="D42" sqref="D42"/>
    </sheetView>
  </sheetViews>
  <sheetFormatPr baseColWidth="10" defaultColWidth="8.83203125" defaultRowHeight="15" x14ac:dyDescent="0.2"/>
  <sheetData>
    <row r="3" spans="12:12" x14ac:dyDescent="0.2">
      <c r="L3" s="10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MVR</vt:lpstr>
      <vt:lpstr>SQMI &amp; CC</vt:lpstr>
      <vt:lpstr>GE &amp; CC</vt:lpstr>
      <vt:lpstr>Data (3)</vt:lpstr>
      <vt:lpstr>Data (2)</vt:lpstr>
      <vt:lpstr>Data</vt:lpstr>
      <vt:lpstr>Correlation</vt:lpstr>
      <vt:lpstr>Trendline</vt:lpstr>
      <vt:lpstr>Regression</vt:lpstr>
      <vt:lpstr>Chi (2)</vt:lpstr>
      <vt:lpstr>Perfect World</vt:lpstr>
      <vt:lpstr>Trendline (Print Friendly)</vt:lpstr>
    </vt:vector>
  </TitlesOfParts>
  <Company>University of Memphis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Bradly Allen Knox (baknox1)</dc:creator>
  <cp:lastModifiedBy>Microsoft Office User</cp:lastModifiedBy>
  <cp:lastPrinted>2017-04-17T16:55:56Z</cp:lastPrinted>
  <dcterms:created xsi:type="dcterms:W3CDTF">2017-03-29T17:02:01Z</dcterms:created>
  <dcterms:modified xsi:type="dcterms:W3CDTF">2017-12-19T16:34:14Z</dcterms:modified>
</cp:coreProperties>
</file>