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ПОИТ\3 sem\TerVer\lab01\"/>
    </mc:Choice>
  </mc:AlternateContent>
  <xr:revisionPtr revIDLastSave="0" documentId="13_ncr:1_{AA6370C1-F30A-4FA3-A1DB-6E08CC00E80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53" i="1"/>
  <c r="D35" i="1"/>
  <c r="D28" i="1"/>
  <c r="D34" i="1"/>
  <c r="D33" i="1"/>
  <c r="D32" i="1"/>
  <c r="D31" i="1"/>
  <c r="D30" i="1"/>
  <c r="D29" i="1"/>
  <c r="H19" i="1"/>
  <c r="H17" i="1"/>
  <c r="A41" i="1"/>
  <c r="A28" i="1"/>
  <c r="H49" i="1"/>
  <c r="E49" i="1"/>
  <c r="C48" i="1"/>
  <c r="C43" i="1"/>
  <c r="C44" i="1"/>
  <c r="C45" i="1"/>
  <c r="C46" i="1"/>
  <c r="C47" i="1"/>
  <c r="C42" i="1"/>
  <c r="C41" i="1"/>
  <c r="B42" i="1"/>
  <c r="B43" i="1"/>
  <c r="B44" i="1"/>
  <c r="B45" i="1"/>
  <c r="B46" i="1"/>
  <c r="B41" i="1"/>
  <c r="A43" i="1"/>
  <c r="A44" i="1"/>
  <c r="A45" i="1"/>
  <c r="A46" i="1"/>
  <c r="A47" i="1"/>
  <c r="A42" i="1"/>
  <c r="H37" i="1"/>
  <c r="E37" i="1"/>
  <c r="C36" i="1"/>
  <c r="B29" i="1"/>
  <c r="B30" i="1"/>
  <c r="B31" i="1"/>
  <c r="B32" i="1"/>
  <c r="B33" i="1"/>
  <c r="B34" i="1"/>
  <c r="B28" i="1"/>
  <c r="A17" i="1"/>
  <c r="C29" i="1"/>
  <c r="C30" i="1"/>
  <c r="C31" i="1"/>
  <c r="C32" i="1"/>
  <c r="C33" i="1"/>
  <c r="C34" i="1"/>
  <c r="C35" i="1"/>
  <c r="C28" i="1"/>
  <c r="A29" i="1"/>
  <c r="A30" i="1"/>
  <c r="A31" i="1"/>
  <c r="A32" i="1"/>
  <c r="A33" i="1"/>
  <c r="A34" i="1"/>
  <c r="A35" i="1"/>
  <c r="C17" i="1"/>
  <c r="H20" i="1" l="1"/>
  <c r="H21" i="1" l="1"/>
  <c r="D44" i="1" s="1"/>
  <c r="E44" i="1" s="1"/>
  <c r="E29" i="1"/>
  <c r="D45" i="1"/>
  <c r="E45" i="1" s="1"/>
  <c r="E32" i="1"/>
  <c r="E30" i="1"/>
  <c r="E33" i="1"/>
  <c r="D42" i="1"/>
  <c r="E42" i="1" s="1"/>
  <c r="D41" i="1"/>
  <c r="D46" i="1"/>
  <c r="E46" i="1" s="1"/>
  <c r="E31" i="1"/>
  <c r="D47" i="1"/>
  <c r="E47" i="1" s="1"/>
  <c r="D43" i="1"/>
  <c r="E43" i="1" s="1"/>
  <c r="E34" i="1"/>
  <c r="E35" i="1"/>
  <c r="F18" i="1"/>
  <c r="F19" i="1"/>
  <c r="F20" i="1"/>
  <c r="F21" i="1"/>
  <c r="F22" i="1"/>
  <c r="F23" i="1"/>
  <c r="F24" i="1"/>
  <c r="F17" i="1"/>
  <c r="E18" i="1"/>
  <c r="E19" i="1"/>
  <c r="E20" i="1"/>
  <c r="E21" i="1"/>
  <c r="E22" i="1"/>
  <c r="E23" i="1"/>
  <c r="E24" i="1"/>
  <c r="E17" i="1"/>
  <c r="D17" i="1"/>
  <c r="D25" i="1" s="1"/>
  <c r="D24" i="1"/>
  <c r="D18" i="1"/>
  <c r="D19" i="1"/>
  <c r="D20" i="1"/>
  <c r="D21" i="1"/>
  <c r="D22" i="1"/>
  <c r="D23" i="1"/>
  <c r="C18" i="1"/>
  <c r="C19" i="1"/>
  <c r="C20" i="1"/>
  <c r="C21" i="1"/>
  <c r="C22" i="1"/>
  <c r="C23" i="1"/>
  <c r="C24" i="1"/>
  <c r="B18" i="1"/>
  <c r="B19" i="1"/>
  <c r="B20" i="1"/>
  <c r="B21" i="1"/>
  <c r="B22" i="1"/>
  <c r="B23" i="1"/>
  <c r="B24" i="1"/>
  <c r="B17" i="1"/>
  <c r="A19" i="1"/>
  <c r="A20" i="1"/>
  <c r="A21" i="1" s="1"/>
  <c r="A22" i="1" s="1"/>
  <c r="A23" i="1" s="1"/>
  <c r="A24" i="1" s="1"/>
  <c r="A18" i="1"/>
  <c r="H14" i="1"/>
  <c r="D14" i="1"/>
  <c r="F13" i="1"/>
  <c r="D13" i="1"/>
  <c r="B13" i="1"/>
  <c r="E12" i="1"/>
  <c r="F44" i="1" l="1"/>
  <c r="G44" i="1" s="1"/>
  <c r="H44" i="1" s="1"/>
  <c r="I44" i="1"/>
  <c r="F33" i="1"/>
  <c r="G33" i="1" s="1"/>
  <c r="H33" i="1" s="1"/>
  <c r="I33" i="1"/>
  <c r="F30" i="1"/>
  <c r="G30" i="1" s="1"/>
  <c r="H30" i="1" s="1"/>
  <c r="I30" i="1"/>
  <c r="F31" i="1"/>
  <c r="G31" i="1" s="1"/>
  <c r="H31" i="1" s="1"/>
  <c r="I31" i="1"/>
  <c r="E28" i="1"/>
  <c r="D36" i="1"/>
  <c r="I29" i="1"/>
  <c r="F29" i="1"/>
  <c r="G29" i="1" s="1"/>
  <c r="H29" i="1" s="1"/>
  <c r="D48" i="1"/>
  <c r="E41" i="1"/>
  <c r="I35" i="1"/>
  <c r="F35" i="1"/>
  <c r="G35" i="1" s="1"/>
  <c r="H35" i="1" s="1"/>
  <c r="I34" i="1"/>
  <c r="F34" i="1"/>
  <c r="G34" i="1" s="1"/>
  <c r="H34" i="1" s="1"/>
  <c r="I43" i="1"/>
  <c r="F43" i="1"/>
  <c r="G43" i="1" s="1"/>
  <c r="H43" i="1" s="1"/>
  <c r="I32" i="1"/>
  <c r="F32" i="1"/>
  <c r="G32" i="1" s="1"/>
  <c r="H32" i="1" s="1"/>
  <c r="F47" i="1"/>
  <c r="G47" i="1" s="1"/>
  <c r="H47" i="1" s="1"/>
  <c r="I47" i="1"/>
  <c r="F45" i="1"/>
  <c r="G45" i="1" s="1"/>
  <c r="H45" i="1" s="1"/>
  <c r="I45" i="1"/>
  <c r="F46" i="1"/>
  <c r="G46" i="1" s="1"/>
  <c r="H46" i="1" s="1"/>
  <c r="I46" i="1"/>
  <c r="I42" i="1"/>
  <c r="F42" i="1"/>
  <c r="G42" i="1" s="1"/>
  <c r="H42" i="1" s="1"/>
  <c r="I28" i="1" l="1"/>
  <c r="I36" i="1" s="1"/>
  <c r="E36" i="1"/>
  <c r="F28" i="1"/>
  <c r="G28" i="1" s="1"/>
  <c r="H28" i="1" s="1"/>
  <c r="H36" i="1" s="1"/>
  <c r="F41" i="1"/>
  <c r="G41" i="1" s="1"/>
  <c r="H41" i="1" s="1"/>
  <c r="H48" i="1" s="1"/>
  <c r="E48" i="1"/>
  <c r="I41" i="1"/>
  <c r="I48" i="1" s="1"/>
</calcChain>
</file>

<file path=xl/sharedStrings.xml><?xml version="1.0" encoding="utf-8"?>
<sst xmlns="http://schemas.openxmlformats.org/spreadsheetml/2006/main" count="52" uniqueCount="35">
  <si>
    <t>Кол-во интервалов:</t>
  </si>
  <si>
    <t>k=</t>
  </si>
  <si>
    <t>min=</t>
  </si>
  <si>
    <t>max=</t>
  </si>
  <si>
    <t>W=</t>
  </si>
  <si>
    <t>Длина интервалов:</t>
  </si>
  <si>
    <t>Округляем</t>
  </si>
  <si>
    <t>h=</t>
  </si>
  <si>
    <t>[xi;</t>
  </si>
  <si>
    <t>xi+1)</t>
  </si>
  <si>
    <t>xi*</t>
  </si>
  <si>
    <t>ni</t>
  </si>
  <si>
    <t>ni/n</t>
  </si>
  <si>
    <t>ni/n/h</t>
  </si>
  <si>
    <t>х-ср=</t>
  </si>
  <si>
    <t>Выборочное среднее:</t>
  </si>
  <si>
    <t>Выборочная дисперсия:</t>
  </si>
  <si>
    <t>Dв=</t>
  </si>
  <si>
    <t>s2=</t>
  </si>
  <si>
    <t>s=</t>
  </si>
  <si>
    <t>Проверка гипотезы о законе распределения по критерию Пирсона:</t>
  </si>
  <si>
    <t>pi</t>
  </si>
  <si>
    <t>n*pi</t>
  </si>
  <si>
    <t>ni-n*pi</t>
  </si>
  <si>
    <t>(ni-n*pi)^2</t>
  </si>
  <si>
    <t>(ni-n*pi)^2/npi</t>
  </si>
  <si>
    <t>ni^2/npi</t>
  </si>
  <si>
    <t>Х2расч=</t>
  </si>
  <si>
    <t>Х2крит=</t>
  </si>
  <si>
    <t>k-r-1=</t>
  </si>
  <si>
    <t>Суммы</t>
  </si>
  <si>
    <t>Исходные данные:</t>
  </si>
  <si>
    <t>Интервальный статистический ряд: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</si>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</sst>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3EFF9"/>
        <bgColor indexed="64"/>
      </patternFill>
    </fill>
    <fill>
      <patternFill patternType="solid">
        <fgColor rgb="FFFDE7F8"/>
        <bgColor indexed="64"/>
      </patternFill>
    </fill>
    <fill>
      <patternFill patternType="solid">
        <fgColor rgb="FFE3F3D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BC9EF"/>
      </left>
      <right style="thin">
        <color rgb="FFFBC9EF"/>
      </right>
      <top style="thin">
        <color rgb="FFFBC9EF"/>
      </top>
      <bottom style="thin">
        <color rgb="FFFBC9E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rgb="FFFBC9EF"/>
      </left>
      <right style="thin">
        <color rgb="FFFBC9EF"/>
      </right>
      <top style="thin">
        <color rgb="FFFBC9EF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right" vertical="center"/>
    </xf>
    <xf numFmtId="0" fontId="1" fillId="2" borderId="1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0" fontId="0" fillId="4" borderId="4" xfId="0" applyFill="1" applyBorder="1"/>
    <xf numFmtId="0" fontId="1" fillId="2" borderId="5" xfId="0" applyFont="1" applyFill="1" applyBorder="1"/>
    <xf numFmtId="0" fontId="1" fillId="5" borderId="4" xfId="0" applyFont="1" applyFill="1" applyBorder="1"/>
    <xf numFmtId="0" fontId="0" fillId="0" borderId="4" xfId="0" applyBorder="1"/>
    <xf numFmtId="164" fontId="0" fillId="0" borderId="0" xfId="0" applyNumberFormat="1"/>
    <xf numFmtId="165" fontId="0" fillId="0" borderId="0" xfId="0" applyNumberFormat="1"/>
    <xf numFmtId="0" fontId="0" fillId="2" borderId="6" xfId="0" applyFill="1" applyBorder="1"/>
    <xf numFmtId="0" fontId="7" fillId="2" borderId="6" xfId="0" applyFont="1" applyFill="1" applyBorder="1"/>
    <xf numFmtId="0" fontId="8" fillId="2" borderId="6" xfId="0" applyFont="1" applyFill="1" applyBorder="1"/>
    <xf numFmtId="0" fontId="0" fillId="2" borderId="7" xfId="0" applyFill="1" applyBorder="1"/>
    <xf numFmtId="11" fontId="3" fillId="3" borderId="2" xfId="0" applyNumberFormat="1" applyFont="1" applyFill="1" applyBorder="1"/>
    <xf numFmtId="0" fontId="0" fillId="3" borderId="8" xfId="0" applyFill="1" applyBorder="1"/>
    <xf numFmtId="11" fontId="0" fillId="3" borderId="8" xfId="0" applyNumberFormat="1" applyFill="1" applyBorder="1"/>
    <xf numFmtId="0" fontId="2" fillId="4" borderId="4" xfId="0" applyFont="1" applyFill="1" applyBorder="1"/>
    <xf numFmtId="0" fontId="0" fillId="6" borderId="0" xfId="0" applyFill="1"/>
    <xf numFmtId="165" fontId="0" fillId="4" borderId="4" xfId="0" applyNumberFormat="1" applyFill="1" applyBorder="1"/>
    <xf numFmtId="166" fontId="0" fillId="4" borderId="4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BC9EF"/>
      <color rgb="FFE3F3D1"/>
      <color rgb="FFFDE7F8"/>
      <color rgb="FFE3EFF9"/>
      <color rgb="FFCAEE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2.85</c:v>
                </c:pt>
                <c:pt idx="1">
                  <c:v>8.5500000000000007</c:v>
                </c:pt>
                <c:pt idx="2">
                  <c:v>14.25</c:v>
                </c:pt>
                <c:pt idx="3">
                  <c:v>19.950000000000003</c:v>
                </c:pt>
                <c:pt idx="4">
                  <c:v>25.65</c:v>
                </c:pt>
                <c:pt idx="5">
                  <c:v>31.35</c:v>
                </c:pt>
                <c:pt idx="6">
                  <c:v>37.050000000000004</c:v>
                </c:pt>
                <c:pt idx="7">
                  <c:v>42.750000000000007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8.771929824561403E-3</c:v>
                </c:pt>
                <c:pt idx="1">
                  <c:v>1.2280701754385965E-2</c:v>
                </c:pt>
                <c:pt idx="2">
                  <c:v>1.4035087719298246E-2</c:v>
                </c:pt>
                <c:pt idx="3">
                  <c:v>3.8596491228070177E-2</c:v>
                </c:pt>
                <c:pt idx="4">
                  <c:v>4.5614035087719301E-2</c:v>
                </c:pt>
                <c:pt idx="5">
                  <c:v>2.456140350877193E-2</c:v>
                </c:pt>
                <c:pt idx="6">
                  <c:v>1.9298245614035089E-2</c:v>
                </c:pt>
                <c:pt idx="7">
                  <c:v>1.2280701754385965E-2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E-4432-9468-10A591AF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113957473693031"/>
              <c:y val="0.85993592025631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449976</xdr:colOff>
      <xdr:row>3</xdr:row>
      <xdr:rowOff>182653</xdr:rowOff>
    </xdr:from>
    <xdr:to>
      <xdr:col>18</xdr:col>
      <xdr:colOff>238851</xdr:colOff>
      <xdr:row>17</xdr:row>
      <xdr:rowOff>148415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9C10E6F-071C-4BC1-BDAE-D326F09A4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tabSelected="1" topLeftCell="A10" zoomScale="65" zoomScaleNormal="55" workbookViewId="0">
      <selection activeCell="A54" sqref="A54"/>
    </sheetView>
  </sheetViews>
  <sheetFormatPr defaultRowHeight="14.5" x14ac:dyDescent="0.35"/>
  <cols>
    <col min="1" max="1" width="11.453125" bestFit="1" customWidth="1"/>
    <col min="2" max="2" width="11.90625" bestFit="1" customWidth="1"/>
    <col min="3" max="9" width="8.81640625" bestFit="1" customWidth="1"/>
  </cols>
  <sheetData>
    <row r="1" spans="1:10" x14ac:dyDescent="0.35">
      <c r="A1" s="1" t="s">
        <v>31</v>
      </c>
    </row>
    <row r="2" spans="1:10" ht="15.5" x14ac:dyDescent="0.35">
      <c r="A2" s="5">
        <v>27</v>
      </c>
      <c r="B2" s="5">
        <v>22</v>
      </c>
      <c r="C2" s="5">
        <v>28</v>
      </c>
      <c r="D2" s="5">
        <v>19</v>
      </c>
      <c r="E2" s="5">
        <v>22</v>
      </c>
      <c r="F2" s="5">
        <v>5</v>
      </c>
      <c r="G2" s="5">
        <v>9</v>
      </c>
      <c r="H2" s="5">
        <v>26</v>
      </c>
      <c r="I2" s="5">
        <v>29</v>
      </c>
      <c r="J2" s="5">
        <v>41</v>
      </c>
    </row>
    <row r="3" spans="1:10" ht="15.5" x14ac:dyDescent="0.35">
      <c r="A3" s="5">
        <v>18</v>
      </c>
      <c r="B3" s="5">
        <v>44</v>
      </c>
      <c r="C3" s="5">
        <v>19</v>
      </c>
      <c r="D3" s="5">
        <v>19</v>
      </c>
      <c r="E3" s="5">
        <v>28</v>
      </c>
      <c r="F3" s="5">
        <v>10</v>
      </c>
      <c r="G3" s="5">
        <v>21</v>
      </c>
      <c r="H3" s="5">
        <v>16</v>
      </c>
      <c r="I3" s="5">
        <v>13</v>
      </c>
      <c r="J3" s="5">
        <v>30</v>
      </c>
    </row>
    <row r="4" spans="1:10" ht="15.5" x14ac:dyDescent="0.35">
      <c r="A4" s="5">
        <v>28</v>
      </c>
      <c r="B4" s="5">
        <v>33</v>
      </c>
      <c r="C4" s="5">
        <v>45</v>
      </c>
      <c r="D4" s="5">
        <v>18</v>
      </c>
      <c r="E4" s="5">
        <v>32</v>
      </c>
      <c r="F4" s="5">
        <v>36</v>
      </c>
      <c r="G4" s="5">
        <v>22</v>
      </c>
      <c r="H4" s="5">
        <v>35</v>
      </c>
      <c r="I4" s="5">
        <v>25</v>
      </c>
      <c r="J4" s="5">
        <v>31</v>
      </c>
    </row>
    <row r="5" spans="1:10" ht="15.5" x14ac:dyDescent="0.35">
      <c r="A5" s="5">
        <v>37</v>
      </c>
      <c r="B5" s="5">
        <v>20</v>
      </c>
      <c r="C5" s="5">
        <v>19</v>
      </c>
      <c r="D5" s="5">
        <v>40</v>
      </c>
      <c r="E5" s="5">
        <v>26</v>
      </c>
      <c r="F5" s="5">
        <v>21</v>
      </c>
      <c r="G5" s="5">
        <v>41</v>
      </c>
      <c r="H5" s="5">
        <v>9</v>
      </c>
      <c r="I5" s="5">
        <v>24</v>
      </c>
      <c r="J5" s="5">
        <v>30</v>
      </c>
    </row>
    <row r="6" spans="1:10" ht="15.5" x14ac:dyDescent="0.35">
      <c r="A6" s="5">
        <v>38</v>
      </c>
      <c r="B6" s="5">
        <v>27</v>
      </c>
      <c r="C6" s="5">
        <v>10</v>
      </c>
      <c r="D6" s="5">
        <v>17</v>
      </c>
      <c r="E6" s="5">
        <v>26</v>
      </c>
      <c r="F6" s="5">
        <v>31</v>
      </c>
      <c r="G6" s="5">
        <v>5</v>
      </c>
      <c r="H6" s="5">
        <v>18</v>
      </c>
      <c r="I6" s="5">
        <v>39</v>
      </c>
      <c r="J6" s="5">
        <v>20</v>
      </c>
    </row>
    <row r="7" spans="1:10" ht="15.5" x14ac:dyDescent="0.35">
      <c r="A7" s="5">
        <v>36</v>
      </c>
      <c r="B7" s="5">
        <v>26</v>
      </c>
      <c r="C7" s="5">
        <v>27</v>
      </c>
      <c r="D7" s="5">
        <v>43</v>
      </c>
      <c r="E7" s="5">
        <v>17</v>
      </c>
      <c r="F7" s="5">
        <v>40</v>
      </c>
      <c r="G7" s="5">
        <v>0</v>
      </c>
      <c r="H7" s="5">
        <v>29</v>
      </c>
      <c r="I7" s="5">
        <v>23</v>
      </c>
      <c r="J7" s="5">
        <v>3</v>
      </c>
    </row>
    <row r="8" spans="1:10" ht="15.5" x14ac:dyDescent="0.35">
      <c r="A8" s="5">
        <v>7</v>
      </c>
      <c r="B8" s="5">
        <v>36</v>
      </c>
      <c r="C8" s="5">
        <v>36</v>
      </c>
      <c r="D8" s="5">
        <v>24</v>
      </c>
      <c r="E8" s="5">
        <v>17</v>
      </c>
      <c r="F8" s="5">
        <v>28</v>
      </c>
      <c r="G8" s="5">
        <v>22</v>
      </c>
      <c r="H8" s="5">
        <v>31</v>
      </c>
      <c r="I8" s="5">
        <v>29</v>
      </c>
      <c r="J8" s="5">
        <v>36</v>
      </c>
    </row>
    <row r="9" spans="1:10" ht="15.5" x14ac:dyDescent="0.35">
      <c r="A9" s="5">
        <v>25</v>
      </c>
      <c r="B9" s="5">
        <v>20</v>
      </c>
      <c r="C9" s="5">
        <v>31</v>
      </c>
      <c r="D9" s="5">
        <v>12</v>
      </c>
      <c r="E9" s="5">
        <v>8</v>
      </c>
      <c r="F9" s="5">
        <v>36</v>
      </c>
      <c r="G9" s="5">
        <v>20</v>
      </c>
      <c r="H9" s="5">
        <v>28</v>
      </c>
      <c r="I9" s="5">
        <v>26</v>
      </c>
      <c r="J9" s="5">
        <v>26</v>
      </c>
    </row>
    <row r="10" spans="1:10" ht="15.5" x14ac:dyDescent="0.35">
      <c r="A10" s="5">
        <v>18</v>
      </c>
      <c r="B10" s="5">
        <v>11</v>
      </c>
      <c r="C10" s="5">
        <v>27</v>
      </c>
      <c r="D10" s="5">
        <v>22</v>
      </c>
      <c r="E10" s="5">
        <v>19</v>
      </c>
      <c r="F10" s="5">
        <v>33</v>
      </c>
      <c r="G10" s="5">
        <v>26</v>
      </c>
      <c r="H10" s="5">
        <v>25</v>
      </c>
      <c r="I10" s="5">
        <v>24</v>
      </c>
      <c r="J10" s="5">
        <v>2</v>
      </c>
    </row>
    <row r="11" spans="1:10" ht="15.5" x14ac:dyDescent="0.35">
      <c r="A11" s="5">
        <v>30</v>
      </c>
      <c r="B11" s="5">
        <v>36</v>
      </c>
      <c r="C11" s="5">
        <v>17</v>
      </c>
      <c r="D11" s="5">
        <v>33</v>
      </c>
      <c r="E11" s="5">
        <v>12</v>
      </c>
      <c r="F11" s="5">
        <v>23</v>
      </c>
      <c r="G11" s="5">
        <v>22</v>
      </c>
      <c r="H11" s="5">
        <v>26</v>
      </c>
      <c r="I11" s="5">
        <v>22</v>
      </c>
      <c r="J11" s="5">
        <v>27</v>
      </c>
    </row>
    <row r="12" spans="1:10" ht="18.5" x14ac:dyDescent="0.45">
      <c r="A12" s="2" t="s">
        <v>0</v>
      </c>
      <c r="D12" s="3" t="s">
        <v>1</v>
      </c>
      <c r="E12">
        <f>ROUND(1+LOG(100,2),0)</f>
        <v>8</v>
      </c>
    </row>
    <row r="13" spans="1:10" x14ac:dyDescent="0.35">
      <c r="A13" t="s">
        <v>2</v>
      </c>
      <c r="B13">
        <f>MIN(A2:J11)</f>
        <v>0</v>
      </c>
      <c r="C13" t="s">
        <v>3</v>
      </c>
      <c r="D13">
        <f>MAX(A2:J11)</f>
        <v>45</v>
      </c>
      <c r="E13" t="s">
        <v>4</v>
      </c>
      <c r="F13">
        <f>D13-B13</f>
        <v>45</v>
      </c>
    </row>
    <row r="14" spans="1:10" ht="18.5" x14ac:dyDescent="0.45">
      <c r="A14" s="3" t="s">
        <v>5</v>
      </c>
      <c r="D14">
        <f>F13/E12</f>
        <v>5.625</v>
      </c>
      <c r="E14" s="3" t="s">
        <v>6</v>
      </c>
      <c r="G14" t="s">
        <v>7</v>
      </c>
      <c r="H14">
        <f>CEILING(D14,0.1)</f>
        <v>5.7</v>
      </c>
    </row>
    <row r="15" spans="1:10" ht="18.5" x14ac:dyDescent="0.45">
      <c r="A15" s="4" t="s">
        <v>32</v>
      </c>
    </row>
    <row r="16" spans="1:10" x14ac:dyDescent="0.35">
      <c r="A16" s="7" t="s">
        <v>8</v>
      </c>
      <c r="B16" s="7" t="s">
        <v>9</v>
      </c>
      <c r="C16" s="6" t="s">
        <v>10</v>
      </c>
      <c r="D16" s="7" t="s">
        <v>11</v>
      </c>
      <c r="E16" s="6" t="s">
        <v>12</v>
      </c>
      <c r="F16" s="10" t="s">
        <v>13</v>
      </c>
      <c r="G16" s="11" t="s">
        <v>15</v>
      </c>
      <c r="H16" s="12"/>
      <c r="I16" s="12"/>
    </row>
    <row r="17" spans="1:9" x14ac:dyDescent="0.35">
      <c r="A17" s="8">
        <f>B13</f>
        <v>0</v>
      </c>
      <c r="B17" s="8">
        <f>A17+$H$14</f>
        <v>5.7</v>
      </c>
      <c r="C17">
        <f>(B17-A17)/2+A17</f>
        <v>2.85</v>
      </c>
      <c r="D17" s="9">
        <f>COUNTIFS($A$2:$J$11,"&gt;="&amp;A17,$A$2:$J$11,"&lt;"&amp;B17)</f>
        <v>5</v>
      </c>
      <c r="E17">
        <f>D17/100</f>
        <v>0.05</v>
      </c>
      <c r="F17">
        <f>E17/$H$14</f>
        <v>8.771929824561403E-3</v>
      </c>
      <c r="G17" t="s">
        <v>14</v>
      </c>
      <c r="H17" s="23">
        <f>SUMPRODUCT(C17:C24,D17:D24)/100</f>
        <v>24.396000000000004</v>
      </c>
    </row>
    <row r="18" spans="1:9" x14ac:dyDescent="0.35">
      <c r="A18" s="8">
        <f>A17+$H$14</f>
        <v>5.7</v>
      </c>
      <c r="B18" s="8">
        <f t="shared" ref="B18:B24" si="0">A18+$H$14</f>
        <v>11.4</v>
      </c>
      <c r="C18">
        <f t="shared" ref="C18:C24" si="1">(B18-A18)/2+A18</f>
        <v>8.5500000000000007</v>
      </c>
      <c r="D18" s="9">
        <f t="shared" ref="D18:D23" si="2">COUNTIFS($A$2:$J$11,"&gt;="&amp;A18,$A$2:$J$11,"&lt;"&amp;B18)</f>
        <v>7</v>
      </c>
      <c r="E18">
        <f t="shared" ref="E18:E24" si="3">D18/100</f>
        <v>7.0000000000000007E-2</v>
      </c>
      <c r="F18">
        <f t="shared" ref="F18:F24" si="4">E18/$H$14</f>
        <v>1.2280701754385965E-2</v>
      </c>
      <c r="G18" t="s">
        <v>16</v>
      </c>
    </row>
    <row r="19" spans="1:9" x14ac:dyDescent="0.35">
      <c r="A19" s="8">
        <f t="shared" ref="A19:A24" si="5">A18+$H$14</f>
        <v>11.4</v>
      </c>
      <c r="B19" s="8">
        <f t="shared" si="0"/>
        <v>17.100000000000001</v>
      </c>
      <c r="C19">
        <f t="shared" si="1"/>
        <v>14.25</v>
      </c>
      <c r="D19" s="9">
        <f t="shared" si="2"/>
        <v>8</v>
      </c>
      <c r="E19">
        <f t="shared" si="3"/>
        <v>0.08</v>
      </c>
      <c r="F19">
        <f t="shared" si="4"/>
        <v>1.4035087719298246E-2</v>
      </c>
      <c r="G19" t="s">
        <v>17</v>
      </c>
      <c r="H19">
        <f>SUMPRODUCT(C17:C24,C17:C24,D17:D24)/100-H17*H17</f>
        <v>101.74568399999987</v>
      </c>
    </row>
    <row r="20" spans="1:9" x14ac:dyDescent="0.35">
      <c r="A20" s="8">
        <f t="shared" si="5"/>
        <v>17.100000000000001</v>
      </c>
      <c r="B20" s="8">
        <f t="shared" si="0"/>
        <v>22.8</v>
      </c>
      <c r="C20">
        <f t="shared" si="1"/>
        <v>19.950000000000003</v>
      </c>
      <c r="D20" s="9">
        <f t="shared" si="2"/>
        <v>22</v>
      </c>
      <c r="E20">
        <f t="shared" si="3"/>
        <v>0.22</v>
      </c>
      <c r="F20">
        <f t="shared" si="4"/>
        <v>3.8596491228070177E-2</v>
      </c>
      <c r="G20" t="s">
        <v>18</v>
      </c>
      <c r="H20">
        <f>H19*100/99</f>
        <v>102.77341818181806</v>
      </c>
    </row>
    <row r="21" spans="1:9" x14ac:dyDescent="0.35">
      <c r="A21" s="8">
        <f t="shared" si="5"/>
        <v>22.8</v>
      </c>
      <c r="B21" s="8">
        <f t="shared" si="0"/>
        <v>28.5</v>
      </c>
      <c r="C21">
        <f t="shared" si="1"/>
        <v>25.65</v>
      </c>
      <c r="D21" s="9">
        <f t="shared" si="2"/>
        <v>26</v>
      </c>
      <c r="E21">
        <f t="shared" si="3"/>
        <v>0.26</v>
      </c>
      <c r="F21">
        <f t="shared" si="4"/>
        <v>4.5614035087719301E-2</v>
      </c>
      <c r="G21" t="s">
        <v>19</v>
      </c>
      <c r="H21" s="23">
        <f>SQRT(H20)</f>
        <v>10.137722534268635</v>
      </c>
    </row>
    <row r="22" spans="1:9" x14ac:dyDescent="0.35">
      <c r="A22" s="8">
        <f t="shared" si="5"/>
        <v>28.5</v>
      </c>
      <c r="B22" s="8">
        <f t="shared" si="0"/>
        <v>34.200000000000003</v>
      </c>
      <c r="C22">
        <f t="shared" si="1"/>
        <v>31.35</v>
      </c>
      <c r="D22" s="9">
        <f t="shared" si="2"/>
        <v>14</v>
      </c>
      <c r="E22">
        <f t="shared" si="3"/>
        <v>0.14000000000000001</v>
      </c>
      <c r="F22">
        <f t="shared" si="4"/>
        <v>2.456140350877193E-2</v>
      </c>
    </row>
    <row r="23" spans="1:9" x14ac:dyDescent="0.35">
      <c r="A23" s="8">
        <f t="shared" si="5"/>
        <v>34.200000000000003</v>
      </c>
      <c r="B23" s="8">
        <f t="shared" si="0"/>
        <v>39.900000000000006</v>
      </c>
      <c r="C23">
        <f t="shared" si="1"/>
        <v>37.050000000000004</v>
      </c>
      <c r="D23" s="9">
        <f t="shared" si="2"/>
        <v>11</v>
      </c>
      <c r="E23">
        <f t="shared" si="3"/>
        <v>0.11</v>
      </c>
      <c r="F23">
        <f t="shared" si="4"/>
        <v>1.9298245614035089E-2</v>
      </c>
    </row>
    <row r="24" spans="1:9" x14ac:dyDescent="0.35">
      <c r="A24" s="8">
        <f t="shared" si="5"/>
        <v>39.900000000000006</v>
      </c>
      <c r="B24" s="8">
        <f t="shared" si="0"/>
        <v>45.600000000000009</v>
      </c>
      <c r="C24">
        <f t="shared" si="1"/>
        <v>42.750000000000007</v>
      </c>
      <c r="D24" s="9">
        <f>COUNTIFS($A$2:$J$11,"&gt;="&amp;A24,$A$2:$J$11,"&lt;="&amp;B24)</f>
        <v>7</v>
      </c>
      <c r="E24">
        <f t="shared" si="3"/>
        <v>7.0000000000000007E-2</v>
      </c>
      <c r="F24">
        <f t="shared" si="4"/>
        <v>1.2280701754385965E-2</v>
      </c>
    </row>
    <row r="25" spans="1:9" ht="18.5" x14ac:dyDescent="0.45">
      <c r="A25" s="3"/>
      <c r="D25">
        <f>D17+D18+D19+D20+D21+D22+D23+D24</f>
        <v>100</v>
      </c>
    </row>
    <row r="26" spans="1:9" ht="18.5" x14ac:dyDescent="0.45">
      <c r="A26" s="4" t="s">
        <v>20</v>
      </c>
    </row>
    <row r="27" spans="1:9" x14ac:dyDescent="0.35">
      <c r="A27" s="18" t="s">
        <v>8</v>
      </c>
      <c r="B27" s="18" t="s">
        <v>9</v>
      </c>
      <c r="C27" s="18" t="s">
        <v>11</v>
      </c>
      <c r="D27" s="15" t="s">
        <v>21</v>
      </c>
      <c r="E27" s="15" t="s">
        <v>22</v>
      </c>
      <c r="F27" s="15" t="s">
        <v>23</v>
      </c>
      <c r="G27" s="16" t="s">
        <v>24</v>
      </c>
      <c r="H27" s="17" t="s">
        <v>25</v>
      </c>
      <c r="I27" s="15" t="s">
        <v>26</v>
      </c>
    </row>
    <row r="28" spans="1:9" ht="15.5" x14ac:dyDescent="0.35">
      <c r="A28" s="19">
        <f>-1E+50</f>
        <v>-1.0000000000000001E+50</v>
      </c>
      <c r="B28" s="8">
        <f>B17</f>
        <v>5.7</v>
      </c>
      <c r="C28" s="8">
        <f>D17</f>
        <v>5</v>
      </c>
      <c r="D28" s="13">
        <f>_xlfn.NORM.DIST(B28,$H$17,$H$21,TRUE)</f>
        <v>3.2576912232336074E-2</v>
      </c>
      <c r="E28" s="14">
        <f>100*D28</f>
        <v>3.2576912232336075</v>
      </c>
      <c r="F28">
        <f>C28-(E28)</f>
        <v>1.7423087767663925</v>
      </c>
      <c r="G28">
        <f>F28^2</f>
        <v>3.0356398735972028</v>
      </c>
      <c r="H28">
        <f>G28/E28</f>
        <v>0.93183781567364299</v>
      </c>
      <c r="I28">
        <f>C28^2/E28</f>
        <v>7.6741465924400352</v>
      </c>
    </row>
    <row r="29" spans="1:9" x14ac:dyDescent="0.35">
      <c r="A29" s="8">
        <f t="shared" ref="A29:B35" si="6">A18</f>
        <v>5.7</v>
      </c>
      <c r="B29" s="8">
        <f t="shared" si="6"/>
        <v>11.4</v>
      </c>
      <c r="C29" s="8">
        <f t="shared" ref="C29:C35" si="7">D18</f>
        <v>7</v>
      </c>
      <c r="D29" s="13">
        <f>_xlfn.NORM.DIST(B29,$H$17,$H$21,TRUE)-_xlfn.NORM.DIST(A29,$H$17,$H$21,TRUE)</f>
        <v>6.7354105045712986E-2</v>
      </c>
      <c r="E29" s="14">
        <f>100*D29</f>
        <v>6.7354105045712984</v>
      </c>
      <c r="F29">
        <f t="shared" ref="F29:F35" si="8">C29-(E29)</f>
        <v>0.26458949542870158</v>
      </c>
      <c r="G29">
        <f t="shared" ref="G29:G35" si="9">F29^2</f>
        <v>7.0007601091214899E-2</v>
      </c>
      <c r="H29">
        <f t="shared" ref="H29:H35" si="10">G29/E29</f>
        <v>1.0393962037458741E-2</v>
      </c>
      <c r="I29">
        <f t="shared" ref="I29:I35" si="11">C29^2/E29</f>
        <v>7.2749834574661607</v>
      </c>
    </row>
    <row r="30" spans="1:9" x14ac:dyDescent="0.35">
      <c r="A30" s="8">
        <f t="shared" si="6"/>
        <v>11.4</v>
      </c>
      <c r="B30" s="8">
        <f t="shared" si="6"/>
        <v>17.100000000000001</v>
      </c>
      <c r="C30" s="8">
        <f t="shared" si="7"/>
        <v>8</v>
      </c>
      <c r="D30" s="13">
        <f>_xlfn.NORM.DIST(B30,$H$17,$H$21,TRUE)-_xlfn.NORM.DIST(A30,$H$17,$H$21,TRUE)</f>
        <v>0.13592745751351026</v>
      </c>
      <c r="E30" s="14">
        <f t="shared" ref="E30:E35" si="12">100*D30</f>
        <v>13.592745751351027</v>
      </c>
      <c r="F30">
        <f t="shared" si="8"/>
        <v>-5.5927457513510266</v>
      </c>
      <c r="G30">
        <f t="shared" si="9"/>
        <v>31.278805039254959</v>
      </c>
      <c r="H30">
        <f t="shared" si="10"/>
        <v>2.3011395645464829</v>
      </c>
      <c r="I30">
        <f t="shared" si="11"/>
        <v>4.7083938131954568</v>
      </c>
    </row>
    <row r="31" spans="1:9" x14ac:dyDescent="0.35">
      <c r="A31" s="8">
        <f t="shared" si="6"/>
        <v>17.100000000000001</v>
      </c>
      <c r="B31" s="8">
        <f t="shared" si="6"/>
        <v>22.8</v>
      </c>
      <c r="C31" s="8">
        <f t="shared" si="7"/>
        <v>22</v>
      </c>
      <c r="D31" s="13">
        <f>_xlfn.NORM.DIST(B31,$H$17,$H$21,TRUE)-_xlfn.NORM.DIST(A31,$H$17,$H$21,TRUE)</f>
        <v>0.20159379814956199</v>
      </c>
      <c r="E31" s="14">
        <f t="shared" si="12"/>
        <v>20.1593798149562</v>
      </c>
      <c r="F31">
        <f t="shared" si="8"/>
        <v>1.8406201850438002</v>
      </c>
      <c r="G31">
        <f t="shared" si="9"/>
        <v>3.3878826655906735</v>
      </c>
      <c r="H31">
        <f t="shared" si="10"/>
        <v>0.16805490529412073</v>
      </c>
      <c r="I31">
        <f t="shared" si="11"/>
        <v>24.00867509033792</v>
      </c>
    </row>
    <row r="32" spans="1:9" x14ac:dyDescent="0.35">
      <c r="A32" s="8">
        <f t="shared" si="6"/>
        <v>22.8</v>
      </c>
      <c r="B32" s="8">
        <f t="shared" si="6"/>
        <v>28.5</v>
      </c>
      <c r="C32" s="8">
        <f t="shared" si="7"/>
        <v>26</v>
      </c>
      <c r="D32" s="13">
        <f>_xlfn.NORM.DIST(B32,$H$17,$H$21,TRUE)-_xlfn.NORM.DIST(A32,$H$17,$H$21,TRUE)</f>
        <v>0.2197445238014456</v>
      </c>
      <c r="E32" s="14">
        <f t="shared" si="12"/>
        <v>21.974452380144559</v>
      </c>
      <c r="F32">
        <f t="shared" si="8"/>
        <v>4.0255476198554412</v>
      </c>
      <c r="G32">
        <f t="shared" si="9"/>
        <v>16.205033639723808</v>
      </c>
      <c r="H32">
        <f t="shared" si="10"/>
        <v>0.7374488046112212</v>
      </c>
      <c r="I32">
        <f t="shared" si="11"/>
        <v>30.762996424466664</v>
      </c>
    </row>
    <row r="33" spans="1:9" x14ac:dyDescent="0.35">
      <c r="A33" s="8">
        <f t="shared" si="6"/>
        <v>28.5</v>
      </c>
      <c r="B33" s="8">
        <f t="shared" si="6"/>
        <v>34.200000000000003</v>
      </c>
      <c r="C33" s="8">
        <f t="shared" si="7"/>
        <v>14</v>
      </c>
      <c r="D33" s="13">
        <f>_xlfn.NORM.DIST(B33,$H$17,$H$21,TRUE)-_xlfn.NORM.DIST(A33,$H$17,$H$21,TRUE)</f>
        <v>0.17605146025900187</v>
      </c>
      <c r="E33" s="14">
        <f t="shared" si="12"/>
        <v>17.605146025900186</v>
      </c>
      <c r="F33">
        <f t="shared" si="8"/>
        <v>-3.6051460259001864</v>
      </c>
      <c r="G33">
        <f t="shared" si="9"/>
        <v>12.997077868063908</v>
      </c>
      <c r="H33">
        <f t="shared" si="10"/>
        <v>0.73825447678440037</v>
      </c>
      <c r="I33">
        <f t="shared" si="11"/>
        <v>11.133108450884214</v>
      </c>
    </row>
    <row r="34" spans="1:9" x14ac:dyDescent="0.35">
      <c r="A34" s="8">
        <f t="shared" si="6"/>
        <v>34.200000000000003</v>
      </c>
      <c r="B34" s="8">
        <f t="shared" si="6"/>
        <v>39.900000000000006</v>
      </c>
      <c r="C34" s="8">
        <f t="shared" si="7"/>
        <v>11</v>
      </c>
      <c r="D34" s="13">
        <f>_xlfn.NORM.DIST(B34,$H$17,$H$21,TRUE)-_xlfn.NORM.DIST(A34,$H$17,$H$21,TRUE)</f>
        <v>0.10366135345675198</v>
      </c>
      <c r="E34" s="14">
        <f t="shared" si="12"/>
        <v>10.366135345675199</v>
      </c>
      <c r="F34">
        <f t="shared" si="8"/>
        <v>0.63386465432480144</v>
      </c>
      <c r="G34">
        <f t="shared" si="9"/>
        <v>0.40178440000230004</v>
      </c>
      <c r="H34">
        <f t="shared" si="10"/>
        <v>3.8759324145803908E-2</v>
      </c>
      <c r="I34">
        <f t="shared" si="11"/>
        <v>11.672623978470606</v>
      </c>
    </row>
    <row r="35" spans="1:9" x14ac:dyDescent="0.35">
      <c r="A35" s="20">
        <f t="shared" si="6"/>
        <v>39.900000000000006</v>
      </c>
      <c r="B35" s="21">
        <v>1E+100</v>
      </c>
      <c r="C35" s="20">
        <f t="shared" si="7"/>
        <v>7</v>
      </c>
      <c r="D35" s="13">
        <f>1-_xlfn.NORM.DIST(A35,$H$17,$H$21,TRUE)</f>
        <v>6.3090389541679226E-2</v>
      </c>
      <c r="E35" s="14">
        <f t="shared" si="12"/>
        <v>6.3090389541679226</v>
      </c>
      <c r="F35">
        <f t="shared" si="8"/>
        <v>0.6909610458320774</v>
      </c>
      <c r="G35">
        <f t="shared" si="9"/>
        <v>0.47742716685735814</v>
      </c>
      <c r="H35">
        <f t="shared" si="10"/>
        <v>7.5673517048417779E-2</v>
      </c>
      <c r="I35">
        <f t="shared" si="11"/>
        <v>7.7666345628804949</v>
      </c>
    </row>
    <row r="36" spans="1:9" x14ac:dyDescent="0.35">
      <c r="A36" s="22" t="s">
        <v>30</v>
      </c>
      <c r="B36" s="9"/>
      <c r="C36" s="9">
        <f>SUM(C28:C35)</f>
        <v>100</v>
      </c>
      <c r="D36" s="25">
        <f>SUM(D28:D35)</f>
        <v>1</v>
      </c>
      <c r="E36" s="24">
        <f>SUM(E28:E35)</f>
        <v>99.999999999999986</v>
      </c>
      <c r="F36" s="9"/>
      <c r="G36" s="9" t="s">
        <v>27</v>
      </c>
      <c r="H36" s="9">
        <f>SUM(H28:H35)</f>
        <v>5.0015623701415484</v>
      </c>
      <c r="I36" s="9">
        <f>SUM(I28:I35)</f>
        <v>105.00156237014156</v>
      </c>
    </row>
    <row r="37" spans="1:9" x14ac:dyDescent="0.35">
      <c r="D37" s="9" t="s">
        <v>29</v>
      </c>
      <c r="E37" s="9">
        <f>8-2-1</f>
        <v>5</v>
      </c>
      <c r="F37" s="9"/>
      <c r="G37" s="9" t="s">
        <v>28</v>
      </c>
      <c r="H37" s="9">
        <f>_xlfn.CHISQ.INV.RT(0.05,E37)</f>
        <v>11.070497693516353</v>
      </c>
    </row>
    <row r="39" spans="1:9" ht="18.5" x14ac:dyDescent="0.45">
      <c r="A39" s="4" t="s">
        <v>20</v>
      </c>
    </row>
    <row r="40" spans="1:9" x14ac:dyDescent="0.35">
      <c r="A40" s="18" t="s">
        <v>8</v>
      </c>
      <c r="B40" s="18" t="s">
        <v>9</v>
      </c>
      <c r="C40" s="18" t="s">
        <v>11</v>
      </c>
      <c r="D40" s="15" t="s">
        <v>21</v>
      </c>
      <c r="E40" s="15" t="s">
        <v>22</v>
      </c>
      <c r="F40" s="15" t="s">
        <v>23</v>
      </c>
      <c r="G40" s="16" t="s">
        <v>24</v>
      </c>
      <c r="H40" s="17" t="s">
        <v>25</v>
      </c>
      <c r="I40" s="15" t="s">
        <v>26</v>
      </c>
    </row>
    <row r="41" spans="1:9" ht="15.5" x14ac:dyDescent="0.35">
      <c r="A41" s="19">
        <f>-1E+50</f>
        <v>-1.0000000000000001E+50</v>
      </c>
      <c r="B41" s="8">
        <f>B18</f>
        <v>11.4</v>
      </c>
      <c r="C41" s="8">
        <f>5+7</f>
        <v>12</v>
      </c>
      <c r="D41">
        <f>_xlfn.NORM.DIST(B41,$H$17,$H$21,TRUE)</f>
        <v>9.9931017278049067E-2</v>
      </c>
      <c r="E41">
        <f>D41*100</f>
        <v>9.9931017278049072</v>
      </c>
      <c r="F41">
        <f>C41-E41</f>
        <v>2.0068982721950928</v>
      </c>
      <c r="G41">
        <f>F41^2</f>
        <v>4.0276406749396489</v>
      </c>
      <c r="H41">
        <f>G41/E41</f>
        <v>0.40304209690301668</v>
      </c>
      <c r="I41">
        <f>C41^2/E41</f>
        <v>14.409940369098109</v>
      </c>
    </row>
    <row r="42" spans="1:9" x14ac:dyDescent="0.35">
      <c r="A42" s="8">
        <f>A19</f>
        <v>11.4</v>
      </c>
      <c r="B42" s="8">
        <f t="shared" ref="B42:B46" si="13">B19</f>
        <v>17.100000000000001</v>
      </c>
      <c r="C42" s="8">
        <f>D19</f>
        <v>8</v>
      </c>
      <c r="D42">
        <f>_xlfn.NORM.DIST(B42,$H$17,$H$21,TRUE)-_xlfn.NORM.DIST(A42,$H$17,$H$21,TRUE)</f>
        <v>0.13592745751351026</v>
      </c>
      <c r="E42">
        <f t="shared" ref="E42:E47" si="14">D42*100</f>
        <v>13.592745751351027</v>
      </c>
      <c r="F42">
        <f t="shared" ref="F42:F47" si="15">C42-E42</f>
        <v>-5.5927457513510266</v>
      </c>
      <c r="G42">
        <f t="shared" ref="G42:G47" si="16">F42^2</f>
        <v>31.278805039254959</v>
      </c>
      <c r="H42">
        <f t="shared" ref="H42:H47" si="17">G42/E42</f>
        <v>2.3011395645464829</v>
      </c>
      <c r="I42">
        <f t="shared" ref="I42:I47" si="18">C42^2/E42</f>
        <v>4.7083938131954568</v>
      </c>
    </row>
    <row r="43" spans="1:9" x14ac:dyDescent="0.35">
      <c r="A43" s="8">
        <f t="shared" ref="A43:A47" si="19">A20</f>
        <v>17.100000000000001</v>
      </c>
      <c r="B43" s="8">
        <f t="shared" si="13"/>
        <v>22.8</v>
      </c>
      <c r="C43" s="8">
        <f t="shared" ref="C43:C47" si="20">D20</f>
        <v>22</v>
      </c>
      <c r="D43">
        <f t="shared" ref="D43:D47" si="21">_xlfn.NORM.DIST(B43,$H$17,$H$21,TRUE)-_xlfn.NORM.DIST(A43,$H$17,$H$21,TRUE)</f>
        <v>0.20159379814956199</v>
      </c>
      <c r="E43">
        <f t="shared" si="14"/>
        <v>20.1593798149562</v>
      </c>
      <c r="F43">
        <f t="shared" si="15"/>
        <v>1.8406201850438002</v>
      </c>
      <c r="G43">
        <f t="shared" si="16"/>
        <v>3.3878826655906735</v>
      </c>
      <c r="H43">
        <f t="shared" si="17"/>
        <v>0.16805490529412073</v>
      </c>
      <c r="I43">
        <f t="shared" si="18"/>
        <v>24.00867509033792</v>
      </c>
    </row>
    <row r="44" spans="1:9" x14ac:dyDescent="0.35">
      <c r="A44" s="8">
        <f t="shared" si="19"/>
        <v>22.8</v>
      </c>
      <c r="B44" s="8">
        <f t="shared" si="13"/>
        <v>28.5</v>
      </c>
      <c r="C44" s="8">
        <f t="shared" si="20"/>
        <v>26</v>
      </c>
      <c r="D44">
        <f t="shared" si="21"/>
        <v>0.2197445238014456</v>
      </c>
      <c r="E44">
        <f t="shared" si="14"/>
        <v>21.974452380144559</v>
      </c>
      <c r="F44">
        <f t="shared" si="15"/>
        <v>4.0255476198554412</v>
      </c>
      <c r="G44">
        <f t="shared" si="16"/>
        <v>16.205033639723808</v>
      </c>
      <c r="H44">
        <f t="shared" si="17"/>
        <v>0.7374488046112212</v>
      </c>
      <c r="I44">
        <f t="shared" si="18"/>
        <v>30.762996424466664</v>
      </c>
    </row>
    <row r="45" spans="1:9" x14ac:dyDescent="0.35">
      <c r="A45" s="8">
        <f t="shared" si="19"/>
        <v>28.5</v>
      </c>
      <c r="B45" s="8">
        <f t="shared" si="13"/>
        <v>34.200000000000003</v>
      </c>
      <c r="C45" s="8">
        <f t="shared" si="20"/>
        <v>14</v>
      </c>
      <c r="D45">
        <f t="shared" si="21"/>
        <v>0.17605146025900187</v>
      </c>
      <c r="E45">
        <f t="shared" si="14"/>
        <v>17.605146025900186</v>
      </c>
      <c r="F45">
        <f t="shared" si="15"/>
        <v>-3.6051460259001864</v>
      </c>
      <c r="G45">
        <f t="shared" si="16"/>
        <v>12.997077868063908</v>
      </c>
      <c r="H45">
        <f t="shared" si="17"/>
        <v>0.73825447678440037</v>
      </c>
      <c r="I45">
        <f t="shared" si="18"/>
        <v>11.133108450884214</v>
      </c>
    </row>
    <row r="46" spans="1:9" x14ac:dyDescent="0.35">
      <c r="A46" s="8">
        <f t="shared" si="19"/>
        <v>34.200000000000003</v>
      </c>
      <c r="B46" s="8">
        <f t="shared" si="13"/>
        <v>39.900000000000006</v>
      </c>
      <c r="C46" s="8">
        <f t="shared" si="20"/>
        <v>11</v>
      </c>
      <c r="D46">
        <f t="shared" si="21"/>
        <v>0.10366135345675198</v>
      </c>
      <c r="E46">
        <f t="shared" si="14"/>
        <v>10.366135345675199</v>
      </c>
      <c r="F46">
        <f t="shared" si="15"/>
        <v>0.63386465432480144</v>
      </c>
      <c r="G46">
        <f t="shared" si="16"/>
        <v>0.40178440000230004</v>
      </c>
      <c r="H46">
        <f t="shared" si="17"/>
        <v>3.8759324145803908E-2</v>
      </c>
      <c r="I46">
        <f t="shared" si="18"/>
        <v>11.672623978470606</v>
      </c>
    </row>
    <row r="47" spans="1:9" x14ac:dyDescent="0.35">
      <c r="A47" s="20">
        <f t="shared" si="19"/>
        <v>39.900000000000006</v>
      </c>
      <c r="B47" s="21">
        <v>1E+100</v>
      </c>
      <c r="C47" s="20">
        <f t="shared" si="20"/>
        <v>7</v>
      </c>
      <c r="D47">
        <f t="shared" si="21"/>
        <v>6.3090389541679226E-2</v>
      </c>
      <c r="E47">
        <f t="shared" si="14"/>
        <v>6.3090389541679226</v>
      </c>
      <c r="F47">
        <f t="shared" si="15"/>
        <v>0.6909610458320774</v>
      </c>
      <c r="G47">
        <f t="shared" si="16"/>
        <v>0.47742716685735814</v>
      </c>
      <c r="H47">
        <f t="shared" si="17"/>
        <v>7.5673517048417779E-2</v>
      </c>
      <c r="I47">
        <f t="shared" si="18"/>
        <v>7.7666345628804949</v>
      </c>
    </row>
    <row r="48" spans="1:9" x14ac:dyDescent="0.35">
      <c r="A48" s="22" t="s">
        <v>30</v>
      </c>
      <c r="B48" s="9"/>
      <c r="C48" s="9">
        <f>SUM(C41:C47)</f>
        <v>100</v>
      </c>
      <c r="D48" s="9">
        <f>SUM(D41:D47)</f>
        <v>1</v>
      </c>
      <c r="E48" s="9">
        <f>SUM(E41:E47)</f>
        <v>100</v>
      </c>
      <c r="F48" s="9"/>
      <c r="G48" s="9" t="s">
        <v>27</v>
      </c>
      <c r="H48" s="9">
        <f>SUM(H41:H47)</f>
        <v>4.4623726893334643</v>
      </c>
      <c r="I48" s="9">
        <f>SUM(I41:I47)</f>
        <v>104.46237268933346</v>
      </c>
    </row>
    <row r="49" spans="1:8" x14ac:dyDescent="0.35">
      <c r="D49" s="9" t="s">
        <v>29</v>
      </c>
      <c r="E49" s="9">
        <f>8-2-1</f>
        <v>5</v>
      </c>
      <c r="F49" s="9"/>
      <c r="G49" s="9" t="s">
        <v>28</v>
      </c>
      <c r="H49" s="9">
        <f>_xlfn.CHISQ.INV.RT(0.05,E37)</f>
        <v>11.070497693516353</v>
      </c>
    </row>
    <row r="52" spans="1:8" x14ac:dyDescent="0.35">
      <c r="A52" t="s">
        <v>33</v>
      </c>
      <c r="B52" t="s">
        <v>34</v>
      </c>
    </row>
    <row r="53" spans="1:8" x14ac:dyDescent="0.35">
      <c r="A53">
        <v>0</v>
      </c>
      <c r="B53">
        <f>1/($H$21*SQRT(2*PI()))*EXP(-((A53-$H$17)^2)/(2*$H$21^2))</f>
        <v>2.1750119343525031E-3</v>
      </c>
    </row>
    <row r="54" spans="1:8" x14ac:dyDescent="0.35">
      <c r="A54">
        <v>0.5</v>
      </c>
      <c r="B54">
        <f t="shared" ref="B54:B117" si="22">1/($H$21*SQRT(2*PI()))*EXP(-((A54-$H$17)^2)/(2*$H$21^2))</f>
        <v>2.4461274992080692E-3</v>
      </c>
    </row>
    <row r="55" spans="1:8" x14ac:dyDescent="0.35">
      <c r="A55">
        <v>1</v>
      </c>
      <c r="B55">
        <f t="shared" si="22"/>
        <v>2.7443537955920481E-3</v>
      </c>
    </row>
    <row r="56" spans="1:8" x14ac:dyDescent="0.35">
      <c r="A56">
        <v>1.5</v>
      </c>
      <c r="B56">
        <f t="shared" si="22"/>
        <v>3.0714586359966425E-3</v>
      </c>
    </row>
    <row r="57" spans="1:8" x14ac:dyDescent="0.35">
      <c r="A57">
        <v>2</v>
      </c>
      <c r="B57">
        <f t="shared" si="22"/>
        <v>3.4291999305429543E-3</v>
      </c>
    </row>
    <row r="58" spans="1:8" x14ac:dyDescent="0.35">
      <c r="A58">
        <v>2.5</v>
      </c>
      <c r="B58">
        <f t="shared" si="22"/>
        <v>3.819306436567737E-3</v>
      </c>
    </row>
    <row r="59" spans="1:8" x14ac:dyDescent="0.35">
      <c r="A59">
        <v>3</v>
      </c>
      <c r="B59">
        <f t="shared" si="22"/>
        <v>4.2434566165544764E-3</v>
      </c>
    </row>
    <row r="60" spans="1:8" x14ac:dyDescent="0.35">
      <c r="A60">
        <v>3.5</v>
      </c>
      <c r="B60">
        <f t="shared" si="22"/>
        <v>4.7032557096985126E-3</v>
      </c>
    </row>
    <row r="61" spans="1:8" x14ac:dyDescent="0.35">
      <c r="A61">
        <v>4</v>
      </c>
      <c r="B61">
        <f t="shared" si="22"/>
        <v>5.200211166535143E-3</v>
      </c>
    </row>
    <row r="62" spans="1:8" x14ac:dyDescent="0.35">
      <c r="A62">
        <v>4.5</v>
      </c>
      <c r="B62">
        <f t="shared" si="22"/>
        <v>5.7357066421519177E-3</v>
      </c>
    </row>
    <row r="63" spans="1:8" x14ac:dyDescent="0.35">
      <c r="A63">
        <v>5</v>
      </c>
      <c r="B63">
        <f t="shared" si="22"/>
        <v>6.3109747907103683E-3</v>
      </c>
    </row>
    <row r="64" spans="1:8" x14ac:dyDescent="0.35">
      <c r="A64">
        <v>5.5</v>
      </c>
      <c r="B64">
        <f t="shared" si="22"/>
        <v>6.9270691513549669E-3</v>
      </c>
    </row>
    <row r="65" spans="1:2" x14ac:dyDescent="0.35">
      <c r="A65">
        <v>6</v>
      </c>
      <c r="B65">
        <f t="shared" si="22"/>
        <v>7.5848354620171353E-3</v>
      </c>
    </row>
    <row r="66" spans="1:2" x14ac:dyDescent="0.35">
      <c r="A66">
        <v>6.5</v>
      </c>
      <c r="B66">
        <f t="shared" si="22"/>
        <v>8.2848827819692675E-3</v>
      </c>
    </row>
    <row r="67" spans="1:2" x14ac:dyDescent="0.35">
      <c r="A67">
        <v>7</v>
      </c>
      <c r="B67">
        <f t="shared" si="22"/>
        <v>9.0275548450211313E-3</v>
      </c>
    </row>
    <row r="68" spans="1:2" x14ac:dyDescent="0.35">
      <c r="A68">
        <v>7.5</v>
      </c>
      <c r="B68">
        <f t="shared" si="22"/>
        <v>9.8129021017132872E-3</v>
      </c>
    </row>
    <row r="69" spans="1:2" x14ac:dyDescent="0.35">
      <c r="A69">
        <v>8</v>
      </c>
      <c r="B69">
        <f t="shared" si="22"/>
        <v>1.0640654939477088E-2</v>
      </c>
    </row>
    <row r="70" spans="1:2" x14ac:dyDescent="0.35">
      <c r="A70">
        <v>8.5</v>
      </c>
      <c r="B70">
        <f t="shared" si="22"/>
        <v>1.1510198593252993E-2</v>
      </c>
    </row>
    <row r="71" spans="1:2" x14ac:dyDescent="0.35">
      <c r="A71">
        <v>9</v>
      </c>
      <c r="B71">
        <f t="shared" si="22"/>
        <v>1.2420550274309191E-2</v>
      </c>
    </row>
    <row r="72" spans="1:2" x14ac:dyDescent="0.35">
      <c r="A72">
        <v>9.5</v>
      </c>
      <c r="B72">
        <f t="shared" si="22"/>
        <v>1.3370339050903842E-2</v>
      </c>
    </row>
    <row r="73" spans="1:2" x14ac:dyDescent="0.35">
      <c r="A73">
        <v>10</v>
      </c>
      <c r="B73">
        <f t="shared" si="22"/>
        <v>1.4357789010053827E-2</v>
      </c>
    </row>
    <row r="74" spans="1:2" x14ac:dyDescent="0.35">
      <c r="A74">
        <v>10.5</v>
      </c>
      <c r="B74">
        <f t="shared" si="22"/>
        <v>1.5380706214257462E-2</v>
      </c>
    </row>
    <row r="75" spans="1:2" x14ac:dyDescent="0.35">
      <c r="A75">
        <v>11</v>
      </c>
      <c r="B75">
        <f t="shared" si="22"/>
        <v>1.6436469940032405E-2</v>
      </c>
    </row>
    <row r="76" spans="1:2" x14ac:dyDescent="0.35">
      <c r="A76">
        <v>11.5</v>
      </c>
      <c r="B76">
        <f t="shared" si="22"/>
        <v>1.7522028646285836E-2</v>
      </c>
    </row>
    <row r="77" spans="1:2" x14ac:dyDescent="0.35">
      <c r="A77">
        <v>12</v>
      </c>
      <c r="B77">
        <f t="shared" si="22"/>
        <v>1.8633901069820522E-2</v>
      </c>
    </row>
    <row r="78" spans="1:2" x14ac:dyDescent="0.35">
      <c r="A78">
        <v>12.5</v>
      </c>
      <c r="B78">
        <f t="shared" si="22"/>
        <v>1.9768182782984371E-2</v>
      </c>
    </row>
    <row r="79" spans="1:2" x14ac:dyDescent="0.35">
      <c r="A79">
        <v>13</v>
      </c>
      <c r="B79">
        <f t="shared" si="22"/>
        <v>2.0920558475188537E-2</v>
      </c>
    </row>
    <row r="80" spans="1:2" x14ac:dyDescent="0.35">
      <c r="A80">
        <v>13.5</v>
      </c>
      <c r="B80">
        <f t="shared" si="22"/>
        <v>2.2086320136663732E-2</v>
      </c>
    </row>
    <row r="81" spans="1:2" x14ac:dyDescent="0.35">
      <c r="A81">
        <v>14</v>
      </c>
      <c r="B81">
        <f t="shared" si="22"/>
        <v>2.3260391230620819E-2</v>
      </c>
    </row>
    <row r="82" spans="1:2" x14ac:dyDescent="0.35">
      <c r="A82">
        <v>14.5</v>
      </c>
      <c r="B82">
        <f t="shared" si="22"/>
        <v>2.4437356840453284E-2</v>
      </c>
    </row>
    <row r="83" spans="1:2" x14ac:dyDescent="0.35">
      <c r="A83">
        <v>15</v>
      </c>
      <c r="B83">
        <f t="shared" si="22"/>
        <v>2.561149967356539E-2</v>
      </c>
    </row>
    <row r="84" spans="1:2" x14ac:dyDescent="0.35">
      <c r="A84">
        <v>15.5</v>
      </c>
      <c r="B84">
        <f t="shared" si="22"/>
        <v>2.6776841694871521E-2</v>
      </c>
    </row>
    <row r="85" spans="1:2" x14ac:dyDescent="0.35">
      <c r="A85">
        <v>16</v>
      </c>
      <c r="B85">
        <f t="shared" si="22"/>
        <v>2.7927191053230761E-2</v>
      </c>
    </row>
    <row r="86" spans="1:2" x14ac:dyDescent="0.35">
      <c r="A86">
        <v>16.5</v>
      </c>
      <c r="B86">
        <f t="shared" si="22"/>
        <v>2.9056193855448168E-2</v>
      </c>
    </row>
    <row r="87" spans="1:2" x14ac:dyDescent="0.35">
      <c r="A87">
        <v>17</v>
      </c>
      <c r="B87">
        <f t="shared" si="22"/>
        <v>3.0157390237472943E-2</v>
      </c>
    </row>
    <row r="88" spans="1:2" x14ac:dyDescent="0.35">
      <c r="A88">
        <v>17.5</v>
      </c>
      <c r="B88">
        <f t="shared" si="22"/>
        <v>3.1224274083567496E-2</v>
      </c>
    </row>
    <row r="89" spans="1:2" x14ac:dyDescent="0.35">
      <c r="A89">
        <v>18</v>
      </c>
      <c r="B89">
        <f t="shared" si="22"/>
        <v>3.2250355653983639E-2</v>
      </c>
    </row>
    <row r="90" spans="1:2" x14ac:dyDescent="0.35">
      <c r="A90">
        <v>18.5</v>
      </c>
      <c r="B90">
        <f t="shared" si="22"/>
        <v>3.3229226302430824E-2</v>
      </c>
    </row>
    <row r="91" spans="1:2" x14ac:dyDescent="0.35">
      <c r="A91">
        <v>19</v>
      </c>
      <c r="B91">
        <f t="shared" si="22"/>
        <v>3.4154624398547724E-2</v>
      </c>
    </row>
    <row r="92" spans="1:2" x14ac:dyDescent="0.35">
      <c r="A92">
        <v>19.5</v>
      </c>
      <c r="B92">
        <f t="shared" si="22"/>
        <v>3.5020501519641249E-2</v>
      </c>
    </row>
    <row r="93" spans="1:2" x14ac:dyDescent="0.35">
      <c r="A93">
        <v>20</v>
      </c>
      <c r="B93">
        <f t="shared" si="22"/>
        <v>3.5821087941781779E-2</v>
      </c>
    </row>
    <row r="94" spans="1:2" x14ac:dyDescent="0.35">
      <c r="A94">
        <v>20.5</v>
      </c>
      <c r="B94">
        <f t="shared" si="22"/>
        <v>3.6550956444226151E-2</v>
      </c>
    </row>
    <row r="95" spans="1:2" x14ac:dyDescent="0.35">
      <c r="A95">
        <v>21</v>
      </c>
      <c r="B95">
        <f t="shared" si="22"/>
        <v>3.7205083443961104E-2</v>
      </c>
    </row>
    <row r="96" spans="1:2" x14ac:dyDescent="0.35">
      <c r="A96">
        <v>21.5</v>
      </c>
      <c r="B96">
        <f t="shared" si="22"/>
        <v>3.7778906499360991E-2</v>
      </c>
    </row>
    <row r="97" spans="1:2" x14ac:dyDescent="0.35">
      <c r="A97">
        <v>22</v>
      </c>
      <c r="B97">
        <f t="shared" si="22"/>
        <v>3.8268377263510331E-2</v>
      </c>
    </row>
    <row r="98" spans="1:2" x14ac:dyDescent="0.35">
      <c r="A98">
        <v>22.5</v>
      </c>
      <c r="B98">
        <f t="shared" si="22"/>
        <v>3.8670009028155573E-2</v>
      </c>
    </row>
    <row r="99" spans="1:2" x14ac:dyDescent="0.35">
      <c r="A99">
        <v>23</v>
      </c>
      <c r="B99">
        <f t="shared" si="22"/>
        <v>3.8980918077552114E-2</v>
      </c>
    </row>
    <row r="100" spans="1:2" x14ac:dyDescent="0.35">
      <c r="A100">
        <v>23.5</v>
      </c>
      <c r="B100">
        <f t="shared" si="22"/>
        <v>3.9198858166236999E-2</v>
      </c>
    </row>
    <row r="101" spans="1:2" x14ac:dyDescent="0.35">
      <c r="A101">
        <v>24</v>
      </c>
      <c r="B101">
        <f t="shared" si="22"/>
        <v>3.9322247544137316E-2</v>
      </c>
    </row>
    <row r="102" spans="1:2" x14ac:dyDescent="0.35">
      <c r="A102">
        <v>24.5</v>
      </c>
      <c r="B102">
        <f t="shared" si="22"/>
        <v>3.9350188074190121E-2</v>
      </c>
    </row>
    <row r="103" spans="1:2" x14ac:dyDescent="0.35">
      <c r="A103">
        <v>25</v>
      </c>
      <c r="B103">
        <f t="shared" si="22"/>
        <v>3.9282476119249364E-2</v>
      </c>
    </row>
    <row r="104" spans="1:2" x14ac:dyDescent="0.35">
      <c r="A104">
        <v>25.5</v>
      </c>
      <c r="B104">
        <f t="shared" si="22"/>
        <v>3.9119605013675042E-2</v>
      </c>
    </row>
    <row r="105" spans="1:2" x14ac:dyDescent="0.35">
      <c r="A105">
        <v>26</v>
      </c>
      <c r="B105">
        <f t="shared" si="22"/>
        <v>3.8862759077640974E-2</v>
      </c>
    </row>
    <row r="106" spans="1:2" x14ac:dyDescent="0.35">
      <c r="A106">
        <v>26.5</v>
      </c>
      <c r="B106">
        <f t="shared" si="22"/>
        <v>3.8513799275754323E-2</v>
      </c>
    </row>
    <row r="107" spans="1:2" x14ac:dyDescent="0.35">
      <c r="A107">
        <v>27</v>
      </c>
      <c r="B107">
        <f t="shared" si="22"/>
        <v>3.8075240762921195E-2</v>
      </c>
    </row>
    <row r="108" spans="1:2" x14ac:dyDescent="0.35">
      <c r="A108">
        <v>27.5</v>
      </c>
      <c r="B108">
        <f t="shared" si="22"/>
        <v>3.7550222696447387E-2</v>
      </c>
    </row>
    <row r="109" spans="1:2" x14ac:dyDescent="0.35">
      <c r="A109">
        <v>28</v>
      </c>
      <c r="B109">
        <f t="shared" si="22"/>
        <v>3.6942470821200682E-2</v>
      </c>
    </row>
    <row r="110" spans="1:2" x14ac:dyDescent="0.35">
      <c r="A110">
        <v>28.5</v>
      </c>
      <c r="B110">
        <f t="shared" si="22"/>
        <v>3.6256253451566786E-2</v>
      </c>
    </row>
    <row r="111" spans="1:2" x14ac:dyDescent="0.35">
      <c r="A111">
        <v>29</v>
      </c>
      <c r="B111">
        <f t="shared" si="22"/>
        <v>3.5496331577481124E-2</v>
      </c>
    </row>
    <row r="112" spans="1:2" x14ac:dyDescent="0.35">
      <c r="A112">
        <v>29.5</v>
      </c>
      <c r="B112">
        <f t="shared" si="22"/>
        <v>3.4667903909935335E-2</v>
      </c>
    </row>
    <row r="113" spans="1:2" x14ac:dyDescent="0.35">
      <c r="A113">
        <v>30</v>
      </c>
      <c r="B113">
        <f t="shared" si="22"/>
        <v>3.377654775236516E-2</v>
      </c>
    </row>
    <row r="114" spans="1:2" x14ac:dyDescent="0.35">
      <c r="A114">
        <v>30.5</v>
      </c>
      <c r="B114">
        <f t="shared" si="22"/>
        <v>3.2828156636986953E-2</v>
      </c>
    </row>
    <row r="115" spans="1:2" x14ac:dyDescent="0.35">
      <c r="A115">
        <v>31</v>
      </c>
      <c r="B115">
        <f t="shared" si="22"/>
        <v>3.1828875698687802E-2</v>
      </c>
    </row>
    <row r="116" spans="1:2" x14ac:dyDescent="0.35">
      <c r="A116">
        <v>31.5</v>
      </c>
      <c r="B116">
        <f t="shared" si="22"/>
        <v>3.0785035773189359E-2</v>
      </c>
    </row>
    <row r="117" spans="1:2" x14ac:dyDescent="0.35">
      <c r="A117">
        <v>32</v>
      </c>
      <c r="B117">
        <f t="shared" si="22"/>
        <v>2.9703087201068758E-2</v>
      </c>
    </row>
    <row r="118" spans="1:2" x14ac:dyDescent="0.35">
      <c r="A118">
        <v>32.5</v>
      </c>
      <c r="B118">
        <f t="shared" ref="B118:B143" si="23">1/($H$21*SQRT(2*PI()))*EXP(-((A118-$H$17)^2)/(2*$H$21^2))</f>
        <v>2.8589534295459434E-2</v>
      </c>
    </row>
    <row r="119" spans="1:2" x14ac:dyDescent="0.35">
      <c r="A119">
        <v>33</v>
      </c>
      <c r="B119">
        <f t="shared" si="23"/>
        <v>2.7450871389924275E-2</v>
      </c>
    </row>
    <row r="120" spans="1:2" x14ac:dyDescent="0.35">
      <c r="A120">
        <v>33.5</v>
      </c>
      <c r="B120">
        <f t="shared" si="23"/>
        <v>2.6293521325535144E-2</v>
      </c>
    </row>
    <row r="121" spans="1:2" x14ac:dyDescent="0.35">
      <c r="A121">
        <v>34</v>
      </c>
      <c r="B121">
        <f t="shared" si="23"/>
        <v>2.5123777164385196E-2</v>
      </c>
    </row>
    <row r="122" spans="1:2" x14ac:dyDescent="0.35">
      <c r="A122">
        <v>34.5</v>
      </c>
      <c r="B122">
        <f t="shared" si="23"/>
        <v>2.3947747832660838E-2</v>
      </c>
    </row>
    <row r="123" spans="1:2" x14ac:dyDescent="0.35">
      <c r="A123">
        <v>35</v>
      </c>
      <c r="B123">
        <f t="shared" si="23"/>
        <v>2.277130830228194E-2</v>
      </c>
    </row>
    <row r="124" spans="1:2" x14ac:dyDescent="0.35">
      <c r="A124">
        <v>35.5</v>
      </c>
      <c r="B124">
        <f t="shared" si="23"/>
        <v>2.1600054818402003E-2</v>
      </c>
    </row>
    <row r="125" spans="1:2" x14ac:dyDescent="0.35">
      <c r="A125">
        <v>36</v>
      </c>
      <c r="B125">
        <f t="shared" si="23"/>
        <v>2.0439265573243093E-2</v>
      </c>
    </row>
    <row r="126" spans="1:2" x14ac:dyDescent="0.35">
      <c r="A126">
        <v>36.5</v>
      </c>
      <c r="B126">
        <f t="shared" si="23"/>
        <v>1.9293867117331984E-2</v>
      </c>
    </row>
    <row r="127" spans="1:2" x14ac:dyDescent="0.35">
      <c r="A127">
        <v>37</v>
      </c>
      <c r="B127">
        <f t="shared" si="23"/>
        <v>1.8168406689656681E-2</v>
      </c>
    </row>
    <row r="128" spans="1:2" x14ac:dyDescent="0.35">
      <c r="A128">
        <v>37.5</v>
      </c>
      <c r="B128">
        <f t="shared" si="23"/>
        <v>1.7067030540911705E-2</v>
      </c>
    </row>
    <row r="129" spans="1:2" x14ac:dyDescent="0.35">
      <c r="A129">
        <v>38</v>
      </c>
      <c r="B129">
        <f t="shared" si="23"/>
        <v>1.5993468221010484E-2</v>
      </c>
    </row>
    <row r="130" spans="1:2" x14ac:dyDescent="0.35">
      <c r="A130">
        <v>38.5</v>
      </c>
      <c r="B130">
        <f t="shared" si="23"/>
        <v>1.4951022705358457E-2</v>
      </c>
    </row>
    <row r="131" spans="1:2" x14ac:dyDescent="0.35">
      <c r="A131">
        <v>39</v>
      </c>
      <c r="B131">
        <f t="shared" si="23"/>
        <v>1.3942566145689311E-2</v>
      </c>
    </row>
    <row r="132" spans="1:2" x14ac:dyDescent="0.35">
      <c r="A132">
        <v>39.5</v>
      </c>
      <c r="B132">
        <f t="shared" si="23"/>
        <v>1.2970540951970706E-2</v>
      </c>
    </row>
    <row r="133" spans="1:2" x14ac:dyDescent="0.35">
      <c r="A133">
        <v>40</v>
      </c>
      <c r="B133">
        <f t="shared" si="23"/>
        <v>1.2036965843080791E-2</v>
      </c>
    </row>
    <row r="134" spans="1:2" x14ac:dyDescent="0.35">
      <c r="A134">
        <v>40.5</v>
      </c>
      <c r="B134">
        <f t="shared" si="23"/>
        <v>1.1143446446424784E-2</v>
      </c>
    </row>
    <row r="135" spans="1:2" x14ac:dyDescent="0.35">
      <c r="A135">
        <v>41</v>
      </c>
      <c r="B135">
        <f t="shared" si="23"/>
        <v>1.029118998086772E-2</v>
      </c>
    </row>
    <row r="136" spans="1:2" x14ac:dyDescent="0.35">
      <c r="A136">
        <v>41.5</v>
      </c>
      <c r="B136">
        <f t="shared" si="23"/>
        <v>9.4810235234658365E-3</v>
      </c>
    </row>
    <row r="137" spans="1:2" x14ac:dyDescent="0.35">
      <c r="A137">
        <v>42</v>
      </c>
      <c r="B137">
        <f t="shared" si="23"/>
        <v>8.7134153383562774E-3</v>
      </c>
    </row>
    <row r="138" spans="1:2" x14ac:dyDescent="0.35">
      <c r="A138">
        <v>42.5</v>
      </c>
      <c r="B138">
        <f t="shared" si="23"/>
        <v>7.988498735418164E-3</v>
      </c>
    </row>
    <row r="139" spans="1:2" x14ac:dyDescent="0.35">
      <c r="A139">
        <v>43</v>
      </c>
      <c r="B139">
        <f t="shared" si="23"/>
        <v>7.3060979263174603E-3</v>
      </c>
    </row>
    <row r="140" spans="1:2" x14ac:dyDescent="0.35">
      <c r="A140">
        <v>43.5</v>
      </c>
      <c r="B140">
        <f t="shared" si="23"/>
        <v>6.6657553554611082E-3</v>
      </c>
    </row>
    <row r="141" spans="1:2" x14ac:dyDescent="0.35">
      <c r="A141">
        <v>44</v>
      </c>
      <c r="B141">
        <f t="shared" si="23"/>
        <v>6.0667600022147727E-3</v>
      </c>
    </row>
    <row r="142" spans="1:2" x14ac:dyDescent="0.35">
      <c r="A142">
        <v>44.5</v>
      </c>
      <c r="B142">
        <f t="shared" si="23"/>
        <v>5.5081761773592142E-3</v>
      </c>
    </row>
    <row r="143" spans="1:2" x14ac:dyDescent="0.35">
      <c r="A143">
        <v>45</v>
      </c>
      <c r="B143">
        <f t="shared" si="23"/>
        <v>4.9888723699614028E-3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Казанцева</dc:creator>
  <cp:lastModifiedBy>Татьяна Казанцева</cp:lastModifiedBy>
  <dcterms:created xsi:type="dcterms:W3CDTF">2015-06-05T18:19:34Z</dcterms:created>
  <dcterms:modified xsi:type="dcterms:W3CDTF">2023-11-17T17:36:15Z</dcterms:modified>
</cp:coreProperties>
</file>