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ПОИТ\3 sem\TerVer\lab02\"/>
    </mc:Choice>
  </mc:AlternateContent>
  <xr:revisionPtr revIDLastSave="0" documentId="13_ncr:1_{C5984239-74AE-45CA-8410-25DD27CF250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2" i="1" l="1"/>
  <c r="A63" i="1"/>
  <c r="A64" i="1"/>
  <c r="A65" i="1"/>
  <c r="A66" i="1"/>
  <c r="A67" i="1"/>
  <c r="A68" i="1"/>
  <c r="A69" i="1"/>
  <c r="B62" i="1"/>
  <c r="B63" i="1"/>
  <c r="B64" i="1"/>
  <c r="B65" i="1"/>
  <c r="B66" i="1"/>
  <c r="B67" i="1"/>
  <c r="B68" i="1"/>
  <c r="B69" i="1"/>
  <c r="F72" i="1"/>
  <c r="B70" i="1" l="1"/>
  <c r="D76" i="1" s="1"/>
  <c r="A70" i="1"/>
  <c r="B76" i="1" s="1"/>
  <c r="B72" i="1"/>
  <c r="D72" i="1" s="1"/>
  <c r="A77" i="1" l="1"/>
  <c r="C66" i="1"/>
  <c r="C67" i="1"/>
  <c r="E63" i="1"/>
  <c r="E64" i="1"/>
  <c r="E65" i="1"/>
  <c r="E66" i="1"/>
  <c r="E67" i="1"/>
  <c r="E68" i="1"/>
  <c r="E69" i="1"/>
  <c r="E62" i="1"/>
  <c r="C54" i="1"/>
  <c r="F49" i="1"/>
  <c r="F40" i="1"/>
  <c r="C63" i="1" s="1"/>
  <c r="F41" i="1"/>
  <c r="C64" i="1" s="1"/>
  <c r="F42" i="1"/>
  <c r="C65" i="1" s="1"/>
  <c r="F43" i="1"/>
  <c r="F44" i="1"/>
  <c r="F45" i="1"/>
  <c r="C68" i="1" s="1"/>
  <c r="F46" i="1"/>
  <c r="C69" i="1" s="1"/>
  <c r="F39" i="1"/>
  <c r="C62" i="1" s="1"/>
  <c r="D40" i="1"/>
  <c r="D47" i="1" s="1"/>
  <c r="A52" i="1" s="1"/>
  <c r="D41" i="1"/>
  <c r="D42" i="1"/>
  <c r="D43" i="1"/>
  <c r="D44" i="1"/>
  <c r="D45" i="1"/>
  <c r="D46" i="1"/>
  <c r="D39" i="1"/>
  <c r="C40" i="1"/>
  <c r="C41" i="1"/>
  <c r="C42" i="1"/>
  <c r="C43" i="1"/>
  <c r="C44" i="1"/>
  <c r="C45" i="1"/>
  <c r="C46" i="1"/>
  <c r="C39" i="1"/>
  <c r="C47" i="1" s="1"/>
  <c r="B40" i="1"/>
  <c r="G40" i="1" s="1"/>
  <c r="B41" i="1"/>
  <c r="B47" i="1" s="1"/>
  <c r="B42" i="1"/>
  <c r="D65" i="1" s="1"/>
  <c r="B43" i="1"/>
  <c r="D66" i="1" s="1"/>
  <c r="B44" i="1"/>
  <c r="D67" i="1" s="1"/>
  <c r="B45" i="1"/>
  <c r="D68" i="1" s="1"/>
  <c r="B46" i="1"/>
  <c r="D69" i="1" s="1"/>
  <c r="B39" i="1"/>
  <c r="D62" i="1" s="1"/>
  <c r="E40" i="1"/>
  <c r="E47" i="1" s="1"/>
  <c r="E54" i="1" s="1"/>
  <c r="E41" i="1"/>
  <c r="E42" i="1"/>
  <c r="E43" i="1"/>
  <c r="E44" i="1"/>
  <c r="E45" i="1"/>
  <c r="E46" i="1"/>
  <c r="E39" i="1"/>
  <c r="A40" i="1"/>
  <c r="B49" i="1" s="1"/>
  <c r="D49" i="1" s="1"/>
  <c r="A41" i="1"/>
  <c r="A42" i="1"/>
  <c r="A43" i="1"/>
  <c r="A44" i="1"/>
  <c r="A45" i="1"/>
  <c r="A46" i="1"/>
  <c r="A39" i="1"/>
  <c r="A47" i="1" s="1"/>
  <c r="E30" i="1"/>
  <c r="E31" i="1"/>
  <c r="E32" i="1"/>
  <c r="E33" i="1"/>
  <c r="E34" i="1"/>
  <c r="E35" i="1"/>
  <c r="E36" i="1"/>
  <c r="E29" i="1"/>
  <c r="D30" i="1"/>
  <c r="D31" i="1"/>
  <c r="D32" i="1"/>
  <c r="D33" i="1"/>
  <c r="D34" i="1"/>
  <c r="D35" i="1"/>
  <c r="D36" i="1"/>
  <c r="D29" i="1"/>
  <c r="B30" i="1"/>
  <c r="B31" i="1"/>
  <c r="B32" i="1"/>
  <c r="B33" i="1"/>
  <c r="B34" i="1"/>
  <c r="B35" i="1"/>
  <c r="B36" i="1"/>
  <c r="B29" i="1"/>
  <c r="A30" i="1"/>
  <c r="A31" i="1"/>
  <c r="A32" i="1"/>
  <c r="A33" i="1"/>
  <c r="A34" i="1"/>
  <c r="A35" i="1"/>
  <c r="A36" i="1"/>
  <c r="A29" i="1"/>
  <c r="A25" i="1" a="1"/>
  <c r="A25" i="1" s="1"/>
  <c r="F16" i="1"/>
  <c r="B16" i="1"/>
  <c r="D16" i="1" s="1"/>
  <c r="B14" i="1"/>
  <c r="A14" i="1"/>
  <c r="E7" i="1"/>
  <c r="E8" i="1"/>
  <c r="E9" i="1"/>
  <c r="E10" i="1"/>
  <c r="E11" i="1"/>
  <c r="E12" i="1"/>
  <c r="E13" i="1"/>
  <c r="E6" i="1"/>
  <c r="E14" i="1" s="1"/>
  <c r="D7" i="1"/>
  <c r="D8" i="1"/>
  <c r="D9" i="1"/>
  <c r="D10" i="1"/>
  <c r="D11" i="1"/>
  <c r="D12" i="1"/>
  <c r="D13" i="1"/>
  <c r="D6" i="1"/>
  <c r="D14" i="1" s="1"/>
  <c r="C7" i="1"/>
  <c r="C8" i="1"/>
  <c r="C9" i="1"/>
  <c r="C10" i="1"/>
  <c r="C11" i="1"/>
  <c r="C12" i="1"/>
  <c r="C13" i="1"/>
  <c r="C6" i="1"/>
  <c r="C14" i="1" s="1"/>
  <c r="D25" i="1" l="1" a="1"/>
  <c r="D25" i="1" s="1"/>
  <c r="C70" i="1"/>
  <c r="D77" i="1" s="1"/>
  <c r="C52" i="1"/>
  <c r="B53" i="1"/>
  <c r="A54" i="1"/>
  <c r="B54" i="1"/>
  <c r="C53" i="1"/>
  <c r="B52" i="1"/>
  <c r="A56" i="1" s="1" a="1"/>
  <c r="A53" i="1"/>
  <c r="G46" i="1"/>
  <c r="G45" i="1"/>
  <c r="F47" i="1"/>
  <c r="E53" i="1" s="1"/>
  <c r="G44" i="1"/>
  <c r="G43" i="1"/>
  <c r="G42" i="1"/>
  <c r="D64" i="1"/>
  <c r="D63" i="1"/>
  <c r="D70" i="1" s="1"/>
  <c r="B77" i="1" s="1"/>
  <c r="A79" i="1" s="1" a="1"/>
  <c r="G41" i="1"/>
  <c r="G39" i="1"/>
  <c r="E70" i="1"/>
  <c r="B26" i="1"/>
  <c r="A26" i="1"/>
  <c r="B25" i="1"/>
  <c r="B56" i="1" l="1"/>
  <c r="A57" i="1"/>
  <c r="C56" i="1"/>
  <c r="C57" i="1"/>
  <c r="B57" i="1"/>
  <c r="C58" i="1"/>
  <c r="A58" i="1"/>
  <c r="A56" i="1"/>
  <c r="B58" i="1"/>
  <c r="A79" i="1"/>
  <c r="B79" i="1"/>
  <c r="A80" i="1"/>
  <c r="B80" i="1"/>
  <c r="D26" i="1"/>
  <c r="G47" i="1"/>
  <c r="E52" i="1" s="1"/>
  <c r="E56" i="1" l="1" a="1"/>
  <c r="D79" i="1" a="1"/>
  <c r="D79" i="1" l="1"/>
  <c r="D80" i="1"/>
  <c r="E56" i="1"/>
  <c r="E58" i="1"/>
  <c r="E57" i="1"/>
</calcChain>
</file>

<file path=xl/sharedStrings.xml><?xml version="1.0" encoding="utf-8"?>
<sst xmlns="http://schemas.openxmlformats.org/spreadsheetml/2006/main" count="54" uniqueCount="38">
  <si>
    <t>Исходные даннные</t>
  </si>
  <si>
    <t>Т,град С</t>
  </si>
  <si>
    <t>Ж, %</t>
  </si>
  <si>
    <t>xi</t>
  </si>
  <si>
    <t>yi</t>
  </si>
  <si>
    <t>xiyi</t>
  </si>
  <si>
    <t>xi^2</t>
  </si>
  <si>
    <t>yi^2</t>
  </si>
  <si>
    <t>n=</t>
  </si>
  <si>
    <t>r=</t>
  </si>
  <si>
    <t>tрасч=</t>
  </si>
  <si>
    <t>tтабл=</t>
  </si>
  <si>
    <t>Система нормальных уравнений:</t>
  </si>
  <si>
    <t>b0=</t>
  </si>
  <si>
    <t>b1=</t>
  </si>
  <si>
    <t>1/yi</t>
  </si>
  <si>
    <t>1/xi</t>
  </si>
  <si>
    <t>Xi=xi</t>
  </si>
  <si>
    <t>Xi^2</t>
  </si>
  <si>
    <t>Xi^3</t>
  </si>
  <si>
    <t>Xi^4</t>
  </si>
  <si>
    <t>Yi=yi</t>
  </si>
  <si>
    <t>XiYi</t>
  </si>
  <si>
    <t>Xi^2Yi</t>
  </si>
  <si>
    <t>для в)</t>
  </si>
  <si>
    <t>для ж)</t>
  </si>
  <si>
    <t xml:space="preserve"> </t>
  </si>
  <si>
    <t xml:space="preserve">              c=</t>
  </si>
  <si>
    <t xml:space="preserve">              b=</t>
  </si>
  <si>
    <t xml:space="preserve">              a=</t>
  </si>
  <si>
    <t>из 4</t>
  </si>
  <si>
    <t>из 6ф)</t>
  </si>
  <si>
    <t>y = 0,3061- 0,0022x</t>
  </si>
  <si>
    <t>y = -0,0022x + 0,3061</t>
  </si>
  <si>
    <t>Полученное в расчетах пункта 4 уравнение 
совпадает с уравнением линейной линии тренда ; квадрат 
коэффициента корреляции приблизительно равен 
коэффициенту детерминации R (различие объясняется округлениями при вычислениях в пункте 4)</t>
  </si>
  <si>
    <t>xi=xi</t>
  </si>
  <si>
    <t>yi=lnyi</t>
  </si>
  <si>
    <t>Система нормальных уравнений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</si>
</sst>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7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theme="6" tint="0.39997558519241921"/>
      </left>
      <right style="thin">
        <color theme="6" tint="0.39997558519241921"/>
      </right>
      <top/>
      <bottom style="thin">
        <color theme="6" tint="0.39997558519241921"/>
      </bottom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2" xfId="0" applyBorder="1"/>
    <xf numFmtId="0" fontId="0" fillId="5" borderId="0" xfId="0" applyFill="1" applyAlignment="1">
      <alignment horizontal="center"/>
    </xf>
    <xf numFmtId="0" fontId="0" fillId="6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2" fillId="7" borderId="1" xfId="1" applyFill="1" applyBorder="1" applyAlignment="1">
      <alignment horizontal="center"/>
    </xf>
    <xf numFmtId="0" fontId="1" fillId="7" borderId="1" xfId="1" applyFont="1" applyFill="1" applyBorder="1" applyAlignment="1">
      <alignment horizontal="center" wrapText="1"/>
    </xf>
    <xf numFmtId="0" fontId="0" fillId="8" borderId="0" xfId="0" applyFill="1"/>
  </cellXfs>
  <cellStyles count="2">
    <cellStyle name="Обычный" xfId="0" builtinId="0"/>
    <cellStyle name="Обычный 2" xfId="1" xr:uid="{5D40FF81-3D25-4B4A-B34C-B27B6D926584}"/>
  </cellStyles>
  <dxfs count="0"/>
  <tableStyles count="0" defaultTableStyle="TableStyleMedium2" defaultPivotStyle="PivotStyleLight16"/>
  <colors>
    <mruColors>
      <color rgb="FFFFE7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be-BY"/>
              <a:t>а),</a:t>
            </a:r>
            <a:r>
              <a:rPr lang="be-BY" baseline="0"/>
              <a:t> б), г), д), е)</a:t>
            </a:r>
            <a:endParaRPr lang="be-BY"/>
          </a:p>
        </c:rich>
      </c:tx>
      <c:layout>
        <c:manualLayout>
          <c:xMode val="edge"/>
          <c:yMode val="edge"/>
          <c:x val="8.9637023725476675E-2"/>
          <c:y val="5.39210968768221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980955741788417"/>
                  <c:y val="-0.5076979088238124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C00000"/>
                        </a:solidFill>
                      </a:rPr>
                      <a:t>y = -0,0022x + 0,3061</a:t>
                    </a:r>
                    <a:br>
                      <a:rPr lang="en-US" baseline="0">
                        <a:solidFill>
                          <a:srgbClr val="C00000"/>
                        </a:solidFill>
                      </a:rPr>
                    </a:br>
                    <a:r>
                      <a:rPr lang="en-US" baseline="0">
                        <a:solidFill>
                          <a:srgbClr val="C00000"/>
                        </a:solidFill>
                      </a:rPr>
                      <a:t>R² = 0,309</a:t>
                    </a:r>
                    <a:endParaRPr lang="en-US">
                      <a:solidFill>
                        <a:srgbClr val="C0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trendline>
            <c:spPr>
              <a:ln w="19050" cap="rnd">
                <a:solidFill>
                  <a:srgbClr val="C0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8396011508417839"/>
                  <c:y val="-0.2416447066748939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2"/>
                        </a:solidFill>
                      </a:rPr>
                      <a:t>y = 0,0002x</a:t>
                    </a:r>
                    <a:r>
                      <a:rPr lang="en-US" baseline="30000">
                        <a:solidFill>
                          <a:schemeClr val="accent2"/>
                        </a:solidFill>
                      </a:rPr>
                      <a:t>2</a:t>
                    </a:r>
                    <a:r>
                      <a:rPr lang="en-US" baseline="0">
                        <a:solidFill>
                          <a:schemeClr val="accent2"/>
                        </a:solidFill>
                      </a:rPr>
                      <a:t> - 0,0172x + 0,5115</a:t>
                    </a:r>
                    <a:br>
                      <a:rPr lang="en-US" baseline="0">
                        <a:solidFill>
                          <a:schemeClr val="accent2"/>
                        </a:solidFill>
                      </a:rPr>
                    </a:br>
                    <a:r>
                      <a:rPr lang="en-US" baseline="0">
                        <a:solidFill>
                          <a:schemeClr val="accent2"/>
                        </a:solidFill>
                      </a:rPr>
                      <a:t>R² = 0,9459</a:t>
                    </a:r>
                    <a:endParaRPr lang="en-US">
                      <a:solidFill>
                        <a:schemeClr val="accent2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trendline>
            <c:spPr>
              <a:ln w="19050" cap="rnd">
                <a:solidFill>
                  <a:schemeClr val="accent4">
                    <a:lumMod val="5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841840588619468"/>
                  <c:y val="-0.2754656886332629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4">
                            <a:lumMod val="50000"/>
                          </a:schemeClr>
                        </a:solidFill>
                      </a:rPr>
                      <a:t>y = -0,083ln(x) + 0,511</a:t>
                    </a:r>
                    <a:br>
                      <a:rPr lang="en-US" baseline="0">
                        <a:solidFill>
                          <a:schemeClr val="accent4">
                            <a:lumMod val="50000"/>
                          </a:schemeClr>
                        </a:solidFill>
                      </a:rPr>
                    </a:br>
                    <a:r>
                      <a:rPr lang="en-US" baseline="0">
                        <a:solidFill>
                          <a:schemeClr val="accent4">
                            <a:lumMod val="50000"/>
                          </a:schemeClr>
                        </a:solidFill>
                      </a:rPr>
                      <a:t>R² = 0,5263</a:t>
                    </a:r>
                    <a:endParaRPr lang="en-US">
                      <a:solidFill>
                        <a:schemeClr val="accent4">
                          <a:lumMod val="50000"/>
                        </a:schemeClr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trendline>
            <c:spPr>
              <a:ln w="19050" cap="rnd">
                <a:solidFill>
                  <a:srgbClr val="92D050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8313421219510528"/>
                  <c:y val="0.136511305032069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92D050"/>
                        </a:solidFill>
                      </a:rPr>
                      <a:t>y = 0,297e</a:t>
                    </a:r>
                    <a:r>
                      <a:rPr lang="en-US" baseline="30000">
                        <a:solidFill>
                          <a:srgbClr val="92D050"/>
                        </a:solidFill>
                      </a:rPr>
                      <a:t>-0,009x</a:t>
                    </a:r>
                    <a:br>
                      <a:rPr lang="en-US" baseline="0">
                        <a:solidFill>
                          <a:srgbClr val="92D050"/>
                        </a:solidFill>
                      </a:rPr>
                    </a:br>
                    <a:r>
                      <a:rPr lang="en-US" baseline="0">
                        <a:solidFill>
                          <a:srgbClr val="92D050"/>
                        </a:solidFill>
                      </a:rPr>
                      <a:t>R² = 0,3661</a:t>
                    </a:r>
                    <a:endParaRPr lang="en-US">
                      <a:solidFill>
                        <a:srgbClr val="92D05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8139864791740001"/>
                  <c:y val="0.2641811777160099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00B050"/>
                        </a:solidFill>
                      </a:rPr>
                      <a:t>y = 0,6652x</a:t>
                    </a:r>
                    <a:r>
                      <a:rPr lang="en-US" baseline="30000">
                        <a:solidFill>
                          <a:srgbClr val="00B050"/>
                        </a:solidFill>
                      </a:rPr>
                      <a:t>-0,324</a:t>
                    </a:r>
                    <a:br>
                      <a:rPr lang="en-US" baseline="0">
                        <a:solidFill>
                          <a:srgbClr val="00B050"/>
                        </a:solidFill>
                      </a:rPr>
                    </a:br>
                    <a:r>
                      <a:rPr lang="en-US" baseline="0">
                        <a:solidFill>
                          <a:srgbClr val="00B050"/>
                        </a:solidFill>
                      </a:rPr>
                      <a:t>R² = 0,586</a:t>
                    </a:r>
                    <a:endParaRPr lang="en-US">
                      <a:solidFill>
                        <a:srgbClr val="00B05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xVal>
            <c:numRef>
              <c:f>Лист1!$A$6:$A$13</c:f>
              <c:numCache>
                <c:formatCode>General</c:formatCode>
                <c:ptCount val="8"/>
                <c:pt idx="0">
                  <c:v>10</c:v>
                </c:pt>
                <c:pt idx="1">
                  <c:v>18</c:v>
                </c:pt>
                <c:pt idx="2">
                  <c:v>20</c:v>
                </c:pt>
                <c:pt idx="3">
                  <c:v>30</c:v>
                </c:pt>
                <c:pt idx="4">
                  <c:v>36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</c:numCache>
            </c:numRef>
          </c:xVal>
          <c:yVal>
            <c:numRef>
              <c:f>Лист1!$B$6:$B$13</c:f>
              <c:numCache>
                <c:formatCode>General</c:formatCode>
                <c:ptCount val="8"/>
                <c:pt idx="0">
                  <c:v>0.35</c:v>
                </c:pt>
                <c:pt idx="1">
                  <c:v>0.3</c:v>
                </c:pt>
                <c:pt idx="2">
                  <c:v>0.25</c:v>
                </c:pt>
                <c:pt idx="3">
                  <c:v>0.18</c:v>
                </c:pt>
                <c:pt idx="4">
                  <c:v>0.15</c:v>
                </c:pt>
                <c:pt idx="5">
                  <c:v>0.18</c:v>
                </c:pt>
                <c:pt idx="6">
                  <c:v>0.2</c:v>
                </c:pt>
                <c:pt idx="7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F2-42A5-9191-A17E4DB2C9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2929279"/>
        <c:axId val="1121833199"/>
      </c:scatterChart>
      <c:valAx>
        <c:axId val="1112929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121833199"/>
        <c:crosses val="autoZero"/>
        <c:crossBetween val="midCat"/>
      </c:valAx>
      <c:valAx>
        <c:axId val="112183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112929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be-BY"/>
              <a:t>в)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0052493438320208E-3"/>
                  <c:y val="-2.595472440944882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xVal>
            <c:numRef>
              <c:f>Лист1!$A$29:$A$36</c:f>
              <c:numCache>
                <c:formatCode>General</c:formatCode>
                <c:ptCount val="8"/>
                <c:pt idx="0">
                  <c:v>0.1</c:v>
                </c:pt>
                <c:pt idx="1">
                  <c:v>5.5555555555555552E-2</c:v>
                </c:pt>
                <c:pt idx="2">
                  <c:v>0.05</c:v>
                </c:pt>
                <c:pt idx="3">
                  <c:v>3.3333333333333333E-2</c:v>
                </c:pt>
                <c:pt idx="4">
                  <c:v>2.7777777777777776E-2</c:v>
                </c:pt>
                <c:pt idx="5">
                  <c:v>2.5000000000000001E-2</c:v>
                </c:pt>
                <c:pt idx="6">
                  <c:v>0.02</c:v>
                </c:pt>
                <c:pt idx="7">
                  <c:v>1.6666666666666666E-2</c:v>
                </c:pt>
              </c:numCache>
            </c:numRef>
          </c:xVal>
          <c:yVal>
            <c:numRef>
              <c:f>Лист1!$B$29:$B$36</c:f>
              <c:numCache>
                <c:formatCode>General</c:formatCode>
                <c:ptCount val="8"/>
                <c:pt idx="0">
                  <c:v>0.35</c:v>
                </c:pt>
                <c:pt idx="1">
                  <c:v>0.3</c:v>
                </c:pt>
                <c:pt idx="2">
                  <c:v>0.25</c:v>
                </c:pt>
                <c:pt idx="3">
                  <c:v>0.18</c:v>
                </c:pt>
                <c:pt idx="4">
                  <c:v>0.15</c:v>
                </c:pt>
                <c:pt idx="5">
                  <c:v>0.18</c:v>
                </c:pt>
                <c:pt idx="6">
                  <c:v>0.2</c:v>
                </c:pt>
                <c:pt idx="7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16-43A3-B9B0-5863E64C2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6224127"/>
        <c:axId val="1226783423"/>
      </c:scatterChart>
      <c:valAx>
        <c:axId val="1186224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226783423"/>
        <c:crosses val="autoZero"/>
        <c:crossBetween val="midCat"/>
      </c:valAx>
      <c:valAx>
        <c:axId val="122678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186224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3897637795275589E-4"/>
                  <c:y val="-5.246354622338874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xVal>
            <c:numRef>
              <c:f>Лист1!$D$29:$D$36</c:f>
              <c:numCache>
                <c:formatCode>General</c:formatCode>
                <c:ptCount val="8"/>
                <c:pt idx="0">
                  <c:v>10</c:v>
                </c:pt>
                <c:pt idx="1">
                  <c:v>18</c:v>
                </c:pt>
                <c:pt idx="2">
                  <c:v>20</c:v>
                </c:pt>
                <c:pt idx="3">
                  <c:v>30</c:v>
                </c:pt>
                <c:pt idx="4">
                  <c:v>36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</c:numCache>
            </c:numRef>
          </c:xVal>
          <c:yVal>
            <c:numRef>
              <c:f>Лист1!$E$29:$E$36</c:f>
              <c:numCache>
                <c:formatCode>General</c:formatCode>
                <c:ptCount val="8"/>
                <c:pt idx="0">
                  <c:v>2.8571428571428572</c:v>
                </c:pt>
                <c:pt idx="1">
                  <c:v>3.3333333333333335</c:v>
                </c:pt>
                <c:pt idx="2">
                  <c:v>4</c:v>
                </c:pt>
                <c:pt idx="3">
                  <c:v>5.5555555555555554</c:v>
                </c:pt>
                <c:pt idx="4">
                  <c:v>6.666666666666667</c:v>
                </c:pt>
                <c:pt idx="5">
                  <c:v>5.5555555555555554</c:v>
                </c:pt>
                <c:pt idx="6">
                  <c:v>5</c:v>
                </c:pt>
                <c:pt idx="7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74-4098-81D9-7D86095894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0201071"/>
        <c:axId val="1224602991"/>
      </c:scatterChart>
      <c:valAx>
        <c:axId val="1220201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224602991"/>
        <c:crosses val="autoZero"/>
        <c:crossBetween val="midCat"/>
      </c:valAx>
      <c:valAx>
        <c:axId val="122460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220201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265649424064621E-3"/>
                  <c:y val="-0.206842879009505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xVal>
            <c:numRef>
              <c:f>Лист1!$A$62:$A$69</c:f>
              <c:numCache>
                <c:formatCode>General</c:formatCode>
                <c:ptCount val="8"/>
                <c:pt idx="0">
                  <c:v>10</c:v>
                </c:pt>
                <c:pt idx="1">
                  <c:v>18</c:v>
                </c:pt>
                <c:pt idx="2">
                  <c:v>20</c:v>
                </c:pt>
                <c:pt idx="3">
                  <c:v>30</c:v>
                </c:pt>
                <c:pt idx="4">
                  <c:v>36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</c:numCache>
            </c:numRef>
          </c:xVal>
          <c:yVal>
            <c:numRef>
              <c:f>Лист1!$B$62:$B$69</c:f>
              <c:numCache>
                <c:formatCode>General</c:formatCode>
                <c:ptCount val="8"/>
                <c:pt idx="0">
                  <c:v>-1.0498221244986778</c:v>
                </c:pt>
                <c:pt idx="1">
                  <c:v>-1.2039728043259361</c:v>
                </c:pt>
                <c:pt idx="2">
                  <c:v>-1.3862943611198906</c:v>
                </c:pt>
                <c:pt idx="3">
                  <c:v>-1.7147984280919266</c:v>
                </c:pt>
                <c:pt idx="4">
                  <c:v>-1.8971199848858813</c:v>
                </c:pt>
                <c:pt idx="5">
                  <c:v>-1.7147984280919266</c:v>
                </c:pt>
                <c:pt idx="6">
                  <c:v>-1.6094379124341003</c:v>
                </c:pt>
                <c:pt idx="7">
                  <c:v>-1.3862943611198906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D8-4729-8E9D-EBCE77E46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9266895"/>
        <c:axId val="1226783919"/>
      </c:scatterChart>
      <c:valAx>
        <c:axId val="889266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226783919"/>
        <c:crosses val="autoZero"/>
        <c:crossBetween val="midCat"/>
      </c:valAx>
      <c:valAx>
        <c:axId val="1226783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89266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4.xml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7135</xdr:colOff>
      <xdr:row>3</xdr:row>
      <xdr:rowOff>168862</xdr:rowOff>
    </xdr:from>
    <xdr:to>
      <xdr:col>14</xdr:col>
      <xdr:colOff>298684</xdr:colOff>
      <xdr:row>19</xdr:row>
      <xdr:rowOff>7135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5B90CE1-792B-2B67-2AC9-998B808402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608011</xdr:colOff>
      <xdr:row>21</xdr:row>
      <xdr:rowOff>7392</xdr:rowOff>
    </xdr:from>
    <xdr:to>
      <xdr:col>14</xdr:col>
      <xdr:colOff>315782</xdr:colOff>
      <xdr:row>36</xdr:row>
      <xdr:rowOff>49472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5432B703-EC66-64CA-D217-2C54F5B92B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571055</xdr:colOff>
      <xdr:row>21</xdr:row>
      <xdr:rowOff>14429</xdr:rowOff>
    </xdr:from>
    <xdr:to>
      <xdr:col>22</xdr:col>
      <xdr:colOff>293555</xdr:colOff>
      <xdr:row>36</xdr:row>
      <xdr:rowOff>59239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ACC8CEE5-BCFD-DCE2-2F30-4745A6935F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7</xdr:col>
      <xdr:colOff>11981</xdr:colOff>
      <xdr:row>48</xdr:row>
      <xdr:rowOff>10583</xdr:rowOff>
    </xdr:from>
    <xdr:to>
      <xdr:col>11</xdr:col>
      <xdr:colOff>568597</xdr:colOff>
      <xdr:row>58</xdr:row>
      <xdr:rowOff>13816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4489BDB-3764-7334-23D6-12B7654EB8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98231" y="8719154"/>
          <a:ext cx="3005902" cy="181751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7</xdr:col>
      <xdr:colOff>7663</xdr:colOff>
      <xdr:row>59</xdr:row>
      <xdr:rowOff>179241</xdr:rowOff>
    </xdr:from>
    <xdr:to>
      <xdr:col>14</xdr:col>
      <xdr:colOff>349606</xdr:colOff>
      <xdr:row>74</xdr:row>
      <xdr:rowOff>164101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F70A0968-560A-22FC-FDD0-896D76D6C6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0"/>
  <sheetViews>
    <sheetView tabSelected="1" topLeftCell="A40" zoomScale="97" zoomScaleNormal="76" workbookViewId="0">
      <selection activeCell="K48" sqref="K48"/>
    </sheetView>
  </sheetViews>
  <sheetFormatPr defaultRowHeight="14.5" x14ac:dyDescent="0.35"/>
  <sheetData>
    <row r="1" spans="1:22" x14ac:dyDescent="0.35">
      <c r="A1" t="s">
        <v>0</v>
      </c>
    </row>
    <row r="2" spans="1:22" x14ac:dyDescent="0.35">
      <c r="A2" s="2" t="s">
        <v>1</v>
      </c>
      <c r="B2" s="2">
        <v>10</v>
      </c>
      <c r="C2" s="2">
        <v>18</v>
      </c>
      <c r="D2" s="2">
        <v>20</v>
      </c>
      <c r="E2" s="2">
        <v>30</v>
      </c>
      <c r="F2" s="2">
        <v>36</v>
      </c>
      <c r="G2" s="2">
        <v>40</v>
      </c>
      <c r="H2" s="2">
        <v>50</v>
      </c>
      <c r="I2" s="2">
        <v>60</v>
      </c>
    </row>
    <row r="3" spans="1:22" x14ac:dyDescent="0.35">
      <c r="A3" s="2" t="s">
        <v>2</v>
      </c>
      <c r="B3" s="2">
        <v>0.35</v>
      </c>
      <c r="C3" s="2">
        <v>0.3</v>
      </c>
      <c r="D3" s="2">
        <v>0.25</v>
      </c>
      <c r="E3" s="2">
        <v>0.18</v>
      </c>
      <c r="F3" s="2">
        <v>0.15</v>
      </c>
      <c r="G3" s="2">
        <v>0.18</v>
      </c>
      <c r="H3" s="2">
        <v>0.2</v>
      </c>
      <c r="I3" s="2">
        <v>0.25</v>
      </c>
    </row>
    <row r="5" spans="1:22" x14ac:dyDescent="0.3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Q5" s="7" t="s">
        <v>30</v>
      </c>
      <c r="R5" t="s">
        <v>32</v>
      </c>
    </row>
    <row r="6" spans="1:22" x14ac:dyDescent="0.35">
      <c r="A6" s="2">
        <v>10</v>
      </c>
      <c r="B6" s="2">
        <v>0.35</v>
      </c>
      <c r="C6" s="9">
        <f>A6*B6</f>
        <v>3.5</v>
      </c>
      <c r="D6" s="8">
        <f>A6^2</f>
        <v>100</v>
      </c>
      <c r="E6" s="8">
        <f>B6^2</f>
        <v>0.12249999999999998</v>
      </c>
      <c r="Q6" s="7" t="s">
        <v>31</v>
      </c>
      <c r="R6" t="s">
        <v>33</v>
      </c>
    </row>
    <row r="7" spans="1:22" x14ac:dyDescent="0.35">
      <c r="A7" s="2">
        <v>18</v>
      </c>
      <c r="B7" s="2">
        <v>0.3</v>
      </c>
      <c r="C7" s="10">
        <f t="shared" ref="C7:C13" si="0">A7*B7</f>
        <v>5.3999999999999995</v>
      </c>
      <c r="D7" s="5">
        <f t="shared" ref="D7:D13" si="1">A7^2</f>
        <v>324</v>
      </c>
      <c r="E7" s="5">
        <f t="shared" ref="E7:E13" si="2">B7^2</f>
        <v>0.09</v>
      </c>
      <c r="Q7" s="14" t="s">
        <v>34</v>
      </c>
      <c r="R7" s="13"/>
      <c r="S7" s="13"/>
      <c r="T7" s="13"/>
      <c r="U7" s="13"/>
      <c r="V7" s="13"/>
    </row>
    <row r="8" spans="1:22" x14ac:dyDescent="0.35">
      <c r="A8" s="2">
        <v>20</v>
      </c>
      <c r="B8" s="2">
        <v>0.25</v>
      </c>
      <c r="C8" s="10">
        <f t="shared" si="0"/>
        <v>5</v>
      </c>
      <c r="D8" s="5">
        <f t="shared" si="1"/>
        <v>400</v>
      </c>
      <c r="E8" s="5">
        <f t="shared" si="2"/>
        <v>6.25E-2</v>
      </c>
      <c r="Q8" s="13"/>
      <c r="R8" s="13"/>
      <c r="S8" s="13"/>
      <c r="T8" s="13"/>
      <c r="U8" s="13"/>
      <c r="V8" s="13"/>
    </row>
    <row r="9" spans="1:22" x14ac:dyDescent="0.35">
      <c r="A9" s="2">
        <v>30</v>
      </c>
      <c r="B9" s="2">
        <v>0.18</v>
      </c>
      <c r="C9" s="10">
        <f t="shared" si="0"/>
        <v>5.3999999999999995</v>
      </c>
      <c r="D9" s="5">
        <f t="shared" si="1"/>
        <v>900</v>
      </c>
      <c r="E9" s="5">
        <f t="shared" si="2"/>
        <v>3.2399999999999998E-2</v>
      </c>
      <c r="Q9" s="13"/>
      <c r="R9" s="13"/>
      <c r="S9" s="13"/>
      <c r="T9" s="13"/>
      <c r="U9" s="13"/>
      <c r="V9" s="13"/>
    </row>
    <row r="10" spans="1:22" x14ac:dyDescent="0.35">
      <c r="A10" s="2">
        <v>36</v>
      </c>
      <c r="B10" s="2">
        <v>0.15</v>
      </c>
      <c r="C10" s="10">
        <f t="shared" si="0"/>
        <v>5.3999999999999995</v>
      </c>
      <c r="D10" s="5">
        <f t="shared" si="1"/>
        <v>1296</v>
      </c>
      <c r="E10" s="5">
        <f t="shared" si="2"/>
        <v>2.2499999999999999E-2</v>
      </c>
      <c r="Q10" s="13"/>
      <c r="R10" s="13"/>
      <c r="S10" s="13"/>
      <c r="T10" s="13"/>
      <c r="U10" s="13"/>
      <c r="V10" s="13"/>
    </row>
    <row r="11" spans="1:22" x14ac:dyDescent="0.35">
      <c r="A11" s="2">
        <v>40</v>
      </c>
      <c r="B11" s="2">
        <v>0.18</v>
      </c>
      <c r="C11" s="10">
        <f t="shared" si="0"/>
        <v>7.1999999999999993</v>
      </c>
      <c r="D11" s="5">
        <f t="shared" si="1"/>
        <v>1600</v>
      </c>
      <c r="E11" s="5">
        <f t="shared" si="2"/>
        <v>3.2399999999999998E-2</v>
      </c>
      <c r="Q11" s="13"/>
      <c r="R11" s="13"/>
      <c r="S11" s="13"/>
      <c r="T11" s="13"/>
      <c r="U11" s="13"/>
      <c r="V11" s="13"/>
    </row>
    <row r="12" spans="1:22" x14ac:dyDescent="0.35">
      <c r="A12" s="2">
        <v>50</v>
      </c>
      <c r="B12" s="2">
        <v>0.2</v>
      </c>
      <c r="C12" s="10">
        <f t="shared" si="0"/>
        <v>10</v>
      </c>
      <c r="D12" s="5">
        <f t="shared" si="1"/>
        <v>2500</v>
      </c>
      <c r="E12" s="5">
        <f t="shared" si="2"/>
        <v>4.0000000000000008E-2</v>
      </c>
    </row>
    <row r="13" spans="1:22" x14ac:dyDescent="0.35">
      <c r="A13" s="2">
        <v>60</v>
      </c>
      <c r="B13" s="2">
        <v>0.25</v>
      </c>
      <c r="C13" s="11">
        <f t="shared" si="0"/>
        <v>15</v>
      </c>
      <c r="D13" s="12">
        <f t="shared" si="1"/>
        <v>3600</v>
      </c>
      <c r="E13" s="12">
        <f t="shared" si="2"/>
        <v>6.25E-2</v>
      </c>
    </row>
    <row r="14" spans="1:22" ht="14.5" customHeight="1" x14ac:dyDescent="0.35">
      <c r="A14" s="3">
        <f>A6+A7+A8+A9+A10+A11+A12+A13</f>
        <v>264</v>
      </c>
      <c r="B14" s="3">
        <f t="shared" ref="B14:E14" si="3">B6+B7+B8+B9+B10+B11+B12+B13</f>
        <v>1.8599999999999997</v>
      </c>
      <c r="C14" s="3">
        <f t="shared" si="3"/>
        <v>56.899999999999991</v>
      </c>
      <c r="D14" s="3">
        <f t="shared" si="3"/>
        <v>10720</v>
      </c>
      <c r="E14" s="3">
        <f t="shared" si="3"/>
        <v>0.46479999999999999</v>
      </c>
    </row>
    <row r="15" spans="1:22" x14ac:dyDescent="0.35">
      <c r="A15" s="2" t="s">
        <v>8</v>
      </c>
      <c r="B15" s="2">
        <v>8</v>
      </c>
    </row>
    <row r="16" spans="1:22" x14ac:dyDescent="0.35">
      <c r="A16" s="4" t="s">
        <v>9</v>
      </c>
      <c r="B16" s="4">
        <f>CORREL(A6:A13,B6:B13)</f>
        <v>-0.55585180114658017</v>
      </c>
      <c r="C16" s="4" t="s">
        <v>10</v>
      </c>
      <c r="D16" s="4">
        <f>ABS(B16)*SQRT((B15-2)/(1-B16^2))</f>
        <v>1.6378969580891594</v>
      </c>
      <c r="E16" s="4" t="s">
        <v>11</v>
      </c>
      <c r="F16" s="4">
        <f>_xlfn.T.INV.2T(0.05,B15-2)</f>
        <v>2.4469118511449697</v>
      </c>
    </row>
    <row r="21" spans="1:5" x14ac:dyDescent="0.35">
      <c r="A21" t="s">
        <v>12</v>
      </c>
    </row>
    <row r="22" spans="1:5" x14ac:dyDescent="0.35">
      <c r="A22" s="3">
        <v>8</v>
      </c>
      <c r="B22" s="3">
        <v>264</v>
      </c>
      <c r="D22" s="3">
        <v>1.86</v>
      </c>
    </row>
    <row r="23" spans="1:5" x14ac:dyDescent="0.35">
      <c r="A23" s="3">
        <v>264</v>
      </c>
      <c r="B23" s="3">
        <v>10720</v>
      </c>
      <c r="D23" s="3">
        <v>56.9</v>
      </c>
    </row>
    <row r="25" spans="1:5" x14ac:dyDescent="0.35">
      <c r="A25">
        <f t="array" ref="A25:B26">MINVERSE(A22:B23)</f>
        <v>0.66733067729083639</v>
      </c>
      <c r="B25">
        <v>-1.6434262948207164E-2</v>
      </c>
      <c r="C25" s="4" t="s">
        <v>13</v>
      </c>
      <c r="D25" s="4">
        <f t="array" ref="D25:D26">MMULT(A25:B26,D22:D23)</f>
        <v>0.30612549800796829</v>
      </c>
    </row>
    <row r="26" spans="1:5" x14ac:dyDescent="0.35">
      <c r="A26">
        <v>-1.6434262948207164E-2</v>
      </c>
      <c r="B26">
        <v>4.9800796812748981E-4</v>
      </c>
      <c r="C26" s="4" t="s">
        <v>14</v>
      </c>
      <c r="D26" s="4">
        <v>-2.2310756972111559E-3</v>
      </c>
    </row>
    <row r="27" spans="1:5" x14ac:dyDescent="0.35">
      <c r="A27" s="1" t="s">
        <v>24</v>
      </c>
      <c r="D27" s="1" t="s">
        <v>25</v>
      </c>
    </row>
    <row r="28" spans="1:5" x14ac:dyDescent="0.35">
      <c r="A28" s="1" t="s">
        <v>16</v>
      </c>
      <c r="B28" s="1" t="s">
        <v>4</v>
      </c>
      <c r="D28" s="1" t="s">
        <v>3</v>
      </c>
      <c r="E28" s="1" t="s">
        <v>15</v>
      </c>
    </row>
    <row r="29" spans="1:5" x14ac:dyDescent="0.35">
      <c r="A29">
        <f>1/A6</f>
        <v>0.1</v>
      </c>
      <c r="B29">
        <f>B6</f>
        <v>0.35</v>
      </c>
      <c r="D29">
        <f>A6</f>
        <v>10</v>
      </c>
      <c r="E29">
        <f>1/B6</f>
        <v>2.8571428571428572</v>
      </c>
    </row>
    <row r="30" spans="1:5" x14ac:dyDescent="0.35">
      <c r="A30">
        <f t="shared" ref="A30:A36" si="4">1/A7</f>
        <v>5.5555555555555552E-2</v>
      </c>
      <c r="B30">
        <f t="shared" ref="B30:B36" si="5">B7</f>
        <v>0.3</v>
      </c>
      <c r="D30">
        <f t="shared" ref="D30:D36" si="6">A7</f>
        <v>18</v>
      </c>
      <c r="E30">
        <f t="shared" ref="E30:E36" si="7">1/B7</f>
        <v>3.3333333333333335</v>
      </c>
    </row>
    <row r="31" spans="1:5" x14ac:dyDescent="0.35">
      <c r="A31">
        <f t="shared" si="4"/>
        <v>0.05</v>
      </c>
      <c r="B31">
        <f t="shared" si="5"/>
        <v>0.25</v>
      </c>
      <c r="D31">
        <f t="shared" si="6"/>
        <v>20</v>
      </c>
      <c r="E31">
        <f t="shared" si="7"/>
        <v>4</v>
      </c>
    </row>
    <row r="32" spans="1:5" x14ac:dyDescent="0.35">
      <c r="A32">
        <f t="shared" si="4"/>
        <v>3.3333333333333333E-2</v>
      </c>
      <c r="B32">
        <f t="shared" si="5"/>
        <v>0.18</v>
      </c>
      <c r="D32">
        <f t="shared" si="6"/>
        <v>30</v>
      </c>
      <c r="E32">
        <f t="shared" si="7"/>
        <v>5.5555555555555554</v>
      </c>
    </row>
    <row r="33" spans="1:7" x14ac:dyDescent="0.35">
      <c r="A33">
        <f t="shared" si="4"/>
        <v>2.7777777777777776E-2</v>
      </c>
      <c r="B33">
        <f t="shared" si="5"/>
        <v>0.15</v>
      </c>
      <c r="D33">
        <f t="shared" si="6"/>
        <v>36</v>
      </c>
      <c r="E33">
        <f t="shared" si="7"/>
        <v>6.666666666666667</v>
      </c>
    </row>
    <row r="34" spans="1:7" x14ac:dyDescent="0.35">
      <c r="A34">
        <f t="shared" si="4"/>
        <v>2.5000000000000001E-2</v>
      </c>
      <c r="B34">
        <f t="shared" si="5"/>
        <v>0.18</v>
      </c>
      <c r="D34">
        <f t="shared" si="6"/>
        <v>40</v>
      </c>
      <c r="E34">
        <f t="shared" si="7"/>
        <v>5.5555555555555554</v>
      </c>
    </row>
    <row r="35" spans="1:7" x14ac:dyDescent="0.35">
      <c r="A35">
        <f t="shared" si="4"/>
        <v>0.02</v>
      </c>
      <c r="B35">
        <f t="shared" si="5"/>
        <v>0.2</v>
      </c>
      <c r="D35">
        <f t="shared" si="6"/>
        <v>50</v>
      </c>
      <c r="E35">
        <f t="shared" si="7"/>
        <v>5</v>
      </c>
    </row>
    <row r="36" spans="1:7" x14ac:dyDescent="0.35">
      <c r="A36">
        <f t="shared" si="4"/>
        <v>1.6666666666666666E-2</v>
      </c>
      <c r="B36">
        <f t="shared" si="5"/>
        <v>0.25</v>
      </c>
      <c r="D36">
        <f t="shared" si="6"/>
        <v>60</v>
      </c>
      <c r="E36">
        <f t="shared" si="7"/>
        <v>4</v>
      </c>
    </row>
    <row r="38" spans="1:7" x14ac:dyDescent="0.35">
      <c r="A38" s="1" t="s">
        <v>17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 t="s">
        <v>23</v>
      </c>
    </row>
    <row r="39" spans="1:7" x14ac:dyDescent="0.35">
      <c r="A39" s="2">
        <f>A6</f>
        <v>10</v>
      </c>
      <c r="B39">
        <f>A6^2</f>
        <v>100</v>
      </c>
      <c r="C39">
        <f>A6^3</f>
        <v>1000</v>
      </c>
      <c r="D39">
        <f>A6^4</f>
        <v>10000</v>
      </c>
      <c r="E39" s="2">
        <f>B6</f>
        <v>0.35</v>
      </c>
      <c r="F39">
        <f>A6*B6</f>
        <v>3.5</v>
      </c>
      <c r="G39">
        <f>B39*E39</f>
        <v>35</v>
      </c>
    </row>
    <row r="40" spans="1:7" x14ac:dyDescent="0.35">
      <c r="A40" s="2">
        <f t="shared" ref="A40:A46" si="8">A7</f>
        <v>18</v>
      </c>
      <c r="B40">
        <f t="shared" ref="B40:B46" si="9">A7^2</f>
        <v>324</v>
      </c>
      <c r="C40">
        <f t="shared" ref="C40:C46" si="10">A7^3</f>
        <v>5832</v>
      </c>
      <c r="D40">
        <f t="shared" ref="D40:D46" si="11">A7^4</f>
        <v>104976</v>
      </c>
      <c r="E40" s="2">
        <f t="shared" ref="E40:E46" si="12">B7</f>
        <v>0.3</v>
      </c>
      <c r="F40">
        <f t="shared" ref="F40:F46" si="13">A7*B7</f>
        <v>5.3999999999999995</v>
      </c>
      <c r="G40">
        <f t="shared" ref="G40:G46" si="14">B40*E40</f>
        <v>97.2</v>
      </c>
    </row>
    <row r="41" spans="1:7" x14ac:dyDescent="0.35">
      <c r="A41" s="2">
        <f t="shared" si="8"/>
        <v>20</v>
      </c>
      <c r="B41">
        <f t="shared" si="9"/>
        <v>400</v>
      </c>
      <c r="C41">
        <f t="shared" si="10"/>
        <v>8000</v>
      </c>
      <c r="D41">
        <f t="shared" si="11"/>
        <v>160000</v>
      </c>
      <c r="E41" s="2">
        <f t="shared" si="12"/>
        <v>0.25</v>
      </c>
      <c r="F41">
        <f t="shared" si="13"/>
        <v>5</v>
      </c>
      <c r="G41">
        <f t="shared" si="14"/>
        <v>100</v>
      </c>
    </row>
    <row r="42" spans="1:7" x14ac:dyDescent="0.35">
      <c r="A42" s="2">
        <f t="shared" si="8"/>
        <v>30</v>
      </c>
      <c r="B42">
        <f t="shared" si="9"/>
        <v>900</v>
      </c>
      <c r="C42">
        <f t="shared" si="10"/>
        <v>27000</v>
      </c>
      <c r="D42">
        <f t="shared" si="11"/>
        <v>810000</v>
      </c>
      <c r="E42" s="2">
        <f t="shared" si="12"/>
        <v>0.18</v>
      </c>
      <c r="F42">
        <f t="shared" si="13"/>
        <v>5.3999999999999995</v>
      </c>
      <c r="G42">
        <f t="shared" si="14"/>
        <v>162</v>
      </c>
    </row>
    <row r="43" spans="1:7" x14ac:dyDescent="0.35">
      <c r="A43" s="2">
        <f t="shared" si="8"/>
        <v>36</v>
      </c>
      <c r="B43">
        <f t="shared" si="9"/>
        <v>1296</v>
      </c>
      <c r="C43">
        <f t="shared" si="10"/>
        <v>46656</v>
      </c>
      <c r="D43">
        <f t="shared" si="11"/>
        <v>1679616</v>
      </c>
      <c r="E43" s="2">
        <f t="shared" si="12"/>
        <v>0.15</v>
      </c>
      <c r="F43">
        <f t="shared" si="13"/>
        <v>5.3999999999999995</v>
      </c>
      <c r="G43">
        <f t="shared" si="14"/>
        <v>194.4</v>
      </c>
    </row>
    <row r="44" spans="1:7" x14ac:dyDescent="0.35">
      <c r="A44" s="2">
        <f t="shared" si="8"/>
        <v>40</v>
      </c>
      <c r="B44">
        <f t="shared" si="9"/>
        <v>1600</v>
      </c>
      <c r="C44">
        <f t="shared" si="10"/>
        <v>64000</v>
      </c>
      <c r="D44">
        <f t="shared" si="11"/>
        <v>2560000</v>
      </c>
      <c r="E44" s="2">
        <f t="shared" si="12"/>
        <v>0.18</v>
      </c>
      <c r="F44">
        <f t="shared" si="13"/>
        <v>7.1999999999999993</v>
      </c>
      <c r="G44">
        <f t="shared" si="14"/>
        <v>288</v>
      </c>
    </row>
    <row r="45" spans="1:7" x14ac:dyDescent="0.35">
      <c r="A45" s="2">
        <f t="shared" si="8"/>
        <v>50</v>
      </c>
      <c r="B45">
        <f t="shared" si="9"/>
        <v>2500</v>
      </c>
      <c r="C45">
        <f t="shared" si="10"/>
        <v>125000</v>
      </c>
      <c r="D45">
        <f t="shared" si="11"/>
        <v>6250000</v>
      </c>
      <c r="E45" s="2">
        <f t="shared" si="12"/>
        <v>0.2</v>
      </c>
      <c r="F45">
        <f t="shared" si="13"/>
        <v>10</v>
      </c>
      <c r="G45">
        <f t="shared" si="14"/>
        <v>500</v>
      </c>
    </row>
    <row r="46" spans="1:7" x14ac:dyDescent="0.35">
      <c r="A46" s="2">
        <f t="shared" si="8"/>
        <v>60</v>
      </c>
      <c r="B46">
        <f t="shared" si="9"/>
        <v>3600</v>
      </c>
      <c r="C46">
        <f t="shared" si="10"/>
        <v>216000</v>
      </c>
      <c r="D46">
        <f t="shared" si="11"/>
        <v>12960000</v>
      </c>
      <c r="E46" s="2">
        <f t="shared" si="12"/>
        <v>0.25</v>
      </c>
      <c r="F46">
        <f t="shared" si="13"/>
        <v>15</v>
      </c>
      <c r="G46">
        <f t="shared" si="14"/>
        <v>900</v>
      </c>
    </row>
    <row r="47" spans="1:7" x14ac:dyDescent="0.35">
      <c r="A47" s="3">
        <f>SUM(A39:A46)</f>
        <v>264</v>
      </c>
      <c r="B47" s="3">
        <f t="shared" ref="B47:G47" si="15">SUM(B39:B46)</f>
        <v>10720</v>
      </c>
      <c r="C47" s="3">
        <f t="shared" si="15"/>
        <v>493488</v>
      </c>
      <c r="D47" s="3">
        <f t="shared" si="15"/>
        <v>24534592</v>
      </c>
      <c r="E47" s="3">
        <f t="shared" si="15"/>
        <v>1.8599999999999997</v>
      </c>
      <c r="F47" s="3">
        <f t="shared" si="15"/>
        <v>56.899999999999991</v>
      </c>
      <c r="G47" s="3">
        <f t="shared" si="15"/>
        <v>2276.6</v>
      </c>
    </row>
    <row r="48" spans="1:7" x14ac:dyDescent="0.35">
      <c r="A48" s="2" t="s">
        <v>8</v>
      </c>
      <c r="B48" s="2">
        <v>8</v>
      </c>
    </row>
    <row r="49" spans="1:17" x14ac:dyDescent="0.35">
      <c r="A49" s="4" t="s">
        <v>9</v>
      </c>
      <c r="B49" s="4">
        <f>CORREL(A39:A46,E39:E46)</f>
        <v>-0.55585180114658017</v>
      </c>
      <c r="C49" s="4" t="s">
        <v>10</v>
      </c>
      <c r="D49" s="4">
        <f>ABS(B49)*SQRT((B48-2)/(1-B49^2))</f>
        <v>1.6378969580891594</v>
      </c>
      <c r="E49" s="4" t="s">
        <v>11</v>
      </c>
      <c r="F49" s="4">
        <f>_xlfn.T.INV.2T(0.05,B48-2)</f>
        <v>2.4469118511449697</v>
      </c>
    </row>
    <row r="51" spans="1:17" x14ac:dyDescent="0.35">
      <c r="A51" t="s">
        <v>12</v>
      </c>
    </row>
    <row r="52" spans="1:17" x14ac:dyDescent="0.35">
      <c r="A52" s="3">
        <f>D47</f>
        <v>24534592</v>
      </c>
      <c r="B52" s="3">
        <f>C47</f>
        <v>493488</v>
      </c>
      <c r="C52" s="3">
        <f>B47</f>
        <v>10720</v>
      </c>
      <c r="E52" s="3">
        <f>G47</f>
        <v>2276.6</v>
      </c>
    </row>
    <row r="53" spans="1:17" x14ac:dyDescent="0.35">
      <c r="A53" s="3">
        <f>C47</f>
        <v>493488</v>
      </c>
      <c r="B53" s="3">
        <f>B47</f>
        <v>10720</v>
      </c>
      <c r="C53" s="3">
        <f>A47</f>
        <v>264</v>
      </c>
      <c r="E53" s="3">
        <f>F47</f>
        <v>56.899999999999991</v>
      </c>
    </row>
    <row r="54" spans="1:17" x14ac:dyDescent="0.35">
      <c r="A54" s="3">
        <f>B47</f>
        <v>10720</v>
      </c>
      <c r="B54" s="3">
        <f>A47</f>
        <v>264</v>
      </c>
      <c r="C54" s="3">
        <f>B48</f>
        <v>8</v>
      </c>
      <c r="E54" s="3">
        <f>E47</f>
        <v>1.8599999999999997</v>
      </c>
    </row>
    <row r="56" spans="1:17" x14ac:dyDescent="0.35">
      <c r="A56">
        <f t="array" ref="A56:C58">MINVERSE(A52:C54)</f>
        <v>2.2385022675403792E-6</v>
      </c>
      <c r="B56">
        <v>-1.5576765181219226E-4</v>
      </c>
      <c r="C56">
        <v>2.1407394712982366E-3</v>
      </c>
      <c r="D56" s="6" t="s">
        <v>29</v>
      </c>
      <c r="E56" s="4">
        <f t="array" ref="E56:E58">MMULT(A56:C58,E52:E54)</f>
        <v>2.1477029078340818E-4</v>
      </c>
    </row>
    <row r="57" spans="1:17" x14ac:dyDescent="0.35">
      <c r="A57">
        <v>-1.5576765181219229E-4</v>
      </c>
      <c r="B57">
        <v>1.1337202416540838E-2</v>
      </c>
      <c r="C57">
        <v>-0.16539902631751</v>
      </c>
      <c r="D57" s="6" t="s">
        <v>28</v>
      </c>
      <c r="E57" s="4">
        <v>-1.7176007565031903E-2</v>
      </c>
    </row>
    <row r="58" spans="1:17" x14ac:dyDescent="0.35">
      <c r="A58">
        <v>2.1407394712982374E-3</v>
      </c>
      <c r="B58">
        <v>-0.16539902631751002</v>
      </c>
      <c r="C58">
        <v>2.7145769769381927</v>
      </c>
      <c r="D58" s="6" t="s">
        <v>27</v>
      </c>
      <c r="E58" s="4">
        <v>0.51151605999628469</v>
      </c>
    </row>
    <row r="59" spans="1:17" x14ac:dyDescent="0.35">
      <c r="E59" t="s">
        <v>26</v>
      </c>
    </row>
    <row r="60" spans="1:17" x14ac:dyDescent="0.3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</row>
    <row r="61" spans="1:17" x14ac:dyDescent="0.35">
      <c r="A61" s="1" t="s">
        <v>35</v>
      </c>
      <c r="B61" s="1" t="s">
        <v>36</v>
      </c>
      <c r="C61" s="1" t="s">
        <v>5</v>
      </c>
      <c r="D61" s="1" t="s">
        <v>6</v>
      </c>
      <c r="E61" s="1" t="s">
        <v>7</v>
      </c>
    </row>
    <row r="62" spans="1:17" x14ac:dyDescent="0.35">
      <c r="A62">
        <f>A6</f>
        <v>10</v>
      </c>
      <c r="B62">
        <f>LN(B6)</f>
        <v>-1.0498221244986778</v>
      </c>
      <c r="C62">
        <f>F39</f>
        <v>3.5</v>
      </c>
      <c r="D62">
        <f>B39</f>
        <v>100</v>
      </c>
      <c r="E62">
        <f>B6^2</f>
        <v>0.12249999999999998</v>
      </c>
    </row>
    <row r="63" spans="1:17" x14ac:dyDescent="0.35">
      <c r="A63">
        <f t="shared" ref="A63:A69" si="16">A7</f>
        <v>18</v>
      </c>
      <c r="B63">
        <f t="shared" ref="B63:B69" si="17">LN(B7)</f>
        <v>-1.2039728043259361</v>
      </c>
      <c r="C63">
        <f t="shared" ref="C63:C69" si="18">F40</f>
        <v>5.3999999999999995</v>
      </c>
      <c r="D63">
        <f t="shared" ref="D63:D69" si="19">B40</f>
        <v>324</v>
      </c>
      <c r="E63">
        <f t="shared" ref="E63:E69" si="20">B7^2</f>
        <v>0.09</v>
      </c>
    </row>
    <row r="64" spans="1:17" x14ac:dyDescent="0.35">
      <c r="A64">
        <f t="shared" si="16"/>
        <v>20</v>
      </c>
      <c r="B64">
        <f t="shared" si="17"/>
        <v>-1.3862943611198906</v>
      </c>
      <c r="C64">
        <f t="shared" si="18"/>
        <v>5</v>
      </c>
      <c r="D64">
        <f t="shared" si="19"/>
        <v>400</v>
      </c>
      <c r="E64">
        <f t="shared" si="20"/>
        <v>6.25E-2</v>
      </c>
    </row>
    <row r="65" spans="1:6" x14ac:dyDescent="0.35">
      <c r="A65">
        <f t="shared" si="16"/>
        <v>30</v>
      </c>
      <c r="B65">
        <f t="shared" si="17"/>
        <v>-1.7147984280919266</v>
      </c>
      <c r="C65">
        <f t="shared" si="18"/>
        <v>5.3999999999999995</v>
      </c>
      <c r="D65">
        <f t="shared" si="19"/>
        <v>900</v>
      </c>
      <c r="E65">
        <f t="shared" si="20"/>
        <v>3.2399999999999998E-2</v>
      </c>
    </row>
    <row r="66" spans="1:6" x14ac:dyDescent="0.35">
      <c r="A66">
        <f t="shared" si="16"/>
        <v>36</v>
      </c>
      <c r="B66">
        <f t="shared" si="17"/>
        <v>-1.8971199848858813</v>
      </c>
      <c r="C66">
        <f t="shared" si="18"/>
        <v>5.3999999999999995</v>
      </c>
      <c r="D66">
        <f t="shared" si="19"/>
        <v>1296</v>
      </c>
      <c r="E66">
        <f t="shared" si="20"/>
        <v>2.2499999999999999E-2</v>
      </c>
    </row>
    <row r="67" spans="1:6" x14ac:dyDescent="0.35">
      <c r="A67">
        <f t="shared" si="16"/>
        <v>40</v>
      </c>
      <c r="B67">
        <f t="shared" si="17"/>
        <v>-1.7147984280919266</v>
      </c>
      <c r="C67">
        <f t="shared" si="18"/>
        <v>7.1999999999999993</v>
      </c>
      <c r="D67">
        <f t="shared" si="19"/>
        <v>1600</v>
      </c>
      <c r="E67">
        <f t="shared" si="20"/>
        <v>3.2399999999999998E-2</v>
      </c>
    </row>
    <row r="68" spans="1:6" x14ac:dyDescent="0.35">
      <c r="A68">
        <f t="shared" si="16"/>
        <v>50</v>
      </c>
      <c r="B68">
        <f t="shared" si="17"/>
        <v>-1.6094379124341003</v>
      </c>
      <c r="C68">
        <f t="shared" si="18"/>
        <v>10</v>
      </c>
      <c r="D68">
        <f t="shared" si="19"/>
        <v>2500</v>
      </c>
      <c r="E68">
        <f t="shared" si="20"/>
        <v>4.0000000000000008E-2</v>
      </c>
    </row>
    <row r="69" spans="1:6" x14ac:dyDescent="0.35">
      <c r="A69">
        <f t="shared" si="16"/>
        <v>60</v>
      </c>
      <c r="B69">
        <f t="shared" si="17"/>
        <v>-1.3862943611198906</v>
      </c>
      <c r="C69">
        <f t="shared" si="18"/>
        <v>15</v>
      </c>
      <c r="D69">
        <f t="shared" si="19"/>
        <v>3600</v>
      </c>
      <c r="E69">
        <f t="shared" si="20"/>
        <v>6.25E-2</v>
      </c>
    </row>
    <row r="70" spans="1:6" x14ac:dyDescent="0.35">
      <c r="A70" s="3">
        <f>SUM(A62:A69)</f>
        <v>264</v>
      </c>
      <c r="B70" s="3">
        <f t="shared" ref="B70:E70" si="21">SUM(B62:B69)</f>
        <v>-11.96253840456823</v>
      </c>
      <c r="C70" s="3">
        <f t="shared" si="21"/>
        <v>56.899999999999991</v>
      </c>
      <c r="D70" s="3">
        <f t="shared" si="21"/>
        <v>10720</v>
      </c>
      <c r="E70" s="3">
        <f t="shared" si="21"/>
        <v>0.46479999999999999</v>
      </c>
    </row>
    <row r="71" spans="1:6" x14ac:dyDescent="0.35">
      <c r="A71" s="2" t="s">
        <v>8</v>
      </c>
      <c r="B71" s="2">
        <v>8</v>
      </c>
    </row>
    <row r="72" spans="1:6" x14ac:dyDescent="0.35">
      <c r="A72" s="4" t="s">
        <v>9</v>
      </c>
      <c r="B72" s="4">
        <f>CORREL(A62:A70,B62:B70)</f>
        <v>-0.98436479796175802</v>
      </c>
      <c r="C72" s="4" t="s">
        <v>10</v>
      </c>
      <c r="D72" s="4">
        <f>ABS(B72)*SQRT((B71-2)/(1-B72^2))</f>
        <v>13.688920262384578</v>
      </c>
      <c r="E72" s="4" t="s">
        <v>11</v>
      </c>
      <c r="F72" s="4">
        <f>_xlfn.T.INV.2T(0.05,B71-2)</f>
        <v>2.4469118511449697</v>
      </c>
    </row>
    <row r="75" spans="1:6" x14ac:dyDescent="0.35">
      <c r="A75" t="s">
        <v>37</v>
      </c>
    </row>
    <row r="76" spans="1:6" x14ac:dyDescent="0.35">
      <c r="A76" s="3">
        <v>8</v>
      </c>
      <c r="B76" s="3">
        <f>A70</f>
        <v>264</v>
      </c>
      <c r="D76" s="3">
        <f>B70</f>
        <v>-11.96253840456823</v>
      </c>
    </row>
    <row r="77" spans="1:6" x14ac:dyDescent="0.35">
      <c r="A77" s="3">
        <f>A70</f>
        <v>264</v>
      </c>
      <c r="B77" s="3">
        <f>D70</f>
        <v>10720</v>
      </c>
      <c r="D77" s="3">
        <f>C70</f>
        <v>56.899999999999991</v>
      </c>
    </row>
    <row r="79" spans="1:6" x14ac:dyDescent="0.35">
      <c r="A79">
        <f t="array" ref="A79:B80">MINVERSE(A76:B77)</f>
        <v>0.66733067729083639</v>
      </c>
      <c r="B79">
        <v>-1.6434262948207164E-2</v>
      </c>
      <c r="C79" t="s">
        <v>13</v>
      </c>
      <c r="D79">
        <f t="array" ref="D79:D80">MMULT(A79:B80,D76:D77)</f>
        <v>-8.9180784173911452</v>
      </c>
    </row>
    <row r="80" spans="1:6" x14ac:dyDescent="0.35">
      <c r="A80">
        <v>-1.6434262948207164E-2</v>
      </c>
      <c r="B80">
        <v>4.9800796812748981E-4</v>
      </c>
      <c r="C80" t="s">
        <v>14</v>
      </c>
      <c r="D80">
        <v>0.22493215505515507</v>
      </c>
    </row>
  </sheetData>
  <mergeCells count="1">
    <mergeCell ref="Q7:V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Казанцева</dc:creator>
  <cp:lastModifiedBy>Казанцева Татьяна</cp:lastModifiedBy>
  <dcterms:created xsi:type="dcterms:W3CDTF">2015-06-05T18:19:34Z</dcterms:created>
  <dcterms:modified xsi:type="dcterms:W3CDTF">2023-12-01T02:18:48Z</dcterms:modified>
</cp:coreProperties>
</file>