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ПОИТ\3 sem\TerVer\lab03\"/>
    </mc:Choice>
  </mc:AlternateContent>
  <xr:revisionPtr revIDLastSave="0" documentId="13_ncr:1_{69D6E83F-A81A-4668-BF01-E951F806D4E5}" xr6:coauthVersionLast="47" xr6:coauthVersionMax="47" xr10:uidLastSave="{00000000-0000-0000-0000-000000000000}"/>
  <bookViews>
    <workbookView xWindow="0" yWindow="0" windowWidth="9600" windowHeight="10200" xr2:uid="{00000000-000D-0000-FFFF-FFFF00000000}"/>
  </bookViews>
  <sheets>
    <sheet name="Задача3" sheetId="1" r:id="rId1"/>
    <sheet name="Задача2" sheetId="2" r:id="rId2"/>
    <sheet name="Задача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8" i="2" s="1"/>
  <c r="K12" i="3"/>
  <c r="K11" i="3"/>
  <c r="K10" i="3"/>
  <c r="B9" i="2"/>
  <c r="D5" i="2"/>
  <c r="F19" i="3"/>
  <c r="B22" i="3"/>
  <c r="B20" i="3"/>
  <c r="B19" i="3"/>
  <c r="E19" i="3"/>
  <c r="D20" i="3"/>
  <c r="D19" i="3"/>
  <c r="E14" i="3"/>
  <c r="E13" i="3"/>
  <c r="E12" i="3"/>
  <c r="D14" i="3"/>
  <c r="D13" i="3"/>
  <c r="D12" i="3"/>
  <c r="C14" i="3"/>
  <c r="C13" i="3"/>
  <c r="C12" i="3"/>
  <c r="D5" i="3"/>
  <c r="D6" i="3"/>
  <c r="B5" i="3"/>
  <c r="B6" i="3"/>
  <c r="O6" i="3"/>
  <c r="O4" i="3"/>
  <c r="O3" i="3"/>
  <c r="O2" i="3"/>
  <c r="O5" i="3" s="1"/>
  <c r="F6" i="1"/>
  <c r="N4" i="3"/>
  <c r="N3" i="3"/>
  <c r="N2" i="3"/>
  <c r="N5" i="3" s="1"/>
  <c r="D6" i="2" l="1"/>
  <c r="D5" i="1"/>
  <c r="D6" i="1"/>
  <c r="D7" i="1"/>
  <c r="B7" i="1"/>
  <c r="C3" i="2"/>
  <c r="C4" i="2"/>
  <c r="B18" i="1"/>
  <c r="B20" i="1"/>
  <c r="B22" i="1"/>
  <c r="B19" i="1"/>
  <c r="B21" i="1"/>
  <c r="B15" i="1"/>
  <c r="C13" i="1"/>
  <c r="B13" i="1"/>
  <c r="C12" i="1"/>
  <c r="B12" i="1"/>
  <c r="B6" i="1"/>
  <c r="H6" i="1" l="1"/>
  <c r="C5" i="1"/>
  <c r="E5" i="1"/>
  <c r="F5" i="1"/>
  <c r="G5" i="1"/>
  <c r="H5" i="1"/>
  <c r="I5" i="1"/>
  <c r="J5" i="1"/>
  <c r="K5" i="1"/>
  <c r="L5" i="1"/>
  <c r="M5" i="1"/>
  <c r="B5" i="1"/>
</calcChain>
</file>

<file path=xl/sharedStrings.xml><?xml version="1.0" encoding="utf-8"?>
<sst xmlns="http://schemas.openxmlformats.org/spreadsheetml/2006/main" count="83" uniqueCount="66">
  <si>
    <t>Задача 3</t>
  </si>
  <si>
    <t>alpha=</t>
  </si>
  <si>
    <t>N измерений</t>
  </si>
  <si>
    <t>Микро N61</t>
  </si>
  <si>
    <t>Микро N263</t>
  </si>
  <si>
    <t>delta x_i</t>
  </si>
  <si>
    <t>n=</t>
  </si>
  <si>
    <t>t-rasch=</t>
  </si>
  <si>
    <t>x-mean</t>
  </si>
  <si>
    <t>t-tabl=</t>
  </si>
  <si>
    <t>x-mean=</t>
  </si>
  <si>
    <t>f=</t>
  </si>
  <si>
    <t>s2=</t>
  </si>
  <si>
    <t>Парный двухвыборочный t-тест для средних</t>
  </si>
  <si>
    <t>N61</t>
  </si>
  <si>
    <t>N263</t>
  </si>
  <si>
    <t>Среднее</t>
  </si>
  <si>
    <t>Дисперсия</t>
  </si>
  <si>
    <t>Наблюдения</t>
  </si>
  <si>
    <t>Корреляция Пирсона</t>
  </si>
  <si>
    <t>Гиипотетическая разность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</si>
  <si>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</si>
  <si>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</si>
  <si>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</si>
  <si>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</si>
  <si>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</si>
  <si>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</si>
  <si>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Задача 2</t>
  </si>
  <si>
    <t>проба</t>
  </si>
  <si>
    <t>s^2</t>
  </si>
  <si>
    <t>n</t>
  </si>
  <si>
    <t>F-tabl=</t>
  </si>
  <si>
    <t>f1=</t>
  </si>
  <si>
    <t>f2=</t>
  </si>
  <si>
    <t>то на уровне значимости 0,05 гипотеза h0 о равенстве диспресий должна быть принята</t>
  </si>
  <si>
    <t>Поскольку Fрасч =1,95&lt;Fтабл=4,03,</t>
  </si>
  <si>
    <t>Задача 1</t>
  </si>
  <si>
    <t>A</t>
  </si>
  <si>
    <t>B</t>
  </si>
  <si>
    <t>C</t>
  </si>
  <si>
    <t>f</t>
  </si>
  <si>
    <t>N=</t>
  </si>
  <si>
    <t>s2.факт=</t>
  </si>
  <si>
    <t>F-rasch=</t>
  </si>
  <si>
    <t>Однофакторный дисперсный анализ</t>
  </si>
  <si>
    <t>ИТОГИ</t>
  </si>
  <si>
    <t>Группы</t>
  </si>
  <si>
    <t>Счёт</t>
  </si>
  <si>
    <t>Сумма</t>
  </si>
  <si>
    <t>А</t>
  </si>
  <si>
    <t>В</t>
  </si>
  <si>
    <t>С</t>
  </si>
  <si>
    <t>Дисперсионный анализ</t>
  </si>
  <si>
    <t>Источник вариации</t>
  </si>
  <si>
    <t>SS</t>
  </si>
  <si>
    <t>MS</t>
  </si>
  <si>
    <t>F</t>
  </si>
  <si>
    <t>Между группами</t>
  </si>
  <si>
    <t>Внутри групп</t>
  </si>
  <si>
    <t>Итого</t>
  </si>
  <si>
    <t>F-Значение</t>
  </si>
  <si>
    <t>tрфас и табл 2 случай</t>
  </si>
  <si>
    <t xml:space="preserve"> 2 случай</t>
  </si>
  <si>
    <t>s2 ср=</t>
  </si>
  <si>
    <t>гипотеза принимается</t>
  </si>
  <si>
    <t>гипотеза не принимается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</si>
</sst>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333333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5E5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/>
      <right style="thin">
        <color theme="2" tint="-9.9978637043366805E-2"/>
      </right>
      <top style="thin">
        <color indexed="64"/>
      </top>
      <bottom/>
      <diagonal/>
    </border>
    <border>
      <left/>
      <right style="thin">
        <color theme="2" tint="-9.9978637043366805E-2"/>
      </right>
      <top/>
      <bottom style="thin">
        <color indexed="64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0" fillId="6" borderId="0" xfId="0" applyFill="1"/>
    <xf numFmtId="0" fontId="2" fillId="6" borderId="0" xfId="0" applyFont="1" applyFill="1"/>
    <xf numFmtId="0" fontId="1" fillId="7" borderId="0" xfId="0" applyFont="1" applyFill="1"/>
    <xf numFmtId="0" fontId="0" fillId="3" borderId="0" xfId="0" applyFill="1"/>
    <xf numFmtId="0" fontId="3" fillId="0" borderId="0" xfId="0" applyFont="1"/>
    <xf numFmtId="0" fontId="0" fillId="8" borderId="0" xfId="0" applyFill="1"/>
    <xf numFmtId="0" fontId="0" fillId="9" borderId="0" xfId="0" applyFill="1"/>
    <xf numFmtId="0" fontId="0" fillId="5" borderId="0" xfId="0" applyFill="1"/>
    <xf numFmtId="0" fontId="0" fillId="10" borderId="0" xfId="0" applyFill="1"/>
    <xf numFmtId="0" fontId="0" fillId="11" borderId="0" xfId="0" applyFill="1"/>
    <xf numFmtId="0" fontId="0" fillId="0" borderId="2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/>
    <xf numFmtId="0" fontId="0" fillId="8" borderId="2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4" xfId="0" applyFont="1" applyBorder="1"/>
    <xf numFmtId="0" fontId="4" fillId="14" borderId="4" xfId="0" applyFont="1" applyFill="1" applyBorder="1"/>
    <xf numFmtId="0" fontId="4" fillId="0" borderId="3" xfId="0" applyFont="1" applyBorder="1"/>
    <xf numFmtId="0" fontId="4" fillId="0" borderId="8" xfId="0" applyFont="1" applyBorder="1"/>
    <xf numFmtId="0" fontId="0" fillId="10" borderId="0" xfId="0" applyFont="1" applyFill="1"/>
    <xf numFmtId="0" fontId="0" fillId="9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E5E5"/>
      <color rgb="FFFFCD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61" workbookViewId="0">
      <selection activeCell="E11" sqref="E11"/>
    </sheetView>
  </sheetViews>
  <sheetFormatPr defaultRowHeight="14.5" x14ac:dyDescent="0.35"/>
  <cols>
    <col min="1" max="1" width="26.7265625" customWidth="1"/>
    <col min="2" max="13" width="10.7265625" customWidth="1"/>
  </cols>
  <sheetData>
    <row r="1" spans="1:13" x14ac:dyDescent="0.35">
      <c r="A1" s="19" t="s">
        <v>0</v>
      </c>
      <c r="B1" s="8" t="s">
        <v>1</v>
      </c>
      <c r="C1" s="1">
        <v>0.05</v>
      </c>
    </row>
    <row r="2" spans="1:13" x14ac:dyDescent="0.35">
      <c r="A2" s="2" t="s">
        <v>2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35">
      <c r="A3" s="2" t="s">
        <v>3</v>
      </c>
      <c r="B3" s="1">
        <v>0.8</v>
      </c>
      <c r="C3" s="1">
        <v>1.9</v>
      </c>
      <c r="D3" s="1">
        <v>3</v>
      </c>
      <c r="E3" s="1">
        <v>3.5</v>
      </c>
      <c r="F3" s="1">
        <v>3.8</v>
      </c>
      <c r="G3" s="1">
        <v>2.5</v>
      </c>
      <c r="H3" s="1">
        <v>1.7</v>
      </c>
      <c r="I3" s="1">
        <v>0.9</v>
      </c>
      <c r="J3" s="1">
        <v>1</v>
      </c>
      <c r="K3" s="1">
        <v>2.2999999999999998</v>
      </c>
      <c r="L3" s="1">
        <v>3.3</v>
      </c>
      <c r="M3" s="1">
        <v>3.4</v>
      </c>
    </row>
    <row r="4" spans="1:13" x14ac:dyDescent="0.35">
      <c r="A4" s="2" t="s">
        <v>4</v>
      </c>
      <c r="B4" s="1">
        <v>1.4</v>
      </c>
      <c r="C4" s="1">
        <v>2.1</v>
      </c>
      <c r="D4" s="1">
        <v>3.1</v>
      </c>
      <c r="E4" s="1">
        <v>3.6</v>
      </c>
      <c r="F4" s="1">
        <v>2.7</v>
      </c>
      <c r="G4" s="1">
        <v>1.8</v>
      </c>
      <c r="H4" s="1">
        <v>1.1000000000000001</v>
      </c>
      <c r="I4" s="1">
        <v>0.2</v>
      </c>
      <c r="J4" s="1">
        <v>1.6</v>
      </c>
      <c r="K4" s="1">
        <v>2.8</v>
      </c>
      <c r="L4" s="1">
        <v>4</v>
      </c>
      <c r="M4" s="1">
        <v>4.7</v>
      </c>
    </row>
    <row r="5" spans="1:13" x14ac:dyDescent="0.35">
      <c r="A5" s="4" t="s">
        <v>5</v>
      </c>
      <c r="B5" s="3">
        <f>B3-B4</f>
        <v>-0.59999999999999987</v>
      </c>
      <c r="C5" s="3">
        <f t="shared" ref="C5:M5" si="0">C3-C4</f>
        <v>-0.20000000000000018</v>
      </c>
      <c r="D5" s="3">
        <f>D3-D4</f>
        <v>-0.10000000000000009</v>
      </c>
      <c r="E5" s="3">
        <f t="shared" si="0"/>
        <v>-0.10000000000000009</v>
      </c>
      <c r="F5" s="3">
        <f t="shared" si="0"/>
        <v>1.0999999999999996</v>
      </c>
      <c r="G5" s="3">
        <f t="shared" si="0"/>
        <v>0.7</v>
      </c>
      <c r="H5" s="3">
        <f t="shared" si="0"/>
        <v>0.59999999999999987</v>
      </c>
      <c r="I5" s="3">
        <f t="shared" si="0"/>
        <v>0.7</v>
      </c>
      <c r="J5" s="3">
        <f t="shared" si="0"/>
        <v>-0.60000000000000009</v>
      </c>
      <c r="K5" s="3">
        <f t="shared" si="0"/>
        <v>-0.5</v>
      </c>
      <c r="L5" s="3">
        <f t="shared" si="0"/>
        <v>-0.70000000000000018</v>
      </c>
      <c r="M5" s="3">
        <f t="shared" si="0"/>
        <v>-1.3000000000000003</v>
      </c>
    </row>
    <row r="6" spans="1:13" x14ac:dyDescent="0.35">
      <c r="A6" s="7" t="s">
        <v>6</v>
      </c>
      <c r="B6" s="5">
        <f>COUNT(B5:M5)</f>
        <v>12</v>
      </c>
      <c r="C6" s="6" t="s">
        <v>10</v>
      </c>
      <c r="D6" s="5">
        <f>AVERAGE(B5:M5)</f>
        <v>-8.333333333333344E-2</v>
      </c>
      <c r="E6" s="6" t="s">
        <v>12</v>
      </c>
      <c r="F6" s="5">
        <f>_xlfn.VAR.S(B5:M5)</f>
        <v>0.516060606060606</v>
      </c>
      <c r="G6" s="6" t="s">
        <v>11</v>
      </c>
      <c r="H6" s="5">
        <f>B6-1</f>
        <v>11</v>
      </c>
    </row>
    <row r="7" spans="1:13" x14ac:dyDescent="0.35">
      <c r="A7" s="7" t="s">
        <v>7</v>
      </c>
      <c r="B7" s="5">
        <f>ABS(D6)/SQRT(F6/B6)</f>
        <v>0.40184542007146706</v>
      </c>
      <c r="C7" s="6" t="s">
        <v>9</v>
      </c>
      <c r="D7" s="5">
        <f>_xlfn.T.INV.2T(C1,H6)</f>
        <v>2.2009851600916384</v>
      </c>
    </row>
    <row r="9" spans="1:13" x14ac:dyDescent="0.35">
      <c r="A9" t="s">
        <v>13</v>
      </c>
    </row>
    <row r="11" spans="1:13" x14ac:dyDescent="0.35">
      <c r="A11" s="10"/>
      <c r="B11" s="10" t="s">
        <v>14</v>
      </c>
      <c r="C11" s="10" t="s">
        <v>15</v>
      </c>
    </row>
    <row r="12" spans="1:13" x14ac:dyDescent="0.35">
      <c r="A12" s="10" t="s">
        <v>16</v>
      </c>
      <c r="B12" s="11">
        <f>AVERAGE(B3:M3)</f>
        <v>2.3416666666666663</v>
      </c>
      <c r="C12" s="11">
        <f>AVERAGE(B4:M4)</f>
        <v>2.4249999999999998</v>
      </c>
    </row>
    <row r="13" spans="1:13" x14ac:dyDescent="0.35">
      <c r="A13" s="10" t="s">
        <v>17</v>
      </c>
      <c r="B13" s="11">
        <f>_xlfn.VAR.S(B3:M3)</f>
        <v>1.1662878787878788</v>
      </c>
      <c r="C13" s="11">
        <f>_xlfn.VAR.S(B4:M4)</f>
        <v>1.6947727272727298</v>
      </c>
    </row>
    <row r="14" spans="1:13" x14ac:dyDescent="0.35">
      <c r="A14" s="10" t="s">
        <v>18</v>
      </c>
      <c r="B14" s="11">
        <v>12</v>
      </c>
      <c r="C14" s="11">
        <v>12</v>
      </c>
    </row>
    <row r="15" spans="1:13" x14ac:dyDescent="0.35">
      <c r="A15" s="10" t="s">
        <v>19</v>
      </c>
      <c r="B15" s="11">
        <f>CORREL(B3:M3,B4:M4)</f>
        <v>0.83397731404979858</v>
      </c>
      <c r="C15" s="11"/>
    </row>
    <row r="16" spans="1:13" x14ac:dyDescent="0.35">
      <c r="A16" s="10" t="s">
        <v>20</v>
      </c>
      <c r="B16" s="11">
        <v>0</v>
      </c>
      <c r="C16" s="11"/>
    </row>
    <row r="17" spans="1:10" x14ac:dyDescent="0.35">
      <c r="A17" s="10" t="s">
        <v>21</v>
      </c>
      <c r="B17" s="11">
        <v>11</v>
      </c>
      <c r="C17" s="11"/>
    </row>
    <row r="18" spans="1:10" x14ac:dyDescent="0.35">
      <c r="A18" s="10" t="s">
        <v>22</v>
      </c>
      <c r="B18" s="32">
        <f>ABS(D6)/SQRT(F6/B6)</f>
        <v>0.40184542007146706</v>
      </c>
      <c r="C18" s="11"/>
    </row>
    <row r="19" spans="1:10" x14ac:dyDescent="0.35">
      <c r="A19" s="10" t="s">
        <v>23</v>
      </c>
      <c r="B19" s="11">
        <f>_xlfn.T.TEST(B3:M3,B4:M4,1,1)</f>
        <v>0.34774758716103288</v>
      </c>
      <c r="C19" s="11"/>
      <c r="J19" s="9"/>
    </row>
    <row r="20" spans="1:10" x14ac:dyDescent="0.35">
      <c r="A20" s="10" t="s">
        <v>24</v>
      </c>
      <c r="B20" s="11">
        <f>TINV(2*0.05,11)</f>
        <v>1.7958848187040437</v>
      </c>
      <c r="C20" s="11"/>
      <c r="J20" s="9"/>
    </row>
    <row r="21" spans="1:10" x14ac:dyDescent="0.35">
      <c r="A21" s="10" t="s">
        <v>25</v>
      </c>
      <c r="B21" s="11">
        <f>_xlfn.T.TEST(B3:M3,B4:M4,2,1)</f>
        <v>0.69549517432206576</v>
      </c>
      <c r="C21" s="11"/>
    </row>
    <row r="22" spans="1:10" x14ac:dyDescent="0.35">
      <c r="A22" s="10" t="s">
        <v>26</v>
      </c>
      <c r="B22" s="11">
        <f>TINV(0.05,11)</f>
        <v>2.2009851600916384</v>
      </c>
      <c r="C22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C1AA1-8440-49E7-B716-7D90CD91699F}">
  <dimension ref="A1:G10"/>
  <sheetViews>
    <sheetView zoomScale="76" workbookViewId="0">
      <selection activeCell="D11" sqref="D11"/>
    </sheetView>
  </sheetViews>
  <sheetFormatPr defaultRowHeight="14.5" x14ac:dyDescent="0.35"/>
  <cols>
    <col min="2" max="2" width="10.7265625" bestFit="1" customWidth="1"/>
    <col min="3" max="3" width="10.1796875" bestFit="1" customWidth="1"/>
  </cols>
  <sheetData>
    <row r="1" spans="1:7" x14ac:dyDescent="0.35">
      <c r="A1" s="19" t="s">
        <v>27</v>
      </c>
      <c r="B1" s="8" t="s">
        <v>1</v>
      </c>
      <c r="C1" s="1">
        <v>0.05</v>
      </c>
      <c r="E1" t="s">
        <v>35</v>
      </c>
    </row>
    <row r="2" spans="1:7" x14ac:dyDescent="0.35">
      <c r="A2" s="8" t="s">
        <v>28</v>
      </c>
      <c r="B2" s="8" t="s">
        <v>8</v>
      </c>
      <c r="C2" s="8" t="s">
        <v>29</v>
      </c>
      <c r="D2" s="8" t="s">
        <v>30</v>
      </c>
      <c r="E2" t="s">
        <v>34</v>
      </c>
    </row>
    <row r="3" spans="1:7" x14ac:dyDescent="0.35">
      <c r="A3" s="1">
        <v>1</v>
      </c>
      <c r="B3" s="1">
        <v>2.0630000000000002</v>
      </c>
      <c r="C3" s="1">
        <f>8.6*10^(-6)</f>
        <v>8.599999999999999E-6</v>
      </c>
      <c r="D3" s="1">
        <v>10</v>
      </c>
    </row>
    <row r="4" spans="1:7" x14ac:dyDescent="0.35">
      <c r="A4" s="1">
        <v>2</v>
      </c>
      <c r="B4" s="1">
        <v>2.0590000000000002</v>
      </c>
      <c r="C4" s="1">
        <f>4.4*10^(-6)</f>
        <v>4.4000000000000002E-6</v>
      </c>
      <c r="D4" s="1">
        <v>10</v>
      </c>
    </row>
    <row r="5" spans="1:7" x14ac:dyDescent="0.35">
      <c r="A5" s="12" t="s">
        <v>32</v>
      </c>
      <c r="B5" s="3">
        <v>9</v>
      </c>
      <c r="C5" s="12" t="s">
        <v>31</v>
      </c>
      <c r="D5" s="3">
        <f>_xlfn.F.INV.RT(C1,9,9)</f>
        <v>3.17889310445827</v>
      </c>
    </row>
    <row r="6" spans="1:7" x14ac:dyDescent="0.35">
      <c r="A6" s="12" t="s">
        <v>33</v>
      </c>
      <c r="B6" s="3">
        <v>9</v>
      </c>
      <c r="C6" s="12" t="s">
        <v>43</v>
      </c>
      <c r="D6" s="3">
        <f>C3/C4</f>
        <v>1.9545454545454541</v>
      </c>
    </row>
    <row r="7" spans="1:7" x14ac:dyDescent="0.35">
      <c r="G7" t="s">
        <v>62</v>
      </c>
    </row>
    <row r="8" spans="1:7" x14ac:dyDescent="0.35">
      <c r="A8" t="s">
        <v>7</v>
      </c>
      <c r="B8">
        <f>ABS(B3-B4)/SQRT(B10*(1/D3+1/D4))</f>
        <v>3.5082320772281199</v>
      </c>
    </row>
    <row r="9" spans="1:7" x14ac:dyDescent="0.35">
      <c r="A9" t="s">
        <v>9</v>
      </c>
      <c r="B9">
        <f>_xlfn.T.INV.2T(0.05,18)</f>
        <v>2.1009220402410378</v>
      </c>
      <c r="D9" t="s">
        <v>64</v>
      </c>
    </row>
    <row r="10" spans="1:7" x14ac:dyDescent="0.35">
      <c r="A10" t="s">
        <v>63</v>
      </c>
      <c r="B10">
        <f>((10-1)*C3+(10-1)*C4)/(D3+D4-2)</f>
        <v>6.4999999999999988E-6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43DB-9AA2-4384-937B-187537152A7A}">
  <dimension ref="A1:P23"/>
  <sheetViews>
    <sheetView topLeftCell="B2" zoomScale="69" workbookViewId="0">
      <selection activeCell="D9" sqref="D9"/>
    </sheetView>
  </sheetViews>
  <sheetFormatPr defaultRowHeight="14.5" x14ac:dyDescent="0.35"/>
  <cols>
    <col min="1" max="1" width="21.6328125" customWidth="1"/>
    <col min="2" max="16" width="10.6328125" customWidth="1"/>
    <col min="17" max="17" width="13.6328125" customWidth="1"/>
  </cols>
  <sheetData>
    <row r="1" spans="1:16" x14ac:dyDescent="0.35">
      <c r="A1" s="19" t="s">
        <v>36</v>
      </c>
      <c r="B1" s="8" t="s">
        <v>1</v>
      </c>
      <c r="C1" s="1">
        <v>0.05</v>
      </c>
      <c r="M1" s="12" t="s">
        <v>30</v>
      </c>
      <c r="N1" s="12" t="s">
        <v>8</v>
      </c>
      <c r="O1" s="12" t="s">
        <v>29</v>
      </c>
      <c r="P1" s="12" t="s">
        <v>40</v>
      </c>
    </row>
    <row r="2" spans="1:16" x14ac:dyDescent="0.35">
      <c r="A2" s="16" t="s">
        <v>37</v>
      </c>
      <c r="B2" s="17">
        <v>84</v>
      </c>
      <c r="C2" s="17">
        <v>60</v>
      </c>
      <c r="D2" s="17">
        <v>40</v>
      </c>
      <c r="E2" s="17">
        <v>47</v>
      </c>
      <c r="F2" s="17">
        <v>34</v>
      </c>
      <c r="G2" s="17">
        <v>46</v>
      </c>
      <c r="H2" s="18"/>
      <c r="I2" s="18"/>
      <c r="J2" s="18"/>
      <c r="K2" s="18"/>
      <c r="M2" s="3">
        <v>6</v>
      </c>
      <c r="N2" s="3">
        <f>AVERAGE(B2:G2)</f>
        <v>51.833333333333336</v>
      </c>
      <c r="O2" s="3">
        <f>_xlfn.VAR.S(B2:G2)</f>
        <v>323.36666666666679</v>
      </c>
      <c r="P2" s="3">
        <v>5</v>
      </c>
    </row>
    <row r="3" spans="1:16" x14ac:dyDescent="0.35">
      <c r="A3" s="16" t="s">
        <v>38</v>
      </c>
      <c r="B3" s="17">
        <v>67</v>
      </c>
      <c r="C3" s="17">
        <v>92</v>
      </c>
      <c r="D3" s="17">
        <v>95</v>
      </c>
      <c r="E3" s="17">
        <v>40</v>
      </c>
      <c r="F3" s="17">
        <v>98</v>
      </c>
      <c r="G3" s="17">
        <v>60</v>
      </c>
      <c r="H3" s="17">
        <v>59</v>
      </c>
      <c r="I3" s="17">
        <v>108</v>
      </c>
      <c r="J3" s="17">
        <v>86</v>
      </c>
      <c r="K3" s="17">
        <v>117</v>
      </c>
      <c r="M3" s="3">
        <v>10</v>
      </c>
      <c r="N3" s="3">
        <f>AVERAGE(B3:K3)</f>
        <v>82.2</v>
      </c>
      <c r="O3" s="3">
        <f>_xlfn.VAR.S(B3:K3)</f>
        <v>604.84444444444512</v>
      </c>
      <c r="P3" s="3">
        <v>9</v>
      </c>
    </row>
    <row r="4" spans="1:16" x14ac:dyDescent="0.35">
      <c r="A4" s="16" t="s">
        <v>39</v>
      </c>
      <c r="B4" s="17">
        <v>46</v>
      </c>
      <c r="C4" s="17">
        <v>93</v>
      </c>
      <c r="D4" s="17">
        <v>100</v>
      </c>
      <c r="E4" s="17">
        <v>92</v>
      </c>
      <c r="F4" s="17">
        <v>92</v>
      </c>
      <c r="G4" s="18"/>
      <c r="H4" s="18"/>
      <c r="I4" s="18"/>
      <c r="J4" s="18"/>
      <c r="K4" s="18"/>
      <c r="M4" s="3">
        <v>5</v>
      </c>
      <c r="N4" s="3">
        <f>AVERAGE(B4:F4)</f>
        <v>84.6</v>
      </c>
      <c r="O4" s="3">
        <f>_xlfn.VAR.S(B4:F4)</f>
        <v>476.79999999999927</v>
      </c>
      <c r="P4" s="3">
        <v>4</v>
      </c>
    </row>
    <row r="5" spans="1:16" x14ac:dyDescent="0.35">
      <c r="A5" s="14" t="s">
        <v>43</v>
      </c>
      <c r="B5" s="13">
        <f>O4/O2</f>
        <v>1.4744871662715155</v>
      </c>
      <c r="C5" s="14" t="s">
        <v>31</v>
      </c>
      <c r="D5" s="31">
        <f>_xlfn.F.INV.RT(0.025,P4,P2)</f>
        <v>7.3878857512677536</v>
      </c>
      <c r="L5" t="s">
        <v>41</v>
      </c>
      <c r="M5" s="3">
        <v>3</v>
      </c>
      <c r="N5" s="3">
        <f>AVERAGE(N2:N4)</f>
        <v>72.87777777777778</v>
      </c>
      <c r="O5" s="3">
        <f>AVERAGE(O2:O4)</f>
        <v>468.33703703703708</v>
      </c>
      <c r="P5" s="3">
        <v>18</v>
      </c>
    </row>
    <row r="6" spans="1:16" x14ac:dyDescent="0.35">
      <c r="A6" s="14" t="s">
        <v>43</v>
      </c>
      <c r="B6" s="13">
        <f>O6/O5</f>
        <v>852.27562585849159</v>
      </c>
      <c r="C6" s="14" t="s">
        <v>31</v>
      </c>
      <c r="D6" s="13">
        <f>_xlfn.F.INV.RT(C1,P6,P5)</f>
        <v>3.5545571456617879</v>
      </c>
      <c r="M6" s="3"/>
      <c r="N6" s="3" t="s">
        <v>42</v>
      </c>
      <c r="O6" s="3">
        <f>1/3*((N2-N5)^2*8+(N3-O5)^2*8+(N4-N5)^2*8)</f>
        <v>399152.24135345232</v>
      </c>
      <c r="P6" s="3">
        <v>2</v>
      </c>
    </row>
    <row r="8" spans="1:16" x14ac:dyDescent="0.35">
      <c r="A8" t="s">
        <v>44</v>
      </c>
      <c r="G8" t="s">
        <v>61</v>
      </c>
    </row>
    <row r="10" spans="1:16" x14ac:dyDescent="0.35">
      <c r="A10" t="s">
        <v>45</v>
      </c>
      <c r="J10" t="s">
        <v>63</v>
      </c>
      <c r="K10">
        <f>((M4-1)*O4+(M2-1)*O2)/(5+6-2)</f>
        <v>391.55925925925902</v>
      </c>
    </row>
    <row r="11" spans="1:16" x14ac:dyDescent="0.35">
      <c r="A11" s="21" t="s">
        <v>46</v>
      </c>
      <c r="B11" s="21" t="s">
        <v>47</v>
      </c>
      <c r="C11" s="21" t="s">
        <v>48</v>
      </c>
      <c r="D11" s="21" t="s">
        <v>16</v>
      </c>
      <c r="E11" s="21" t="s">
        <v>17</v>
      </c>
      <c r="J11" t="s">
        <v>7</v>
      </c>
      <c r="K11">
        <f>ABS(N4-N2)/SQRT(K10*(1/M4+1/M2))</f>
        <v>2.734625119364551</v>
      </c>
      <c r="M11" t="s">
        <v>65</v>
      </c>
    </row>
    <row r="12" spans="1:16" x14ac:dyDescent="0.35">
      <c r="A12" s="10" t="s">
        <v>49</v>
      </c>
      <c r="B12">
        <v>6</v>
      </c>
      <c r="C12">
        <f>SUM(B2:G2)</f>
        <v>311</v>
      </c>
      <c r="D12">
        <f>N2</f>
        <v>51.833333333333336</v>
      </c>
      <c r="E12">
        <f>_xlfn.VAR.S(B2:G2)</f>
        <v>323.36666666666679</v>
      </c>
      <c r="J12" t="s">
        <v>9</v>
      </c>
      <c r="K12">
        <f>_xlfn.T.INV.2T(0.05,9)</f>
        <v>2.2621571627982053</v>
      </c>
    </row>
    <row r="13" spans="1:16" x14ac:dyDescent="0.35">
      <c r="A13" s="10" t="s">
        <v>50</v>
      </c>
      <c r="B13">
        <v>10</v>
      </c>
      <c r="C13">
        <f>SUM(B3:K3)</f>
        <v>822</v>
      </c>
      <c r="D13">
        <f>N3</f>
        <v>82.2</v>
      </c>
      <c r="E13">
        <f>_xlfn.VAR.S(B3:K3)</f>
        <v>604.84444444444512</v>
      </c>
    </row>
    <row r="14" spans="1:16" x14ac:dyDescent="0.35">
      <c r="A14" s="20" t="s">
        <v>51</v>
      </c>
      <c r="B14" s="15">
        <v>5</v>
      </c>
      <c r="C14" s="15">
        <f>SUM(B4:F4)</f>
        <v>423</v>
      </c>
      <c r="D14" s="15">
        <f>N4</f>
        <v>84.6</v>
      </c>
      <c r="E14" s="15">
        <f>_xlfn.VAR.S(B4:F4)</f>
        <v>476.79999999999927</v>
      </c>
    </row>
    <row r="16" spans="1:16" x14ac:dyDescent="0.35">
      <c r="G16" s="23"/>
    </row>
    <row r="17" spans="1:7" x14ac:dyDescent="0.35">
      <c r="A17" t="s">
        <v>52</v>
      </c>
      <c r="G17" s="27"/>
    </row>
    <row r="18" spans="1:7" x14ac:dyDescent="0.35">
      <c r="A18" s="22" t="s">
        <v>53</v>
      </c>
      <c r="B18" s="22" t="s">
        <v>54</v>
      </c>
      <c r="C18" s="22" t="s">
        <v>21</v>
      </c>
      <c r="D18" s="22" t="s">
        <v>55</v>
      </c>
      <c r="E18" s="22" t="s">
        <v>56</v>
      </c>
      <c r="F18" s="22" t="s">
        <v>60</v>
      </c>
      <c r="G18" s="28"/>
    </row>
    <row r="19" spans="1:7" x14ac:dyDescent="0.35">
      <c r="A19" s="10" t="s">
        <v>57</v>
      </c>
      <c r="B19">
        <f>D19*C19</f>
        <v>798304.48270690464</v>
      </c>
      <c r="C19">
        <v>2</v>
      </c>
      <c r="D19">
        <f>O6</f>
        <v>399152.24135345232</v>
      </c>
      <c r="E19">
        <f>B6</f>
        <v>852.27562585849159</v>
      </c>
      <c r="F19" s="25">
        <f>D6</f>
        <v>3.5545571456617879</v>
      </c>
      <c r="G19" s="29"/>
    </row>
    <row r="20" spans="1:7" x14ac:dyDescent="0.35">
      <c r="A20" s="10" t="s">
        <v>58</v>
      </c>
      <c r="B20">
        <f>D20*C20</f>
        <v>8430.0666666666675</v>
      </c>
      <c r="C20">
        <v>18</v>
      </c>
      <c r="D20">
        <f>O5</f>
        <v>468.33703703703708</v>
      </c>
      <c r="F20" s="24"/>
      <c r="G20" s="29"/>
    </row>
    <row r="21" spans="1:7" x14ac:dyDescent="0.35">
      <c r="F21" s="24"/>
      <c r="G21" s="29"/>
    </row>
    <row r="22" spans="1:7" x14ac:dyDescent="0.35">
      <c r="A22" s="20" t="s">
        <v>59</v>
      </c>
      <c r="B22" s="15">
        <f>SUM(B19:B20)</f>
        <v>806734.5493735713</v>
      </c>
      <c r="C22" s="15">
        <v>20</v>
      </c>
      <c r="D22" s="15"/>
      <c r="E22" s="15"/>
      <c r="F22" s="26"/>
      <c r="G22" s="30"/>
    </row>
    <row r="23" spans="1:7" x14ac:dyDescent="0.35">
      <c r="F23" s="25"/>
      <c r="G2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Задача3</vt:lpstr>
      <vt:lpstr>Задача2</vt:lpstr>
      <vt:lpstr>Задача1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Казанцева</dc:creator>
  <cp:lastModifiedBy>Татьяна Казанцева</cp:lastModifiedBy>
  <dcterms:created xsi:type="dcterms:W3CDTF">2015-06-05T18:19:34Z</dcterms:created>
  <dcterms:modified xsi:type="dcterms:W3CDTF">2023-12-13T15:03:31Z</dcterms:modified>
</cp:coreProperties>
</file>