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AA_Proposed File Structure\Administrative\Reports\Annual Reports\2018\"/>
    </mc:Choice>
  </mc:AlternateContent>
  <bookViews>
    <workbookView xWindow="0" yWindow="60" windowWidth="19200" windowHeight="11532" firstSheet="9" activeTab="12"/>
  </bookViews>
  <sheets>
    <sheet name="2018 JAN" sheetId="16" r:id="rId1"/>
    <sheet name="2018 FEB" sheetId="17" r:id="rId2"/>
    <sheet name="2018 MAR" sheetId="18" r:id="rId3"/>
    <sheet name="2018 APRIL" sheetId="20" r:id="rId4"/>
    <sheet name="2018 MAY" sheetId="21" r:id="rId5"/>
    <sheet name="2018 JUNE" sheetId="22" r:id="rId6"/>
    <sheet name="2018 JULY" sheetId="23" r:id="rId7"/>
    <sheet name="2018 AUG" sheetId="25" r:id="rId8"/>
    <sheet name="2018 SEPT" sheetId="26" r:id="rId9"/>
    <sheet name="2018 OCT" sheetId="27" r:id="rId10"/>
    <sheet name="2018 NOV" sheetId="28" r:id="rId11"/>
    <sheet name="2018 DEC" sheetId="29" r:id="rId12"/>
    <sheet name="2018 ANNUAL TOTAL" sheetId="34" r:id="rId13"/>
    <sheet name="2018 FIRST HALF" sheetId="32" r:id="rId14"/>
    <sheet name="2018 SECOND HALF" sheetId="33" r:id="rId15"/>
  </sheets>
  <calcPr calcId="152511"/>
  <customWorkbookViews>
    <customWorkbookView name="helpdesk - Personal View" guid="{18ABB7CE-E9DD-4467-B368-D8163BDBE79F}" mergeInterval="0" personalView="1" maximized="1" windowWidth="1596" windowHeight="675" activeSheetId="15"/>
    <customWorkbookView name="John Kochendorfer - Personal View" guid="{2108F49D-F0FB-4737-BA79-3B15211A9F8F}" mergeInterval="0" personalView="1" maximized="1" windowWidth="1596" windowHeight="675" activeSheetId="14"/>
    <customWorkbookView name="Rachel Butzler - Personal View" guid="{037DCF94-393F-444C-8CC8-348B9921602C}" mergeInterval="0" personalView="1" xWindow="13" yWindow="52" windowWidth="1148" windowHeight="843" activeSheetId="12"/>
    <customWorkbookView name="baustin - Personal View" guid="{1F53F7D0-897F-4CD0-B731-A7EAAEC631FF}" mergeInterval="0" personalView="1" maximized="1" xWindow="-4" yWindow="-4" windowWidth="1928" windowHeight="1044" activeSheetId="7"/>
    <customWorkbookView name="Patience Melnik - Personal View" guid="{60BFC34B-3957-423D-86B5-753FA44417D1}" mergeInterval="0" personalView="1" maximized="1" xWindow="-8" yWindow="-8" windowWidth="1296" windowHeight="100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4" l="1"/>
  <c r="C9" i="34"/>
  <c r="F12" i="34"/>
  <c r="G12" i="28" l="1"/>
  <c r="G9" i="28"/>
  <c r="L19" i="34" l="1"/>
  <c r="L18" i="34"/>
  <c r="H24" i="34"/>
  <c r="H25" i="34" s="1"/>
  <c r="G20" i="34"/>
  <c r="G21" i="34"/>
  <c r="G22" i="34"/>
  <c r="G23" i="34"/>
  <c r="G19" i="34"/>
  <c r="C24" i="34"/>
  <c r="D24" i="34" s="1"/>
  <c r="C23" i="34"/>
  <c r="D23" i="34" s="1"/>
  <c r="C20" i="34"/>
  <c r="B21" i="34"/>
  <c r="D21" i="34" s="1"/>
  <c r="B22" i="34"/>
  <c r="D22" i="34" s="1"/>
  <c r="B20" i="34"/>
  <c r="H13" i="34"/>
  <c r="H14" i="34" s="1"/>
  <c r="H15" i="34" s="1"/>
  <c r="J9" i="34"/>
  <c r="J14" i="34" s="1"/>
  <c r="J15" i="34" s="1"/>
  <c r="I10" i="34"/>
  <c r="B7" i="34"/>
  <c r="C7" i="34"/>
  <c r="D7" i="34"/>
  <c r="E7" i="34"/>
  <c r="F7" i="34"/>
  <c r="B8" i="34"/>
  <c r="C8" i="34"/>
  <c r="D8" i="34"/>
  <c r="E8" i="34"/>
  <c r="F8" i="34"/>
  <c r="B9" i="34"/>
  <c r="D9" i="34"/>
  <c r="E9" i="34"/>
  <c r="F9" i="34"/>
  <c r="B10" i="34"/>
  <c r="C10" i="34"/>
  <c r="D10" i="34"/>
  <c r="E10" i="34"/>
  <c r="F10" i="34"/>
  <c r="B11" i="34"/>
  <c r="C11" i="34"/>
  <c r="D11" i="34"/>
  <c r="E11" i="34"/>
  <c r="F11" i="34"/>
  <c r="B12" i="34"/>
  <c r="C12" i="34"/>
  <c r="D12" i="34"/>
  <c r="E12" i="34"/>
  <c r="C6" i="34"/>
  <c r="D6" i="34"/>
  <c r="E6" i="34"/>
  <c r="F6" i="34"/>
  <c r="B6" i="34"/>
  <c r="K13" i="34"/>
  <c r="K12" i="34"/>
  <c r="K11" i="34"/>
  <c r="K10" i="34"/>
  <c r="K9" i="34"/>
  <c r="K8" i="34"/>
  <c r="K7" i="34"/>
  <c r="K6" i="34"/>
  <c r="L19" i="33"/>
  <c r="L18" i="33"/>
  <c r="H24" i="33"/>
  <c r="H25" i="33" s="1"/>
  <c r="G20" i="33"/>
  <c r="G21" i="33"/>
  <c r="G22" i="33"/>
  <c r="G23" i="33"/>
  <c r="G19" i="33"/>
  <c r="C24" i="33"/>
  <c r="D24" i="33" s="1"/>
  <c r="C23" i="33"/>
  <c r="D23" i="33" s="1"/>
  <c r="C20" i="33"/>
  <c r="B22" i="33"/>
  <c r="D22" i="33" s="1"/>
  <c r="B21" i="33"/>
  <c r="D21" i="33" s="1"/>
  <c r="B20" i="33"/>
  <c r="K7" i="33"/>
  <c r="K8" i="33"/>
  <c r="K9" i="33"/>
  <c r="K10" i="33"/>
  <c r="K11" i="33"/>
  <c r="K12" i="33"/>
  <c r="K13" i="33"/>
  <c r="K6" i="33"/>
  <c r="J9" i="33"/>
  <c r="J14" i="33" s="1"/>
  <c r="J15" i="33" s="1"/>
  <c r="I10" i="33"/>
  <c r="I13" i="33"/>
  <c r="H13" i="33"/>
  <c r="H14" i="33" s="1"/>
  <c r="H15" i="33" s="1"/>
  <c r="B7" i="33"/>
  <c r="C7" i="33"/>
  <c r="D7" i="33"/>
  <c r="E7" i="33"/>
  <c r="F7" i="33"/>
  <c r="B8" i="33"/>
  <c r="C8" i="33"/>
  <c r="D8" i="33"/>
  <c r="E8" i="33"/>
  <c r="F8" i="33"/>
  <c r="B9" i="33"/>
  <c r="C9" i="33"/>
  <c r="D9" i="33"/>
  <c r="E9" i="33"/>
  <c r="F9" i="33"/>
  <c r="B10" i="33"/>
  <c r="C10" i="33"/>
  <c r="D10" i="33"/>
  <c r="E10" i="33"/>
  <c r="F10" i="33"/>
  <c r="B11" i="33"/>
  <c r="C11" i="33"/>
  <c r="D11" i="33"/>
  <c r="E11" i="33"/>
  <c r="F11" i="33"/>
  <c r="B12" i="33"/>
  <c r="C12" i="33"/>
  <c r="D12" i="33"/>
  <c r="E12" i="33"/>
  <c r="F12" i="33"/>
  <c r="C6" i="33"/>
  <c r="D6" i="33"/>
  <c r="E6" i="33"/>
  <c r="F6" i="33"/>
  <c r="B6" i="33"/>
  <c r="H24" i="32"/>
  <c r="H25" i="32" s="1"/>
  <c r="G20" i="32"/>
  <c r="G21" i="32"/>
  <c r="G22" i="32"/>
  <c r="G25" i="32" s="1"/>
  <c r="B32" i="32" s="1"/>
  <c r="G23" i="32"/>
  <c r="G19" i="32"/>
  <c r="L19" i="32"/>
  <c r="L18" i="32"/>
  <c r="C24" i="32"/>
  <c r="D24" i="32" s="1"/>
  <c r="C23" i="32"/>
  <c r="D23" i="32" s="1"/>
  <c r="C20" i="32"/>
  <c r="B22" i="32"/>
  <c r="B21" i="32"/>
  <c r="D21" i="32" s="1"/>
  <c r="B20" i="32"/>
  <c r="K7" i="32"/>
  <c r="K8" i="32"/>
  <c r="K9" i="32"/>
  <c r="K10" i="32"/>
  <c r="K11" i="32"/>
  <c r="K12" i="32"/>
  <c r="K13" i="32"/>
  <c r="K6" i="32"/>
  <c r="J9" i="32"/>
  <c r="J14" i="32" s="1"/>
  <c r="J15" i="32" s="1"/>
  <c r="I10" i="32"/>
  <c r="I13" i="32"/>
  <c r="H13" i="32"/>
  <c r="L13" i="32" s="1"/>
  <c r="C6" i="32"/>
  <c r="D6" i="32"/>
  <c r="D14" i="32" s="1"/>
  <c r="D15" i="32" s="1"/>
  <c r="E6" i="32"/>
  <c r="F6" i="32"/>
  <c r="C7" i="32"/>
  <c r="D7" i="32"/>
  <c r="E7" i="32"/>
  <c r="F7" i="32"/>
  <c r="C8" i="32"/>
  <c r="D8" i="32"/>
  <c r="E8" i="32"/>
  <c r="G8" i="32" s="1"/>
  <c r="L8" i="32" s="1"/>
  <c r="F8" i="32"/>
  <c r="C9" i="32"/>
  <c r="D9" i="32"/>
  <c r="E9" i="32"/>
  <c r="F9" i="32"/>
  <c r="C10" i="32"/>
  <c r="D10" i="32"/>
  <c r="E10" i="32"/>
  <c r="F10" i="32"/>
  <c r="C11" i="32"/>
  <c r="D11" i="32"/>
  <c r="E11" i="32"/>
  <c r="F11" i="32"/>
  <c r="C12" i="32"/>
  <c r="D12" i="32"/>
  <c r="E12" i="32"/>
  <c r="G12" i="32" s="1"/>
  <c r="L12" i="32" s="1"/>
  <c r="F12" i="32"/>
  <c r="B7" i="32"/>
  <c r="B8" i="32"/>
  <c r="B9" i="32"/>
  <c r="G9" i="32" s="1"/>
  <c r="B10" i="32"/>
  <c r="B11" i="32"/>
  <c r="B12" i="32"/>
  <c r="B6" i="32"/>
  <c r="G6" i="32" s="1"/>
  <c r="D22" i="32"/>
  <c r="I14" i="32"/>
  <c r="I15" i="32" s="1"/>
  <c r="H14" i="32"/>
  <c r="H15" i="32" s="1"/>
  <c r="F14" i="32"/>
  <c r="F15" i="32" s="1"/>
  <c r="C14" i="32"/>
  <c r="C15" i="32" s="1"/>
  <c r="B14" i="32"/>
  <c r="B15" i="32" s="1"/>
  <c r="H25" i="29"/>
  <c r="G25" i="29"/>
  <c r="C25" i="29"/>
  <c r="B25" i="29"/>
  <c r="B35" i="29" s="1"/>
  <c r="D24" i="29"/>
  <c r="D23" i="29"/>
  <c r="D22" i="29"/>
  <c r="D21" i="29"/>
  <c r="L20" i="29"/>
  <c r="B33" i="29" s="1"/>
  <c r="D20" i="29"/>
  <c r="K14" i="29"/>
  <c r="K15" i="29" s="1"/>
  <c r="J14" i="29"/>
  <c r="J15" i="29" s="1"/>
  <c r="I14" i="29"/>
  <c r="I15" i="29" s="1"/>
  <c r="H14" i="29"/>
  <c r="H15" i="29" s="1"/>
  <c r="F14" i="29"/>
  <c r="F15" i="29" s="1"/>
  <c r="E14" i="29"/>
  <c r="E15" i="29" s="1"/>
  <c r="D14" i="29"/>
  <c r="D15" i="29" s="1"/>
  <c r="C14" i="29"/>
  <c r="C15" i="29" s="1"/>
  <c r="B14" i="29"/>
  <c r="B15" i="29" s="1"/>
  <c r="L13" i="29"/>
  <c r="G12" i="29"/>
  <c r="L12" i="29" s="1"/>
  <c r="G11" i="29"/>
  <c r="L11" i="29" s="1"/>
  <c r="G10" i="29"/>
  <c r="L10" i="29" s="1"/>
  <c r="G9" i="29"/>
  <c r="L9" i="29" s="1"/>
  <c r="G8" i="29"/>
  <c r="L8" i="29" s="1"/>
  <c r="G7" i="29"/>
  <c r="L7" i="29" s="1"/>
  <c r="G6" i="29"/>
  <c r="L6" i="29" s="1"/>
  <c r="H25" i="28"/>
  <c r="G25" i="28"/>
  <c r="C25" i="28"/>
  <c r="B25" i="28"/>
  <c r="B35" i="28" s="1"/>
  <c r="D24" i="28"/>
  <c r="D23" i="28"/>
  <c r="D22" i="28"/>
  <c r="D21" i="28"/>
  <c r="L20" i="28"/>
  <c r="B33" i="28" s="1"/>
  <c r="D20" i="28"/>
  <c r="J15" i="28"/>
  <c r="K14" i="28"/>
  <c r="K15" i="28" s="1"/>
  <c r="J14" i="28"/>
  <c r="I14" i="28"/>
  <c r="I15" i="28" s="1"/>
  <c r="H14" i="28"/>
  <c r="H15" i="28" s="1"/>
  <c r="F14" i="28"/>
  <c r="F15" i="28" s="1"/>
  <c r="E14" i="28"/>
  <c r="E15" i="28" s="1"/>
  <c r="D14" i="28"/>
  <c r="D15" i="28" s="1"/>
  <c r="C14" i="28"/>
  <c r="C15" i="28" s="1"/>
  <c r="B14" i="28"/>
  <c r="B15" i="28" s="1"/>
  <c r="L13" i="28"/>
  <c r="L12" i="28"/>
  <c r="G11" i="28"/>
  <c r="L11" i="28" s="1"/>
  <c r="G10" i="28"/>
  <c r="L10" i="28" s="1"/>
  <c r="L9" i="28"/>
  <c r="G8" i="28"/>
  <c r="L8" i="28" s="1"/>
  <c r="G7" i="28"/>
  <c r="L7" i="28" s="1"/>
  <c r="G6" i="28"/>
  <c r="L6" i="28" s="1"/>
  <c r="H25" i="27"/>
  <c r="G25" i="27"/>
  <c r="C25" i="27"/>
  <c r="B25" i="27"/>
  <c r="B35" i="27" s="1"/>
  <c r="D24" i="27"/>
  <c r="D23" i="27"/>
  <c r="D22" i="27"/>
  <c r="D21" i="27"/>
  <c r="L20" i="27"/>
  <c r="B33" i="27" s="1"/>
  <c r="D20" i="27"/>
  <c r="K14" i="27"/>
  <c r="K15" i="27" s="1"/>
  <c r="J14" i="27"/>
  <c r="J15" i="27" s="1"/>
  <c r="I14" i="27"/>
  <c r="I15" i="27" s="1"/>
  <c r="H14" i="27"/>
  <c r="H15" i="27" s="1"/>
  <c r="F14" i="27"/>
  <c r="F15" i="27" s="1"/>
  <c r="E14" i="27"/>
  <c r="E15" i="27" s="1"/>
  <c r="D14" i="27"/>
  <c r="D15" i="27" s="1"/>
  <c r="C14" i="27"/>
  <c r="C15" i="27" s="1"/>
  <c r="B14" i="27"/>
  <c r="B15" i="27" s="1"/>
  <c r="L13" i="27"/>
  <c r="G12" i="27"/>
  <c r="L12" i="27" s="1"/>
  <c r="G11" i="27"/>
  <c r="L11" i="27" s="1"/>
  <c r="G10" i="27"/>
  <c r="L10" i="27" s="1"/>
  <c r="G9" i="27"/>
  <c r="L9" i="27" s="1"/>
  <c r="G8" i="27"/>
  <c r="L8" i="27" s="1"/>
  <c r="G7" i="27"/>
  <c r="L7" i="27" s="1"/>
  <c r="G6" i="27"/>
  <c r="B33" i="26"/>
  <c r="H25" i="26"/>
  <c r="G25" i="26"/>
  <c r="I25" i="26" s="1"/>
  <c r="C25" i="26"/>
  <c r="B34" i="26" s="1"/>
  <c r="B25" i="26"/>
  <c r="B35" i="26" s="1"/>
  <c r="D24" i="26"/>
  <c r="D23" i="26"/>
  <c r="D22" i="26"/>
  <c r="D21" i="26"/>
  <c r="L20" i="26"/>
  <c r="D20" i="26"/>
  <c r="J15" i="26"/>
  <c r="K14" i="26"/>
  <c r="K15" i="26" s="1"/>
  <c r="J14" i="26"/>
  <c r="I14" i="26"/>
  <c r="I15" i="26" s="1"/>
  <c r="H14" i="26"/>
  <c r="H15" i="26" s="1"/>
  <c r="F14" i="26"/>
  <c r="F15" i="26" s="1"/>
  <c r="E14" i="26"/>
  <c r="E15" i="26" s="1"/>
  <c r="D14" i="26"/>
  <c r="D15" i="26" s="1"/>
  <c r="C14" i="26"/>
  <c r="C15" i="26" s="1"/>
  <c r="B14" i="26"/>
  <c r="B15" i="26" s="1"/>
  <c r="L13" i="26"/>
  <c r="G12" i="26"/>
  <c r="L12" i="26" s="1"/>
  <c r="G11" i="26"/>
  <c r="L11" i="26" s="1"/>
  <c r="G10" i="26"/>
  <c r="L10" i="26" s="1"/>
  <c r="G9" i="26"/>
  <c r="L9" i="26" s="1"/>
  <c r="G8" i="26"/>
  <c r="L8" i="26" s="1"/>
  <c r="G7" i="26"/>
  <c r="L7" i="26" s="1"/>
  <c r="G6" i="26"/>
  <c r="B33" i="25"/>
  <c r="H25" i="25"/>
  <c r="G25" i="25"/>
  <c r="C25" i="25"/>
  <c r="B25" i="25"/>
  <c r="B35" i="25" s="1"/>
  <c r="D24" i="25"/>
  <c r="D23" i="25"/>
  <c r="D22" i="25"/>
  <c r="D21" i="25"/>
  <c r="L20" i="25"/>
  <c r="D20" i="25"/>
  <c r="K14" i="25"/>
  <c r="K15" i="25" s="1"/>
  <c r="J14" i="25"/>
  <c r="J15" i="25" s="1"/>
  <c r="I14" i="25"/>
  <c r="I15" i="25" s="1"/>
  <c r="H14" i="25"/>
  <c r="H15" i="25" s="1"/>
  <c r="F14" i="25"/>
  <c r="F15" i="25" s="1"/>
  <c r="E14" i="25"/>
  <c r="E15" i="25" s="1"/>
  <c r="D14" i="25"/>
  <c r="D15" i="25" s="1"/>
  <c r="C14" i="25"/>
  <c r="C15" i="25" s="1"/>
  <c r="B14" i="25"/>
  <c r="B15" i="25" s="1"/>
  <c r="L13" i="25"/>
  <c r="G12" i="25"/>
  <c r="L12" i="25" s="1"/>
  <c r="G11" i="25"/>
  <c r="L11" i="25" s="1"/>
  <c r="G10" i="25"/>
  <c r="L10" i="25" s="1"/>
  <c r="G9" i="25"/>
  <c r="L9" i="25" s="1"/>
  <c r="G8" i="25"/>
  <c r="L8" i="25" s="1"/>
  <c r="G7" i="25"/>
  <c r="L7" i="25" s="1"/>
  <c r="G6" i="25"/>
  <c r="L6" i="25" s="1"/>
  <c r="H25" i="23"/>
  <c r="G25" i="23"/>
  <c r="C25" i="23"/>
  <c r="B25" i="23"/>
  <c r="B35" i="23" s="1"/>
  <c r="D24" i="23"/>
  <c r="D23" i="23"/>
  <c r="D22" i="23"/>
  <c r="D21" i="23"/>
  <c r="L20" i="23"/>
  <c r="B33" i="23" s="1"/>
  <c r="D20" i="23"/>
  <c r="J15" i="23"/>
  <c r="K14" i="23"/>
  <c r="K15" i="23" s="1"/>
  <c r="J14" i="23"/>
  <c r="I14" i="23"/>
  <c r="I15" i="23" s="1"/>
  <c r="H14" i="23"/>
  <c r="H15" i="23" s="1"/>
  <c r="F14" i="23"/>
  <c r="F15" i="23" s="1"/>
  <c r="E14" i="23"/>
  <c r="E15" i="23" s="1"/>
  <c r="D14" i="23"/>
  <c r="D15" i="23" s="1"/>
  <c r="C14" i="23"/>
  <c r="C15" i="23" s="1"/>
  <c r="B14" i="23"/>
  <c r="B15" i="23" s="1"/>
  <c r="L13" i="23"/>
  <c r="G12" i="23"/>
  <c r="L12" i="23" s="1"/>
  <c r="G11" i="23"/>
  <c r="L11" i="23" s="1"/>
  <c r="L10" i="23"/>
  <c r="G10" i="23"/>
  <c r="G9" i="23"/>
  <c r="L9" i="23" s="1"/>
  <c r="G8" i="23"/>
  <c r="L8" i="23" s="1"/>
  <c r="G7" i="23"/>
  <c r="L7" i="23" s="1"/>
  <c r="G6" i="23"/>
  <c r="G10" i="20"/>
  <c r="H14" i="20"/>
  <c r="B34" i="27" l="1"/>
  <c r="I25" i="27"/>
  <c r="D20" i="33"/>
  <c r="K14" i="34"/>
  <c r="K15" i="34" s="1"/>
  <c r="L20" i="34"/>
  <c r="B33" i="34" s="1"/>
  <c r="D20" i="34"/>
  <c r="B34" i="23"/>
  <c r="I25" i="23"/>
  <c r="G25" i="33"/>
  <c r="I25" i="33" s="1"/>
  <c r="B34" i="28"/>
  <c r="G8" i="33"/>
  <c r="L8" i="33" s="1"/>
  <c r="D25" i="25"/>
  <c r="G14" i="27"/>
  <c r="G15" i="27" s="1"/>
  <c r="D25" i="28"/>
  <c r="D25" i="29"/>
  <c r="K14" i="32"/>
  <c r="K15" i="32" s="1"/>
  <c r="C25" i="34"/>
  <c r="B34" i="34" s="1"/>
  <c r="E14" i="32"/>
  <c r="E15" i="32" s="1"/>
  <c r="B34" i="25"/>
  <c r="D25" i="26"/>
  <c r="B34" i="29"/>
  <c r="D20" i="32"/>
  <c r="K14" i="33"/>
  <c r="K15" i="33" s="1"/>
  <c r="I25" i="25"/>
  <c r="L6" i="27"/>
  <c r="I25" i="28"/>
  <c r="I25" i="29"/>
  <c r="G10" i="32"/>
  <c r="G11" i="32"/>
  <c r="G7" i="32"/>
  <c r="B25" i="32"/>
  <c r="B35" i="32" s="1"/>
  <c r="I14" i="34"/>
  <c r="I15" i="34" s="1"/>
  <c r="G14" i="26"/>
  <c r="G15" i="26" s="1"/>
  <c r="D14" i="33"/>
  <c r="D15" i="33" s="1"/>
  <c r="G6" i="33"/>
  <c r="L6" i="33" s="1"/>
  <c r="G11" i="33"/>
  <c r="L11" i="33" s="1"/>
  <c r="G7" i="33"/>
  <c r="L7" i="33" s="1"/>
  <c r="G10" i="33"/>
  <c r="L10" i="33" s="1"/>
  <c r="G12" i="33"/>
  <c r="L12" i="33" s="1"/>
  <c r="D14" i="34"/>
  <c r="D15" i="34" s="1"/>
  <c r="G9" i="33"/>
  <c r="L9" i="33" s="1"/>
  <c r="C14" i="33"/>
  <c r="C15" i="33" s="1"/>
  <c r="C14" i="34"/>
  <c r="C15" i="34" s="1"/>
  <c r="G25" i="34"/>
  <c r="I25" i="34" s="1"/>
  <c r="E14" i="34"/>
  <c r="E15" i="34" s="1"/>
  <c r="F14" i="34"/>
  <c r="F15" i="34" s="1"/>
  <c r="B14" i="34"/>
  <c r="B15" i="34" s="1"/>
  <c r="L13" i="34"/>
  <c r="B25" i="34"/>
  <c r="L20" i="33"/>
  <c r="B33" i="33" s="1"/>
  <c r="C25" i="33"/>
  <c r="B34" i="33" s="1"/>
  <c r="I14" i="33"/>
  <c r="I15" i="33" s="1"/>
  <c r="E14" i="33"/>
  <c r="E15" i="33" s="1"/>
  <c r="F14" i="33"/>
  <c r="F15" i="33" s="1"/>
  <c r="L13" i="33"/>
  <c r="B14" i="33"/>
  <c r="B15" i="33" s="1"/>
  <c r="B25" i="33"/>
  <c r="L20" i="32"/>
  <c r="B33" i="32" s="1"/>
  <c r="C25" i="32"/>
  <c r="B34" i="32" s="1"/>
  <c r="L9" i="32"/>
  <c r="L10" i="32"/>
  <c r="L11" i="32"/>
  <c r="L7" i="32"/>
  <c r="G14" i="32"/>
  <c r="G15" i="32" s="1"/>
  <c r="L6" i="32"/>
  <c r="I25" i="32"/>
  <c r="L15" i="29"/>
  <c r="B31" i="29" s="1"/>
  <c r="G14" i="29"/>
  <c r="G15" i="29" s="1"/>
  <c r="B32" i="29"/>
  <c r="L15" i="28"/>
  <c r="B31" i="28" s="1"/>
  <c r="G14" i="28"/>
  <c r="G15" i="28" s="1"/>
  <c r="B32" i="28"/>
  <c r="L15" i="27"/>
  <c r="B31" i="27" s="1"/>
  <c r="D25" i="27"/>
  <c r="B32" i="27"/>
  <c r="L6" i="26"/>
  <c r="L15" i="26" s="1"/>
  <c r="B31" i="26" s="1"/>
  <c r="B32" i="26"/>
  <c r="L15" i="25"/>
  <c r="B31" i="25" s="1"/>
  <c r="G14" i="25"/>
  <c r="G15" i="25" s="1"/>
  <c r="B32" i="25"/>
  <c r="G14" i="23"/>
  <c r="G15" i="23" s="1"/>
  <c r="L6" i="23"/>
  <c r="L15" i="23" s="1"/>
  <c r="B31" i="23" s="1"/>
  <c r="D25" i="23"/>
  <c r="B32" i="23"/>
  <c r="H25" i="22"/>
  <c r="G25" i="22"/>
  <c r="I25" i="22" s="1"/>
  <c r="C25" i="22"/>
  <c r="B34" i="22" s="1"/>
  <c r="B25" i="22"/>
  <c r="D25" i="22" s="1"/>
  <c r="D24" i="22"/>
  <c r="D23" i="22"/>
  <c r="D22" i="22"/>
  <c r="D21" i="22"/>
  <c r="L20" i="22"/>
  <c r="B33" i="22" s="1"/>
  <c r="D20" i="22"/>
  <c r="K14" i="22"/>
  <c r="K15" i="22" s="1"/>
  <c r="J14" i="22"/>
  <c r="J15" i="22" s="1"/>
  <c r="I14" i="22"/>
  <c r="I15" i="22" s="1"/>
  <c r="H14" i="22"/>
  <c r="H15" i="22" s="1"/>
  <c r="F14" i="22"/>
  <c r="F15" i="22" s="1"/>
  <c r="E14" i="22"/>
  <c r="E15" i="22" s="1"/>
  <c r="D14" i="22"/>
  <c r="D15" i="22" s="1"/>
  <c r="C14" i="22"/>
  <c r="C15" i="22" s="1"/>
  <c r="B14" i="22"/>
  <c r="B15" i="22" s="1"/>
  <c r="L13" i="22"/>
  <c r="G12" i="22"/>
  <c r="L12" i="22" s="1"/>
  <c r="G11" i="22"/>
  <c r="L11" i="22" s="1"/>
  <c r="G10" i="22"/>
  <c r="L10" i="22" s="1"/>
  <c r="G9" i="22"/>
  <c r="L9" i="22" s="1"/>
  <c r="G8" i="22"/>
  <c r="L8" i="22" s="1"/>
  <c r="G7" i="22"/>
  <c r="L7" i="22" s="1"/>
  <c r="G6" i="22"/>
  <c r="L6" i="22" s="1"/>
  <c r="H25" i="21"/>
  <c r="G25" i="21"/>
  <c r="B32" i="21" s="1"/>
  <c r="C25" i="21"/>
  <c r="B25" i="21"/>
  <c r="B35" i="21" s="1"/>
  <c r="D24" i="21"/>
  <c r="D23" i="21"/>
  <c r="D22" i="21"/>
  <c r="D21" i="21"/>
  <c r="L20" i="21"/>
  <c r="B33" i="21" s="1"/>
  <c r="D20" i="21"/>
  <c r="K15" i="21"/>
  <c r="K14" i="21"/>
  <c r="J14" i="21"/>
  <c r="J15" i="21" s="1"/>
  <c r="I14" i="21"/>
  <c r="I15" i="21" s="1"/>
  <c r="H14" i="21"/>
  <c r="H15" i="21" s="1"/>
  <c r="F14" i="21"/>
  <c r="F15" i="21" s="1"/>
  <c r="E14" i="21"/>
  <c r="E15" i="21" s="1"/>
  <c r="D14" i="21"/>
  <c r="D15" i="21" s="1"/>
  <c r="C14" i="21"/>
  <c r="C15" i="21" s="1"/>
  <c r="B14" i="21"/>
  <c r="B15" i="21" s="1"/>
  <c r="L13" i="21"/>
  <c r="G12" i="21"/>
  <c r="L12" i="21" s="1"/>
  <c r="G11" i="21"/>
  <c r="L11" i="21" s="1"/>
  <c r="G10" i="21"/>
  <c r="L10" i="21" s="1"/>
  <c r="G9" i="21"/>
  <c r="L9" i="21" s="1"/>
  <c r="G8" i="21"/>
  <c r="L8" i="21" s="1"/>
  <c r="G7" i="21"/>
  <c r="L7" i="21" s="1"/>
  <c r="G6" i="21"/>
  <c r="L6" i="21" s="1"/>
  <c r="B32" i="20"/>
  <c r="H25" i="20"/>
  <c r="G25" i="20"/>
  <c r="C25" i="20"/>
  <c r="B25" i="20"/>
  <c r="B35" i="20" s="1"/>
  <c r="D24" i="20"/>
  <c r="D23" i="20"/>
  <c r="D22" i="20"/>
  <c r="D21" i="20"/>
  <c r="L20" i="20"/>
  <c r="B33" i="20" s="1"/>
  <c r="D20" i="20"/>
  <c r="K14" i="20"/>
  <c r="K15" i="20" s="1"/>
  <c r="J14" i="20"/>
  <c r="J15" i="20" s="1"/>
  <c r="I14" i="20"/>
  <c r="I15" i="20" s="1"/>
  <c r="H15" i="20"/>
  <c r="F14" i="20"/>
  <c r="F15" i="20" s="1"/>
  <c r="E14" i="20"/>
  <c r="E15" i="20" s="1"/>
  <c r="D14" i="20"/>
  <c r="D15" i="20" s="1"/>
  <c r="C14" i="20"/>
  <c r="C15" i="20" s="1"/>
  <c r="B14" i="20"/>
  <c r="B15" i="20" s="1"/>
  <c r="L13" i="20"/>
  <c r="G12" i="20"/>
  <c r="L12" i="20" s="1"/>
  <c r="G11" i="20"/>
  <c r="L11" i="20" s="1"/>
  <c r="L10" i="20"/>
  <c r="G9" i="20"/>
  <c r="L9" i="20" s="1"/>
  <c r="G8" i="20"/>
  <c r="L8" i="20" s="1"/>
  <c r="G7" i="20"/>
  <c r="L7" i="20" s="1"/>
  <c r="G6" i="20"/>
  <c r="L6" i="20" s="1"/>
  <c r="H25" i="18"/>
  <c r="G25" i="18"/>
  <c r="B32" i="18" s="1"/>
  <c r="C25" i="18"/>
  <c r="B34" i="18" s="1"/>
  <c r="B25" i="18"/>
  <c r="B35" i="18" s="1"/>
  <c r="D24" i="18"/>
  <c r="D23" i="18"/>
  <c r="D22" i="18"/>
  <c r="D21" i="18"/>
  <c r="L20" i="18"/>
  <c r="B33" i="18" s="1"/>
  <c r="D20" i="18"/>
  <c r="K14" i="18"/>
  <c r="K15" i="18" s="1"/>
  <c r="J14" i="18"/>
  <c r="J15" i="18" s="1"/>
  <c r="I14" i="18"/>
  <c r="I15" i="18" s="1"/>
  <c r="H14" i="18"/>
  <c r="H15" i="18" s="1"/>
  <c r="F14" i="18"/>
  <c r="F15" i="18" s="1"/>
  <c r="E14" i="18"/>
  <c r="E15" i="18" s="1"/>
  <c r="D14" i="18"/>
  <c r="D15" i="18" s="1"/>
  <c r="C14" i="18"/>
  <c r="C15" i="18" s="1"/>
  <c r="B14" i="18"/>
  <c r="B15" i="18" s="1"/>
  <c r="L13" i="18"/>
  <c r="G12" i="18"/>
  <c r="L12" i="18" s="1"/>
  <c r="G11" i="18"/>
  <c r="L11" i="18" s="1"/>
  <c r="G10" i="18"/>
  <c r="L10" i="18" s="1"/>
  <c r="G9" i="18"/>
  <c r="L9" i="18" s="1"/>
  <c r="G8" i="18"/>
  <c r="L8" i="18" s="1"/>
  <c r="G7" i="18"/>
  <c r="L7" i="18" s="1"/>
  <c r="G6" i="18"/>
  <c r="D24" i="16"/>
  <c r="D23" i="16"/>
  <c r="D22" i="16"/>
  <c r="D21" i="16"/>
  <c r="D20" i="16"/>
  <c r="D24" i="17"/>
  <c r="D23" i="17"/>
  <c r="D22" i="17"/>
  <c r="D21" i="17"/>
  <c r="D20" i="17"/>
  <c r="B35" i="22" l="1"/>
  <c r="B32" i="33"/>
  <c r="B32" i="34"/>
  <c r="D25" i="32"/>
  <c r="G14" i="33"/>
  <c r="G15" i="33" s="1"/>
  <c r="B35" i="34"/>
  <c r="D25" i="34"/>
  <c r="B35" i="33"/>
  <c r="D25" i="33"/>
  <c r="L15" i="33"/>
  <c r="B31" i="33" s="1"/>
  <c r="L15" i="32"/>
  <c r="B36" i="29"/>
  <c r="C31" i="29" s="1"/>
  <c r="B36" i="28"/>
  <c r="B36" i="27"/>
  <c r="B36" i="26"/>
  <c r="B36" i="25"/>
  <c r="C32" i="25" s="1"/>
  <c r="B36" i="23"/>
  <c r="C31" i="23" s="1"/>
  <c r="G14" i="18"/>
  <c r="G15" i="18" s="1"/>
  <c r="I25" i="21"/>
  <c r="L15" i="22"/>
  <c r="B31" i="22" s="1"/>
  <c r="G14" i="22"/>
  <c r="G15" i="22" s="1"/>
  <c r="B32" i="22"/>
  <c r="L15" i="21"/>
  <c r="B31" i="21" s="1"/>
  <c r="B34" i="21"/>
  <c r="G14" i="21"/>
  <c r="G15" i="21" s="1"/>
  <c r="D25" i="21"/>
  <c r="I25" i="20"/>
  <c r="L15" i="20"/>
  <c r="B31" i="20" s="1"/>
  <c r="G14" i="20"/>
  <c r="G15" i="20" s="1"/>
  <c r="D25" i="20"/>
  <c r="B34" i="20"/>
  <c r="L6" i="18"/>
  <c r="L15" i="18" s="1"/>
  <c r="B31" i="18" s="1"/>
  <c r="B36" i="18" s="1"/>
  <c r="C31" i="18" s="1"/>
  <c r="I25" i="18"/>
  <c r="D25" i="18"/>
  <c r="C32" i="29" l="1"/>
  <c r="B31" i="32"/>
  <c r="B39" i="32" s="1"/>
  <c r="C31" i="25"/>
  <c r="B36" i="33"/>
  <c r="C35" i="33" s="1"/>
  <c r="C34" i="29"/>
  <c r="C33" i="29"/>
  <c r="C35" i="29"/>
  <c r="C35" i="28"/>
  <c r="C34" i="28"/>
  <c r="C33" i="28"/>
  <c r="C31" i="28"/>
  <c r="C32" i="28"/>
  <c r="C35" i="27"/>
  <c r="C34" i="27"/>
  <c r="C33" i="27"/>
  <c r="C31" i="27"/>
  <c r="C32" i="27"/>
  <c r="C34" i="26"/>
  <c r="C33" i="26"/>
  <c r="C35" i="26"/>
  <c r="C32" i="26"/>
  <c r="C31" i="26"/>
  <c r="C34" i="25"/>
  <c r="C33" i="25"/>
  <c r="C35" i="25"/>
  <c r="C32" i="23"/>
  <c r="C35" i="23"/>
  <c r="C34" i="23"/>
  <c r="C33" i="23"/>
  <c r="B36" i="22"/>
  <c r="C31" i="22" s="1"/>
  <c r="B36" i="21"/>
  <c r="C34" i="21" s="1"/>
  <c r="B36" i="20"/>
  <c r="C31" i="20" s="1"/>
  <c r="C32" i="18"/>
  <c r="C34" i="18"/>
  <c r="C35" i="18"/>
  <c r="C33" i="18"/>
  <c r="C36" i="29" l="1"/>
  <c r="C36" i="28"/>
  <c r="B36" i="32"/>
  <c r="C32" i="32" s="1"/>
  <c r="C36" i="27"/>
  <c r="C35" i="32"/>
  <c r="C36" i="26"/>
  <c r="C36" i="25"/>
  <c r="C31" i="33"/>
  <c r="C33" i="33"/>
  <c r="C34" i="33"/>
  <c r="C32" i="33"/>
  <c r="C36" i="23"/>
  <c r="C31" i="21"/>
  <c r="C33" i="22"/>
  <c r="C35" i="22"/>
  <c r="C34" i="22"/>
  <c r="C32" i="22"/>
  <c r="C35" i="21"/>
  <c r="C32" i="21"/>
  <c r="C33" i="21"/>
  <c r="C34" i="20"/>
  <c r="C33" i="20"/>
  <c r="C35" i="20"/>
  <c r="C32" i="20"/>
  <c r="C36" i="18"/>
  <c r="C31" i="32" l="1"/>
  <c r="C33" i="32"/>
  <c r="C34" i="32"/>
  <c r="C36" i="33"/>
  <c r="C36" i="21"/>
  <c r="C36" i="22"/>
  <c r="C36" i="20"/>
  <c r="C36" i="32" l="1"/>
  <c r="H25" i="17"/>
  <c r="G25" i="17"/>
  <c r="C25" i="17"/>
  <c r="B25" i="17"/>
  <c r="L20" i="17"/>
  <c r="B33" i="17" s="1"/>
  <c r="K14" i="17"/>
  <c r="K15" i="17" s="1"/>
  <c r="J14" i="17"/>
  <c r="J15" i="17" s="1"/>
  <c r="I14" i="17"/>
  <c r="I15" i="17" s="1"/>
  <c r="H14" i="17"/>
  <c r="H15" i="17" s="1"/>
  <c r="F14" i="17"/>
  <c r="F15" i="17" s="1"/>
  <c r="E14" i="17"/>
  <c r="E15" i="17" s="1"/>
  <c r="D14" i="17"/>
  <c r="D15" i="17" s="1"/>
  <c r="C14" i="17"/>
  <c r="C15" i="17" s="1"/>
  <c r="B14" i="17"/>
  <c r="B15" i="17" s="1"/>
  <c r="L13" i="17"/>
  <c r="G12" i="17"/>
  <c r="L12" i="17" s="1"/>
  <c r="G11" i="17"/>
  <c r="L11" i="17" s="1"/>
  <c r="G10" i="17"/>
  <c r="L10" i="17" s="1"/>
  <c r="G9" i="17"/>
  <c r="L9" i="17" s="1"/>
  <c r="G8" i="17"/>
  <c r="L8" i="17" s="1"/>
  <c r="G7" i="17"/>
  <c r="L7" i="17" s="1"/>
  <c r="G6" i="17"/>
  <c r="L6" i="17" s="1"/>
  <c r="B32" i="17" l="1"/>
  <c r="I25" i="17"/>
  <c r="B35" i="17"/>
  <c r="D25" i="17"/>
  <c r="B34" i="17"/>
  <c r="G14" i="17"/>
  <c r="G15" i="17" s="1"/>
  <c r="L15" i="17"/>
  <c r="B31" i="17" s="1"/>
  <c r="H25" i="16"/>
  <c r="G25" i="16"/>
  <c r="C25" i="16"/>
  <c r="B25" i="16"/>
  <c r="L20" i="16"/>
  <c r="B33" i="16" s="1"/>
  <c r="J15" i="16"/>
  <c r="K14" i="16"/>
  <c r="K15" i="16" s="1"/>
  <c r="J14" i="16"/>
  <c r="I14" i="16"/>
  <c r="I15" i="16" s="1"/>
  <c r="H14" i="16"/>
  <c r="H15" i="16" s="1"/>
  <c r="F14" i="16"/>
  <c r="F15" i="16" s="1"/>
  <c r="E14" i="16"/>
  <c r="E15" i="16" s="1"/>
  <c r="D14" i="16"/>
  <c r="D15" i="16" s="1"/>
  <c r="C14" i="16"/>
  <c r="C15" i="16" s="1"/>
  <c r="B14" i="16"/>
  <c r="B15" i="16" s="1"/>
  <c r="L13" i="16"/>
  <c r="G12" i="16"/>
  <c r="G11" i="16"/>
  <c r="G10" i="16"/>
  <c r="G9" i="16"/>
  <c r="G8" i="16"/>
  <c r="G7" i="16"/>
  <c r="G6" i="16"/>
  <c r="L6" i="16" l="1"/>
  <c r="G6" i="34"/>
  <c r="L10" i="16"/>
  <c r="G10" i="34"/>
  <c r="L10" i="34" s="1"/>
  <c r="L7" i="16"/>
  <c r="G7" i="34"/>
  <c r="L7" i="34" s="1"/>
  <c r="L11" i="16"/>
  <c r="G11" i="34"/>
  <c r="L11" i="34" s="1"/>
  <c r="B32" i="16"/>
  <c r="I25" i="16"/>
  <c r="L8" i="16"/>
  <c r="L15" i="16" s="1"/>
  <c r="B31" i="16" s="1"/>
  <c r="G8" i="34"/>
  <c r="L8" i="34" s="1"/>
  <c r="L12" i="16"/>
  <c r="G12" i="34"/>
  <c r="L12" i="34" s="1"/>
  <c r="L9" i="16"/>
  <c r="G9" i="34"/>
  <c r="L9" i="34" s="1"/>
  <c r="B35" i="16"/>
  <c r="D25" i="16"/>
  <c r="B36" i="17"/>
  <c r="C31" i="17" s="1"/>
  <c r="B34" i="16"/>
  <c r="G14" i="16"/>
  <c r="G15" i="16" s="1"/>
  <c r="L6" i="34" l="1"/>
  <c r="L15" i="34" s="1"/>
  <c r="B31" i="34" s="1"/>
  <c r="G14" i="34"/>
  <c r="G15" i="34" s="1"/>
  <c r="C33" i="17"/>
  <c r="C32" i="17"/>
  <c r="C35" i="17"/>
  <c r="C34" i="17"/>
  <c r="B36" i="16"/>
  <c r="C34" i="16" s="1"/>
  <c r="B36" i="34" l="1"/>
  <c r="C31" i="34" s="1"/>
  <c r="C36" i="17"/>
  <c r="C31" i="16"/>
  <c r="C33" i="16"/>
  <c r="C35" i="16"/>
  <c r="C32" i="16"/>
  <c r="C34" i="34" l="1"/>
  <c r="C32" i="34"/>
  <c r="C33" i="34"/>
  <c r="C35" i="34"/>
  <c r="C36" i="16"/>
  <c r="C36" i="34" l="1"/>
</calcChain>
</file>

<file path=xl/sharedStrings.xml><?xml version="1.0" encoding="utf-8"?>
<sst xmlns="http://schemas.openxmlformats.org/spreadsheetml/2006/main" count="960" uniqueCount="81">
  <si>
    <t>Downtown</t>
  </si>
  <si>
    <t>Totals</t>
  </si>
  <si>
    <t>Aluminum</t>
  </si>
  <si>
    <t>Newspaper</t>
  </si>
  <si>
    <t>Mixed Paper</t>
  </si>
  <si>
    <t>Cardboard</t>
  </si>
  <si>
    <t>Leaves</t>
  </si>
  <si>
    <t>Brush</t>
  </si>
  <si>
    <t>Household Trash</t>
  </si>
  <si>
    <t>Construction</t>
  </si>
  <si>
    <t>Codes</t>
  </si>
  <si>
    <t>Steel/Tin</t>
  </si>
  <si>
    <t>Plastics ("Commingled")</t>
  </si>
  <si>
    <t>Glass</t>
  </si>
  <si>
    <t>Magnolia &amp; Alice</t>
  </si>
  <si>
    <t>DROP OFF CENTERS</t>
  </si>
  <si>
    <t>225 Moody</t>
  </si>
  <si>
    <t>4440 Western Av.</t>
  </si>
  <si>
    <t>341 Parkvillage</t>
  </si>
  <si>
    <t>227 Willow Av.</t>
  </si>
  <si>
    <t xml:space="preserve">LANDFILL CLASS 1 </t>
  </si>
  <si>
    <t>OTHER</t>
  </si>
  <si>
    <t>CURBSIDE</t>
  </si>
  <si>
    <t>Curbside City-Wide</t>
  </si>
  <si>
    <t>COMMODITY RECYCLING</t>
  </si>
  <si>
    <t>TOTAL COMMODITY RECYCLING</t>
  </si>
  <si>
    <t>All Mixed (no glass)</t>
  </si>
  <si>
    <t>KPD</t>
  </si>
  <si>
    <t>DROP OFF CENTER TOTALS</t>
  </si>
  <si>
    <t>TOTAL COMMODITY RECYCLING (in tons)</t>
  </si>
  <si>
    <t>TOTAL MULCH</t>
  </si>
  <si>
    <t>Recycling Trailer</t>
  </si>
  <si>
    <t>Diverted</t>
  </si>
  <si>
    <t>TOTAL</t>
  </si>
  <si>
    <t>Waste</t>
  </si>
  <si>
    <t>HHW E-Waste</t>
  </si>
  <si>
    <t>TOTAL SWMF</t>
  </si>
  <si>
    <t xml:space="preserve">TOTAL </t>
  </si>
  <si>
    <t>TS Tires</t>
  </si>
  <si>
    <t>(TS = Transfer Station,      HHW = Household Hazardous Waste)</t>
  </si>
  <si>
    <t>HHW Mixed Recycling</t>
  </si>
  <si>
    <t>HHW Diverted</t>
  </si>
  <si>
    <t xml:space="preserve">Transfer Station </t>
  </si>
  <si>
    <t>Misc Trash</t>
  </si>
  <si>
    <t>LANDFILL CLASS 3</t>
  </si>
  <si>
    <t>C&amp;D, Diverted</t>
  </si>
  <si>
    <t>TS Carpet</t>
  </si>
  <si>
    <t>TOTAL LANDFILLED</t>
  </si>
  <si>
    <t>TOTALS (lbs)</t>
  </si>
  <si>
    <t>TOTALS (tons)</t>
  </si>
  <si>
    <t>TOTAL WASTE</t>
  </si>
  <si>
    <t>Percents</t>
  </si>
  <si>
    <t>Non-Commodity Recycling</t>
  </si>
  <si>
    <t>TS Scrap Metal*</t>
  </si>
  <si>
    <t>Commodity Recycled</t>
  </si>
  <si>
    <t>SWMP Recycled</t>
  </si>
  <si>
    <t>Mulch Recycled</t>
  </si>
  <si>
    <t>C&amp;D (class 3) Diverted</t>
  </si>
  <si>
    <t>Garbage (class 1)</t>
  </si>
  <si>
    <t>TOTAL WASTESTREAM</t>
  </si>
  <si>
    <t>LANDFILLED (TONS)</t>
  </si>
  <si>
    <t>MULCH (TONS)</t>
  </si>
  <si>
    <t>TOTAL WASTESTREAM (TONS</t>
  </si>
  <si>
    <t>SWMF RECYCLED/DIVERTED (TONS)</t>
  </si>
  <si>
    <t>SOLID WASTE ANNUAL REPORT 2018: JANUARY</t>
  </si>
  <si>
    <t>SOLID WASTE ANNUAL REPORT 2018: FEBRUARY</t>
  </si>
  <si>
    <t>COMMODITY RECYCLING (LBS &amp; TONS)</t>
  </si>
  <si>
    <t>SOLID WASTE ANNUAL REPORT 2018: MARCH</t>
  </si>
  <si>
    <t>SOLID WASTE ANNUAL REPORT 2018: APRIL</t>
  </si>
  <si>
    <t>SOLID WASTE ANNUAL REPORT 2018: MAY</t>
  </si>
  <si>
    <t>SOLID WASTE ANNUAL REPORT 2018: JUNE</t>
  </si>
  <si>
    <t>SOLID WASTE ANNUAL REPORT 2018: JULY</t>
  </si>
  <si>
    <t>SOLID WASTE ANNUAL REPORT 2018: DECEMBER</t>
  </si>
  <si>
    <t>SOLID WASTE ANNUAL REPORT 2018: NOVEMBER</t>
  </si>
  <si>
    <t>SOLID WASTE ANNUAL REPORT 2018: OCTOBER</t>
  </si>
  <si>
    <t>SOLID WASTE ANNUAL REPORT 2018: SEPTEMBER</t>
  </si>
  <si>
    <t>SOLID WASTE ANNUAL REPORT 2018: AUGUST</t>
  </si>
  <si>
    <t>SOLID WASTE ANNUAL REPORT 2018: JAN -- JUNE</t>
  </si>
  <si>
    <t>SOLID WASTE ANNUAL REPORT 2018: JULY--DEC</t>
  </si>
  <si>
    <t>SOLID WASTE ANNUAL REPORT 2018</t>
  </si>
  <si>
    <t>SWMF Recycled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</si>
</sst>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</numFmts>
  <fonts count="11">
    <font>
      <sz val="11"/>
      <color theme="1"/>
      <name val="Calibri"/>
      <family val="2"/>
      <scheme val="minor"/>
    </font>
    <font>
      <b/>
      <sz val="14"/>
      <name val="Geneva"/>
    </font>
    <font>
      <sz val="10"/>
      <name val="Geneva"/>
    </font>
    <font>
      <b/>
      <sz val="10"/>
      <name val="Geneva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name val="Geneva"/>
    </font>
    <font>
      <b/>
      <sz val="14"/>
      <color theme="1"/>
      <name val="Geneva"/>
    </font>
    <font>
      <b/>
      <sz val="11"/>
      <name val="Calibri"/>
      <family val="2"/>
      <scheme val="minor"/>
    </font>
    <font>
      <b/>
      <sz val="12"/>
      <name val="Geneva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33">
    <xf numFmtId="0" fontId="0" fillId="0" borderId="0" xfId="0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3" fillId="0" borderId="12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3" xfId="0" applyFont="1" applyFill="1" applyBorder="1" applyAlignment="1"/>
    <xf numFmtId="0" fontId="5" fillId="0" borderId="12" xfId="0" applyFont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0" fontId="5" fillId="0" borderId="10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wrapText="1"/>
    </xf>
    <xf numFmtId="0" fontId="5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5" fillId="0" borderId="12" xfId="0" applyFont="1" applyBorder="1"/>
    <xf numFmtId="0" fontId="0" fillId="0" borderId="12" xfId="0" applyBorder="1" applyAlignment="1">
      <alignment horizontal="right"/>
    </xf>
    <xf numFmtId="0" fontId="3" fillId="0" borderId="12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0" fillId="0" borderId="13" xfId="0" applyBorder="1" applyAlignment="1">
      <alignment horizontal="right" wrapText="1"/>
    </xf>
    <xf numFmtId="0" fontId="3" fillId="6" borderId="6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right"/>
    </xf>
    <xf numFmtId="0" fontId="3" fillId="0" borderId="14" xfId="0" applyFont="1" applyFill="1" applyBorder="1" applyAlignment="1">
      <alignment horizontal="right"/>
    </xf>
    <xf numFmtId="0" fontId="3" fillId="4" borderId="12" xfId="0" applyFont="1" applyFill="1" applyBorder="1" applyAlignment="1">
      <alignment horizontal="right"/>
    </xf>
    <xf numFmtId="0" fontId="3" fillId="4" borderId="13" xfId="0" applyFont="1" applyFill="1" applyBorder="1" applyAlignment="1">
      <alignment horizontal="right"/>
    </xf>
    <xf numFmtId="9" fontId="5" fillId="0" borderId="14" xfId="1" applyFont="1" applyBorder="1" applyAlignment="1">
      <alignment horizontal="right"/>
    </xf>
    <xf numFmtId="0" fontId="9" fillId="3" borderId="17" xfId="0" applyFont="1" applyFill="1" applyBorder="1" applyAlignment="1">
      <alignment horizontal="center" vertical="center"/>
    </xf>
    <xf numFmtId="9" fontId="0" fillId="0" borderId="12" xfId="1" applyFont="1" applyFill="1" applyBorder="1" applyAlignment="1">
      <alignment horizontal="right"/>
    </xf>
    <xf numFmtId="9" fontId="2" fillId="0" borderId="12" xfId="1" applyFont="1" applyFill="1" applyBorder="1" applyAlignment="1">
      <alignment horizontal="right"/>
    </xf>
    <xf numFmtId="9" fontId="2" fillId="0" borderId="13" xfId="1" applyFont="1" applyFill="1" applyBorder="1" applyAlignment="1">
      <alignment horizontal="right"/>
    </xf>
    <xf numFmtId="164" fontId="2" fillId="4" borderId="0" xfId="2" applyNumberFormat="1" applyFont="1" applyFill="1" applyBorder="1" applyAlignment="1">
      <alignment horizontal="right"/>
    </xf>
    <xf numFmtId="164" fontId="2" fillId="0" borderId="2" xfId="2" applyNumberFormat="1" applyFont="1" applyFill="1" applyBorder="1" applyAlignment="1">
      <alignment horizontal="right"/>
    </xf>
    <xf numFmtId="164" fontId="3" fillId="0" borderId="0" xfId="2" applyNumberFormat="1" applyFont="1" applyFill="1" applyBorder="1" applyAlignment="1">
      <alignment horizontal="right"/>
    </xf>
    <xf numFmtId="165" fontId="3" fillId="0" borderId="6" xfId="0" applyNumberFormat="1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right"/>
    </xf>
    <xf numFmtId="164" fontId="0" fillId="4" borderId="0" xfId="2" applyNumberFormat="1" applyFont="1" applyFill="1" applyBorder="1" applyAlignment="1">
      <alignment horizontal="right"/>
    </xf>
    <xf numFmtId="164" fontId="0" fillId="0" borderId="0" xfId="2" applyNumberFormat="1" applyFont="1" applyFill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164" fontId="0" fillId="0" borderId="2" xfId="2" applyNumberFormat="1" applyFont="1" applyBorder="1" applyAlignment="1">
      <alignment horizontal="right"/>
    </xf>
    <xf numFmtId="164" fontId="0" fillId="4" borderId="2" xfId="2" applyNumberFormat="1" applyFont="1" applyFill="1" applyBorder="1" applyAlignment="1">
      <alignment horizontal="right"/>
    </xf>
    <xf numFmtId="164" fontId="0" fillId="0" borderId="2" xfId="2" applyNumberFormat="1" applyFont="1" applyFill="1" applyBorder="1" applyAlignment="1">
      <alignment horizontal="right"/>
    </xf>
    <xf numFmtId="164" fontId="3" fillId="0" borderId="1" xfId="2" applyNumberFormat="1" applyFont="1" applyFill="1" applyBorder="1" applyAlignment="1">
      <alignment horizontal="left"/>
    </xf>
    <xf numFmtId="164" fontId="0" fillId="0" borderId="0" xfId="2" applyNumberFormat="1" applyFont="1"/>
    <xf numFmtId="0" fontId="3" fillId="4" borderId="2" xfId="0" applyFont="1" applyFill="1" applyBorder="1" applyAlignment="1">
      <alignment horizontal="right"/>
    </xf>
    <xf numFmtId="164" fontId="3" fillId="4" borderId="2" xfId="2" applyNumberFormat="1" applyFont="1" applyFill="1" applyBorder="1" applyAlignment="1">
      <alignment horizontal="right"/>
    </xf>
    <xf numFmtId="164" fontId="0" fillId="0" borderId="0" xfId="2" applyNumberFormat="1" applyFont="1" applyAlignment="1">
      <alignment wrapText="1"/>
    </xf>
    <xf numFmtId="166" fontId="3" fillId="0" borderId="12" xfId="2" applyNumberFormat="1" applyFont="1" applyFill="1" applyBorder="1" applyAlignment="1">
      <alignment horizontal="right"/>
    </xf>
    <xf numFmtId="166" fontId="3" fillId="0" borderId="13" xfId="2" applyNumberFormat="1" applyFont="1" applyFill="1" applyBorder="1" applyAlignment="1">
      <alignment horizontal="right"/>
    </xf>
    <xf numFmtId="166" fontId="3" fillId="5" borderId="12" xfId="2" applyNumberFormat="1" applyFont="1" applyFill="1" applyBorder="1" applyAlignment="1">
      <alignment horizontal="right"/>
    </xf>
    <xf numFmtId="166" fontId="3" fillId="8" borderId="14" xfId="0" applyNumberFormat="1" applyFont="1" applyFill="1" applyBorder="1" applyAlignment="1">
      <alignment horizontal="right"/>
    </xf>
    <xf numFmtId="166" fontId="2" fillId="0" borderId="0" xfId="2" applyNumberFormat="1" applyFont="1" applyFill="1" applyBorder="1" applyAlignment="1">
      <alignment horizontal="right"/>
    </xf>
    <xf numFmtId="166" fontId="2" fillId="4" borderId="0" xfId="2" applyNumberFormat="1" applyFont="1" applyFill="1" applyBorder="1" applyAlignment="1">
      <alignment horizontal="right"/>
    </xf>
    <xf numFmtId="166" fontId="0" fillId="0" borderId="12" xfId="2" applyNumberFormat="1" applyFont="1" applyBorder="1" applyAlignment="1">
      <alignment horizontal="right"/>
    </xf>
    <xf numFmtId="166" fontId="2" fillId="4" borderId="2" xfId="2" applyNumberFormat="1" applyFont="1" applyFill="1" applyBorder="1" applyAlignment="1">
      <alignment horizontal="right"/>
    </xf>
    <xf numFmtId="166" fontId="2" fillId="0" borderId="2" xfId="2" applyNumberFormat="1" applyFont="1" applyFill="1" applyBorder="1" applyAlignment="1">
      <alignment horizontal="right"/>
    </xf>
    <xf numFmtId="166" fontId="0" fillId="0" borderId="13" xfId="2" applyNumberFormat="1" applyFont="1" applyBorder="1" applyAlignment="1">
      <alignment horizontal="right" wrapText="1"/>
    </xf>
    <xf numFmtId="166" fontId="3" fillId="6" borderId="6" xfId="2" applyNumberFormat="1" applyFont="1" applyFill="1" applyBorder="1" applyAlignment="1">
      <alignment horizontal="right"/>
    </xf>
    <xf numFmtId="166" fontId="3" fillId="2" borderId="6" xfId="2" applyNumberFormat="1" applyFont="1" applyFill="1" applyBorder="1" applyAlignment="1">
      <alignment horizontal="right"/>
    </xf>
    <xf numFmtId="166" fontId="3" fillId="0" borderId="14" xfId="2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165" fontId="2" fillId="4" borderId="0" xfId="0" applyNumberFormat="1" applyFont="1" applyFill="1" applyBorder="1" applyAlignment="1">
      <alignment horizontal="right"/>
    </xf>
    <xf numFmtId="165" fontId="3" fillId="4" borderId="12" xfId="0" applyNumberFormat="1" applyFont="1" applyFill="1" applyBorder="1" applyAlignment="1">
      <alignment horizontal="right"/>
    </xf>
    <xf numFmtId="165" fontId="2" fillId="4" borderId="2" xfId="0" applyNumberFormat="1" applyFont="1" applyFill="1" applyBorder="1" applyAlignment="1">
      <alignment horizontal="right"/>
    </xf>
    <xf numFmtId="165" fontId="2" fillId="0" borderId="2" xfId="0" applyNumberFormat="1" applyFont="1" applyFill="1" applyBorder="1" applyAlignment="1">
      <alignment horizontal="right"/>
    </xf>
    <xf numFmtId="165" fontId="3" fillId="4" borderId="13" xfId="0" applyNumberFormat="1" applyFont="1" applyFill="1" applyBorder="1" applyAlignment="1">
      <alignment horizontal="right"/>
    </xf>
    <xf numFmtId="165" fontId="3" fillId="8" borderId="6" xfId="0" applyNumberFormat="1" applyFont="1" applyFill="1" applyBorder="1" applyAlignment="1">
      <alignment horizontal="right"/>
    </xf>
    <xf numFmtId="165" fontId="3" fillId="2" borderId="6" xfId="0" applyNumberFormat="1" applyFont="1" applyFill="1" applyBorder="1" applyAlignment="1">
      <alignment horizontal="right"/>
    </xf>
    <xf numFmtId="165" fontId="3" fillId="0" borderId="14" xfId="0" applyNumberFormat="1" applyFont="1" applyFill="1" applyBorder="1" applyAlignment="1">
      <alignment horizontal="right"/>
    </xf>
    <xf numFmtId="165" fontId="3" fillId="0" borderId="12" xfId="0" applyNumberFormat="1" applyFont="1" applyFill="1" applyBorder="1" applyAlignment="1">
      <alignment horizontal="right"/>
    </xf>
    <xf numFmtId="165" fontId="3" fillId="0" borderId="13" xfId="0" applyNumberFormat="1" applyFont="1" applyFill="1" applyBorder="1" applyAlignment="1">
      <alignment horizontal="right"/>
    </xf>
    <xf numFmtId="165" fontId="3" fillId="5" borderId="12" xfId="0" applyNumberFormat="1" applyFont="1" applyFill="1" applyBorder="1" applyAlignment="1">
      <alignment horizontal="right"/>
    </xf>
    <xf numFmtId="165" fontId="3" fillId="8" borderId="14" xfId="0" applyNumberFormat="1" applyFont="1" applyFill="1" applyBorder="1" applyAlignment="1">
      <alignment horizontal="right"/>
    </xf>
    <xf numFmtId="166" fontId="3" fillId="0" borderId="6" xfId="0" applyNumberFormat="1" applyFont="1" applyFill="1" applyBorder="1" applyAlignment="1">
      <alignment horizontal="right"/>
    </xf>
    <xf numFmtId="43" fontId="0" fillId="0" borderId="19" xfId="2" applyFont="1" applyBorder="1" applyAlignment="1">
      <alignment horizontal="center" vertical="center"/>
    </xf>
    <xf numFmtId="43" fontId="3" fillId="8" borderId="14" xfId="2" applyFont="1" applyFill="1" applyBorder="1" applyAlignment="1">
      <alignment horizontal="right"/>
    </xf>
    <xf numFmtId="166" fontId="0" fillId="0" borderId="19" xfId="2" applyNumberFormat="1" applyFont="1" applyBorder="1" applyAlignment="1">
      <alignment horizontal="center" vertical="center"/>
    </xf>
    <xf numFmtId="166" fontId="3" fillId="8" borderId="14" xfId="2" applyNumberFormat="1" applyFont="1" applyFill="1" applyBorder="1" applyAlignment="1">
      <alignment horizontal="right"/>
    </xf>
    <xf numFmtId="166" fontId="0" fillId="0" borderId="0" xfId="2" applyNumberFormat="1" applyFont="1" applyFill="1" applyBorder="1" applyAlignment="1">
      <alignment horizontal="right"/>
    </xf>
    <xf numFmtId="166" fontId="0" fillId="0" borderId="2" xfId="2" applyNumberFormat="1" applyFont="1" applyFill="1" applyBorder="1" applyAlignment="1">
      <alignment horizontal="right"/>
    </xf>
    <xf numFmtId="166" fontId="5" fillId="0" borderId="6" xfId="2" applyNumberFormat="1" applyFont="1" applyBorder="1" applyAlignment="1">
      <alignment horizontal="right"/>
    </xf>
    <xf numFmtId="164" fontId="2" fillId="4" borderId="2" xfId="2" applyNumberFormat="1" applyFont="1" applyFill="1" applyBorder="1" applyAlignment="1">
      <alignment horizontal="right"/>
    </xf>
    <xf numFmtId="43" fontId="0" fillId="0" borderId="2" xfId="2" applyFont="1" applyBorder="1"/>
    <xf numFmtId="164" fontId="0" fillId="0" borderId="2" xfId="2" applyNumberFormat="1" applyFont="1" applyBorder="1"/>
    <xf numFmtId="0" fontId="5" fillId="0" borderId="12" xfId="0" applyFont="1" applyBorder="1" applyAlignment="1">
      <alignment horizontal="right"/>
    </xf>
    <xf numFmtId="0" fontId="5" fillId="0" borderId="13" xfId="0" applyFont="1" applyBorder="1" applyAlignment="1">
      <alignment horizontal="right" wrapText="1"/>
    </xf>
    <xf numFmtId="164" fontId="2" fillId="0" borderId="12" xfId="2" applyNumberFormat="1" applyFont="1" applyFill="1" applyBorder="1" applyAlignment="1">
      <alignment horizontal="right"/>
    </xf>
    <xf numFmtId="164" fontId="2" fillId="0" borderId="13" xfId="2" applyNumberFormat="1" applyFont="1" applyFill="1" applyBorder="1" applyAlignment="1">
      <alignment horizontal="right"/>
    </xf>
    <xf numFmtId="164" fontId="3" fillId="2" borderId="6" xfId="2" applyNumberFormat="1" applyFont="1" applyFill="1" applyBorder="1" applyAlignment="1">
      <alignment horizontal="right"/>
    </xf>
    <xf numFmtId="164" fontId="3" fillId="0" borderId="14" xfId="2" applyNumberFormat="1" applyFont="1" applyFill="1" applyBorder="1" applyAlignment="1">
      <alignment horizontal="right"/>
    </xf>
    <xf numFmtId="164" fontId="3" fillId="0" borderId="12" xfId="2" applyNumberFormat="1" applyFont="1" applyFill="1" applyBorder="1" applyAlignment="1">
      <alignment horizontal="right"/>
    </xf>
    <xf numFmtId="164" fontId="0" fillId="0" borderId="12" xfId="2" applyNumberFormat="1" applyFont="1" applyBorder="1" applyAlignment="1">
      <alignment horizontal="right"/>
    </xf>
    <xf numFmtId="164" fontId="0" fillId="0" borderId="13" xfId="2" applyNumberFormat="1" applyFont="1" applyBorder="1" applyAlignment="1">
      <alignment horizontal="right" wrapText="1"/>
    </xf>
    <xf numFmtId="164" fontId="3" fillId="6" borderId="6" xfId="2" applyNumberFormat="1" applyFont="1" applyFill="1" applyBorder="1" applyAlignment="1">
      <alignment horizontal="right"/>
    </xf>
    <xf numFmtId="0" fontId="0" fillId="0" borderId="0" xfId="0" applyBorder="1" applyAlignment="1">
      <alignment horizontal="left"/>
    </xf>
    <xf numFmtId="166" fontId="0" fillId="0" borderId="0" xfId="0" applyNumberFormat="1"/>
    <xf numFmtId="166" fontId="0" fillId="0" borderId="20" xfId="2" applyNumberFormat="1" applyFont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7" borderId="9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8" fillId="7" borderId="18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164" fontId="5" fillId="0" borderId="12" xfId="2" applyNumberFormat="1" applyFont="1" applyBorder="1" applyAlignment="1">
      <alignment horizontal="right"/>
    </xf>
    <xf numFmtId="164" fontId="5" fillId="0" borderId="13" xfId="2" applyNumberFormat="1" applyFont="1" applyBorder="1" applyAlignment="1">
      <alignment horizontal="right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JAN'!$B$29:$B$30</c:f>
              <c:strCache>
                <c:ptCount val="2"/>
                <c:pt idx="0">
                  <c:v>TOTAL WASTESTREAM (TONS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0.10270454314757617"/>
                  <c:y val="-6.225692097208303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0868705500210253"/>
                  <c:y val="-7.4701132710166423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7.7527414045619886E-2"/>
                  <c:y val="7.529178448920451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8241092791577859"/>
                  <c:y val="-0.160546648759434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22430927625759486"/>
                  <c:y val="1.262657144035466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JAN'!$A$31:$A$35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JAN'!$B$31:$B$35</c:f>
              <c:numCache>
                <c:formatCode>_(* #,##0.0_);_(* \(#,##0.0\);_(* "-"??_);_(@_)</c:formatCode>
                <c:ptCount val="5"/>
                <c:pt idx="0">
                  <c:v>521.37599999999998</c:v>
                </c:pt>
                <c:pt idx="1">
                  <c:v>37.39</c:v>
                </c:pt>
                <c:pt idx="2">
                  <c:v>1506.29</c:v>
                </c:pt>
                <c:pt idx="3">
                  <c:v>1547.25</c:v>
                </c:pt>
                <c:pt idx="4">
                  <c:v>4854.6499999999996</c:v>
                </c:pt>
              </c:numCache>
            </c:numRef>
          </c:val>
        </c:ser>
        <c:ser>
          <c:idx val="1"/>
          <c:order val="1"/>
          <c:tx>
            <c:strRef>
              <c:f>'2018 JAN'!$C$29:$C$30</c:f>
              <c:strCache>
                <c:ptCount val="2"/>
                <c:pt idx="0">
                  <c:v>TOTAL WASTESTREAM (TONS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JAN'!$A$31:$A$35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JAN'!$C$31:$C$35</c:f>
              <c:numCache>
                <c:formatCode>0%</c:formatCode>
                <c:ptCount val="5"/>
                <c:pt idx="0">
                  <c:v>6.1577738209576141E-2</c:v>
                </c:pt>
                <c:pt idx="1">
                  <c:v>4.4159908236206732E-3</c:v>
                </c:pt>
                <c:pt idx="2">
                  <c:v>0.1779021882244339</c:v>
                </c:pt>
                <c:pt idx="3">
                  <c:v>0.18273981818259125</c:v>
                </c:pt>
                <c:pt idx="4">
                  <c:v>0.57336426455977796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OCT'!$B$29:$B$30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2367407818516081E-2"/>
                  <c:y val="2.43027924165619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6262964376149017"/>
                  <c:y val="0.1185596273191689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3459375397458578"/>
                  <c:y val="-0.2060917464751859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21530889035346354"/>
                  <c:y val="2.629010075508033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OCT'!$A$31:$A$35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OCT'!$B$31:$B$35</c:f>
              <c:numCache>
                <c:formatCode>_(* #,##0.0_);_(* \(#,##0.0\);_(* "-"??_);_(@_)</c:formatCode>
                <c:ptCount val="5"/>
                <c:pt idx="0">
                  <c:v>729.83899999999994</c:v>
                </c:pt>
                <c:pt idx="1">
                  <c:v>77.83</c:v>
                </c:pt>
                <c:pt idx="2">
                  <c:v>2055.25</c:v>
                </c:pt>
                <c:pt idx="3">
                  <c:v>3044.3</c:v>
                </c:pt>
                <c:pt idx="4">
                  <c:v>4810.8999999999996</c:v>
                </c:pt>
              </c:numCache>
            </c:numRef>
          </c:val>
        </c:ser>
        <c:ser>
          <c:idx val="1"/>
          <c:order val="1"/>
          <c:tx>
            <c:strRef>
              <c:f>'2018 OCT'!$C$29:$C$30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OCT'!$A$31:$A$35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OCT'!$C$31:$C$35</c:f>
              <c:numCache>
                <c:formatCode>0%</c:formatCode>
                <c:ptCount val="5"/>
                <c:pt idx="0">
                  <c:v>6.809394446917412E-2</c:v>
                </c:pt>
                <c:pt idx="1">
                  <c:v>7.2615353496261808E-3</c:v>
                </c:pt>
                <c:pt idx="2">
                  <c:v>0.19175472860489795</c:v>
                </c:pt>
                <c:pt idx="3">
                  <c:v>0.28403304721658723</c:v>
                </c:pt>
                <c:pt idx="4">
                  <c:v>0.44885674435971462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NOV'!$B$29:$B$30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9988553192965411E-2"/>
                  <c:y val="1.519377287341150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9052979060436828"/>
                  <c:y val="7.529178448920446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1697260860013649"/>
                  <c:y val="-0.160546648759434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2109036040098512"/>
                  <c:y val="8.072061668779552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NOV'!$A$31:$A$35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NOV'!$B$31:$B$35</c:f>
              <c:numCache>
                <c:formatCode>_(* #,##0.0_);_(* \(#,##0.0\);_(* "-"??_);_(@_)</c:formatCode>
                <c:ptCount val="5"/>
                <c:pt idx="0">
                  <c:v>552.31200000000001</c:v>
                </c:pt>
                <c:pt idx="1">
                  <c:v>46.150000000000006</c:v>
                </c:pt>
                <c:pt idx="2">
                  <c:v>3048</c:v>
                </c:pt>
                <c:pt idx="3">
                  <c:v>2363.9</c:v>
                </c:pt>
                <c:pt idx="4">
                  <c:v>4717.7000000000007</c:v>
                </c:pt>
              </c:numCache>
            </c:numRef>
          </c:val>
        </c:ser>
        <c:ser>
          <c:idx val="1"/>
          <c:order val="1"/>
          <c:tx>
            <c:strRef>
              <c:f>'2018 NOV'!$C$29:$C$30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NOV'!$A$31:$A$35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NOV'!$C$31:$C$35</c:f>
              <c:numCache>
                <c:formatCode>0%</c:formatCode>
                <c:ptCount val="5"/>
                <c:pt idx="0">
                  <c:v>5.1482923942833284E-2</c:v>
                </c:pt>
                <c:pt idx="1">
                  <c:v>4.3018021335074312E-3</c:v>
                </c:pt>
                <c:pt idx="2">
                  <c:v>0.28411468912092414</c:v>
                </c:pt>
                <c:pt idx="3">
                  <c:v>0.22034734698587682</c:v>
                </c:pt>
                <c:pt idx="4">
                  <c:v>0.43975323781685827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DEC'!$B$29:$B$30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1996022523616371E-2"/>
                  <c:y val="-4.493902515559747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4057828614796642E-2"/>
                  <c:y val="1.952345837211832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408360099565878E-2"/>
                  <c:y val="-0.1389194260968054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0245763707247443"/>
                  <c:y val="-0.1569139266096508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6685068728825003"/>
                  <c:y val="0.135598335272885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DEC'!$A$31:$A$35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DEC'!$B$31:$B$35</c:f>
              <c:numCache>
                <c:formatCode>_(* #,##0.0_);_(* \(#,##0.0\);_(* "-"??_);_(@_)</c:formatCode>
                <c:ptCount val="5"/>
                <c:pt idx="0">
                  <c:v>625.32050000000004</c:v>
                </c:pt>
                <c:pt idx="1">
                  <c:v>49.2</c:v>
                </c:pt>
                <c:pt idx="2">
                  <c:v>2880</c:v>
                </c:pt>
                <c:pt idx="3">
                  <c:v>2162.4</c:v>
                </c:pt>
                <c:pt idx="4">
                  <c:v>4461</c:v>
                </c:pt>
              </c:numCache>
            </c:numRef>
          </c:val>
        </c:ser>
        <c:ser>
          <c:idx val="1"/>
          <c:order val="1"/>
          <c:tx>
            <c:strRef>
              <c:f>'2018 DEC'!$C$29:$C$30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DEC'!$A$31:$A$35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DEC'!$C$31:$C$35</c:f>
              <c:numCache>
                <c:formatCode>0%</c:formatCode>
                <c:ptCount val="5"/>
                <c:pt idx="0">
                  <c:v>6.143892556441171E-2</c:v>
                </c:pt>
                <c:pt idx="1">
                  <c:v>4.8339933486413068E-3</c:v>
                </c:pt>
                <c:pt idx="2">
                  <c:v>0.28296546431071062</c:v>
                </c:pt>
                <c:pt idx="3">
                  <c:v>0.21245990278662524</c:v>
                </c:pt>
                <c:pt idx="4">
                  <c:v>0.43830171398961115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ANNUAL TOTAL'!$B$29:$B$30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20921028593892713"/>
                  <c:y val="2.658004730234951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5221836550019593"/>
                  <c:y val="9.728178036830006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2707148741913254"/>
                  <c:y val="-0.1931805987317889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6960749224528751"/>
                  <c:y val="3.99535788977405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ANNUAL TOTAL'!$A$31:$A$35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ANNUAL TOTAL'!$B$31:$B$35</c:f>
              <c:numCache>
                <c:formatCode>_(* #,##0.0_);_(* \(#,##0.0\);_(* "-"??_);_(@_)</c:formatCode>
                <c:ptCount val="5"/>
                <c:pt idx="0">
                  <c:v>7263.0215000000007</c:v>
                </c:pt>
                <c:pt idx="1">
                  <c:v>777.66000000000008</c:v>
                </c:pt>
                <c:pt idx="2">
                  <c:v>26880.39</c:v>
                </c:pt>
                <c:pt idx="3">
                  <c:v>31552.684999999998</c:v>
                </c:pt>
                <c:pt idx="4">
                  <c:v>56831.54</c:v>
                </c:pt>
              </c:numCache>
            </c:numRef>
          </c:val>
        </c:ser>
        <c:ser>
          <c:idx val="1"/>
          <c:order val="1"/>
          <c:tx>
            <c:strRef>
              <c:f>'2018 ANNUAL TOTAL'!$C$29:$C$30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ANNUAL TOTAL'!$A$31:$A$35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ANNUAL TOTAL'!$C$31:$C$35</c:f>
              <c:numCache>
                <c:formatCode>0%</c:formatCode>
                <c:ptCount val="5"/>
                <c:pt idx="0">
                  <c:v>5.8902753621779748E-2</c:v>
                </c:pt>
                <c:pt idx="1">
                  <c:v>6.3067850455231673E-3</c:v>
                </c:pt>
                <c:pt idx="2">
                  <c:v>0.2179986648018806</c:v>
                </c:pt>
                <c:pt idx="3">
                  <c:v>0.25589075161909203</c:v>
                </c:pt>
                <c:pt idx="4">
                  <c:v>0.46090104491172446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FIRST HALF'!$B$29:$B$30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8.7330697098985971E-2"/>
                  <c:y val="-7.4701132710169025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7076670482269009E-2"/>
                  <c:y val="1.380590257293939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6.9517846612785733E-2"/>
                  <c:y val="-9.222900218580606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4603003919664257E-2"/>
                  <c:y val="0.3610465689658571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FIRST HALF'!$A$31:$A$35</c:f>
              <c:strCache>
                <c:ptCount val="5"/>
                <c:pt idx="0">
                  <c:v>Commodity Recycled</c:v>
                </c:pt>
                <c:pt idx="1">
                  <c:v>SWMP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FIRST HALF'!$B$31:$B$35</c:f>
              <c:numCache>
                <c:formatCode>_(* #,##0.0_);_(* \(#,##0.0\);_(* "-"??_);_(@_)</c:formatCode>
                <c:ptCount val="5"/>
                <c:pt idx="0">
                  <c:v>3368.4070000000002</c:v>
                </c:pt>
                <c:pt idx="1">
                  <c:v>397.40999999999991</c:v>
                </c:pt>
                <c:pt idx="2">
                  <c:v>11595.85</c:v>
                </c:pt>
                <c:pt idx="3">
                  <c:v>15116.01</c:v>
                </c:pt>
                <c:pt idx="4">
                  <c:v>28547.35</c:v>
                </c:pt>
              </c:numCache>
            </c:numRef>
          </c:val>
        </c:ser>
        <c:ser>
          <c:idx val="1"/>
          <c:order val="1"/>
          <c:tx>
            <c:strRef>
              <c:f>'2018 FIRST HALF'!$C$29:$C$30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FIRST HALF'!$A$31:$A$35</c:f>
              <c:strCache>
                <c:ptCount val="5"/>
                <c:pt idx="0">
                  <c:v>Commodity Recycled</c:v>
                </c:pt>
                <c:pt idx="1">
                  <c:v>SWMP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FIRST HALF'!$C$31:$C$35</c:f>
              <c:numCache>
                <c:formatCode>0%</c:formatCode>
                <c:ptCount val="5"/>
                <c:pt idx="0">
                  <c:v>5.7067436834887006E-2</c:v>
                </c:pt>
                <c:pt idx="1">
                  <c:v>6.7329067041341619E-3</c:v>
                </c:pt>
                <c:pt idx="2">
                  <c:v>0.19645649632654974</c:v>
                </c:pt>
                <c:pt idx="3">
                  <c:v>0.25609492732633565</c:v>
                </c:pt>
                <c:pt idx="4">
                  <c:v>0.48364823280809338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SECOND HALF'!$B$29:$B$30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3293358464420135"/>
                  <c:y val="0.147274556249092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6556653572665833"/>
                  <c:y val="-8.183880263013973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6.8049463615705755E-2"/>
                  <c:y val="-0.1878737073888851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6685068728825003"/>
                  <c:y val="0.135598335272885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SECOND HALF'!$A$31:$A$35</c:f>
              <c:strCache>
                <c:ptCount val="5"/>
                <c:pt idx="0">
                  <c:v>Commodity Recycled</c:v>
                </c:pt>
                <c:pt idx="1">
                  <c:v>SWMP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SECOND HALF'!$B$31:$B$35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380.25</c:v>
                </c:pt>
                <c:pt idx="2">
                  <c:v>15284.54</c:v>
                </c:pt>
                <c:pt idx="3">
                  <c:v>16436.674999999999</c:v>
                </c:pt>
                <c:pt idx="4">
                  <c:v>28284.189999999995</c:v>
                </c:pt>
              </c:numCache>
            </c:numRef>
          </c:val>
        </c:ser>
        <c:ser>
          <c:idx val="1"/>
          <c:order val="1"/>
          <c:tx>
            <c:strRef>
              <c:f>'2018 SECOND HALF'!$C$29:$C$30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SECOND HALF'!$A$31:$A$35</c:f>
              <c:strCache>
                <c:ptCount val="5"/>
                <c:pt idx="0">
                  <c:v>Commodity Recycled</c:v>
                </c:pt>
                <c:pt idx="1">
                  <c:v>SWMP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SECOND HALF'!$C$31:$C$35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FEB'!$B$29:$B$30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6.9709551724536523E-2"/>
                  <c:y val="1.747102775919912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3766635448102027"/>
                  <c:y val="0.1686592348064960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5515175691144334"/>
                  <c:y val="-0.2220325306756992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6685068728825003"/>
                  <c:y val="0.135598335272885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FEB'!$A$31:$A$35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FEB'!$B$31:$B$35</c:f>
              <c:numCache>
                <c:formatCode>_(* #,##0.0_);_(* \(#,##0.0\);_(* "-"??_);_(@_)</c:formatCode>
                <c:ptCount val="5"/>
                <c:pt idx="0">
                  <c:v>538.74099999999999</c:v>
                </c:pt>
                <c:pt idx="1">
                  <c:v>63.040000000000006</c:v>
                </c:pt>
                <c:pt idx="2">
                  <c:v>1667.04</c:v>
                </c:pt>
                <c:pt idx="3">
                  <c:v>2438</c:v>
                </c:pt>
                <c:pt idx="4">
                  <c:v>4148.78</c:v>
                </c:pt>
              </c:numCache>
            </c:numRef>
          </c:val>
        </c:ser>
        <c:ser>
          <c:idx val="1"/>
          <c:order val="1"/>
          <c:tx>
            <c:strRef>
              <c:f>'2018 FEB'!$C$29:$C$30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FEB'!$A$31:$A$35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FEB'!$C$31:$C$35</c:f>
              <c:numCache>
                <c:formatCode>0%</c:formatCode>
                <c:ptCount val="5"/>
                <c:pt idx="0">
                  <c:v>6.0836187176906462E-2</c:v>
                </c:pt>
                <c:pt idx="1">
                  <c:v>7.1186585755162205E-3</c:v>
                </c:pt>
                <c:pt idx="2">
                  <c:v>0.18824696370127789</c:v>
                </c:pt>
                <c:pt idx="3">
                  <c:v>0.27530598996047817</c:v>
                </c:pt>
                <c:pt idx="4">
                  <c:v>0.46849220058582136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MAR'!$B$29:$B$30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6.9709551724536634E-2"/>
                  <c:y val="1.291651798762390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3619792569981615"/>
                  <c:y val="0.1663819799207084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4780961300542278"/>
                  <c:y val="-0.2152007660183363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6685068728825003"/>
                  <c:y val="0.135598335272885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MAR'!$A$31:$A$35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MAR'!$B$31:$B$35</c:f>
              <c:numCache>
                <c:formatCode>_(* #,##0.0_);_(* \(#,##0.0\);_(* "-"??_);_(@_)</c:formatCode>
                <c:ptCount val="5"/>
                <c:pt idx="0">
                  <c:v>584.39699999999993</c:v>
                </c:pt>
                <c:pt idx="1">
                  <c:v>67.81</c:v>
                </c:pt>
                <c:pt idx="2">
                  <c:v>1978.6999999999998</c:v>
                </c:pt>
                <c:pt idx="3">
                  <c:v>3002</c:v>
                </c:pt>
                <c:pt idx="4">
                  <c:v>4963.7800000000007</c:v>
                </c:pt>
              </c:numCache>
            </c:numRef>
          </c:val>
        </c:ser>
        <c:ser>
          <c:idx val="1"/>
          <c:order val="1"/>
          <c:tx>
            <c:strRef>
              <c:f>'2018 MAR'!$C$29:$C$30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MAR'!$A$31:$A$35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MAR'!$C$31:$C$35</c:f>
              <c:numCache>
                <c:formatCode>0%</c:formatCode>
                <c:ptCount val="5"/>
                <c:pt idx="0">
                  <c:v>5.5149029125801295E-2</c:v>
                </c:pt>
                <c:pt idx="1">
                  <c:v>6.399169853747686E-3</c:v>
                </c:pt>
                <c:pt idx="2">
                  <c:v>0.18672817268265071</c:v>
                </c:pt>
                <c:pt idx="3">
                  <c:v>0.28329609056113481</c:v>
                </c:pt>
                <c:pt idx="4">
                  <c:v>0.46842753777666557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APRIL'!$B$29:$B$30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7051695630557193E-2"/>
                  <c:y val="1.974828264498671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4794535594944905"/>
                  <c:y val="0.1504411957201952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4340432666181044"/>
                  <c:y val="-0.222032530675699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9181402985419774"/>
                  <c:y val="1.718108121192994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APRIL'!$A$31:$A$35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APRIL'!$B$31:$B$35</c:f>
              <c:numCache>
                <c:formatCode>_(* #,##0.0_);_(* \(#,##0.0\);_(* "-"??_);_(@_)</c:formatCode>
                <c:ptCount val="5"/>
                <c:pt idx="0">
                  <c:v>571.04949999999997</c:v>
                </c:pt>
                <c:pt idx="1">
                  <c:v>70.13</c:v>
                </c:pt>
                <c:pt idx="2">
                  <c:v>2120.2399999999998</c:v>
                </c:pt>
                <c:pt idx="3">
                  <c:v>2390.6</c:v>
                </c:pt>
                <c:pt idx="4">
                  <c:v>4897.37</c:v>
                </c:pt>
              </c:numCache>
            </c:numRef>
          </c:val>
        </c:ser>
        <c:ser>
          <c:idx val="1"/>
          <c:order val="1"/>
          <c:tx>
            <c:strRef>
              <c:f>'2018 APRIL'!$C$29:$C$30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APRIL'!$A$31:$A$35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APRIL'!$C$31:$C$35</c:f>
              <c:numCache>
                <c:formatCode>0%</c:formatCode>
                <c:ptCount val="5"/>
                <c:pt idx="0">
                  <c:v>5.6824297635194643E-2</c:v>
                </c:pt>
                <c:pt idx="1">
                  <c:v>6.9785333725993987E-3</c:v>
                </c:pt>
                <c:pt idx="2">
                  <c:v>0.21098197059632323</c:v>
                </c:pt>
                <c:pt idx="3">
                  <c:v>0.2378850973982051</c:v>
                </c:pt>
                <c:pt idx="4">
                  <c:v>0.48733010099767743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MAY'!$B$29:$B$30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4114838068148975E-2"/>
                  <c:y val="1.747102775919912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4060321204342849"/>
                  <c:y val="0.157272960377558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4634118422421866"/>
                  <c:y val="-0.222032530675699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9034560107299364"/>
                  <c:y val="1.034931655456723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MAY'!$A$31:$A$35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MAY'!$B$31:$B$35</c:f>
              <c:numCache>
                <c:formatCode>_(* #,##0.0_);_(* \(#,##0.0\);_(* "-"??_);_(@_)</c:formatCode>
                <c:ptCount val="5"/>
                <c:pt idx="0">
                  <c:v>629.68550000000005</c:v>
                </c:pt>
                <c:pt idx="1">
                  <c:v>73.27</c:v>
                </c:pt>
                <c:pt idx="2">
                  <c:v>2067.25</c:v>
                </c:pt>
                <c:pt idx="3">
                  <c:v>2582.16</c:v>
                </c:pt>
                <c:pt idx="4">
                  <c:v>4993.49</c:v>
                </c:pt>
              </c:numCache>
            </c:numRef>
          </c:val>
        </c:ser>
        <c:ser>
          <c:idx val="1"/>
          <c:order val="1"/>
          <c:tx>
            <c:strRef>
              <c:f>'2018 MAY'!$C$29:$C$30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MAY'!$A$31:$A$35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MAY'!$C$31:$C$35</c:f>
              <c:numCache>
                <c:formatCode>0%</c:formatCode>
                <c:ptCount val="5"/>
                <c:pt idx="0">
                  <c:v>6.0863550626625323E-2</c:v>
                </c:pt>
                <c:pt idx="1">
                  <c:v>7.0820629574808967E-3</c:v>
                </c:pt>
                <c:pt idx="2">
                  <c:v>0.19981431211754311</c:v>
                </c:pt>
                <c:pt idx="3">
                  <c:v>0.24958400008583145</c:v>
                </c:pt>
                <c:pt idx="4">
                  <c:v>0.48265607421251921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JUNE'!$B$29:$B$30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8.7330697098985874E-2"/>
                  <c:y val="1.291651798762392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3913478326222448"/>
                  <c:y val="0.18232276412122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3018846763097344"/>
                  <c:y val="-0.2265870404472743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991561737602183"/>
                  <c:y val="5.81716691561067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JUNE'!$A$31:$A$35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JUNE'!$B$31:$B$35</c:f>
              <c:numCache>
                <c:formatCode>_(* #,##0.0_);_(* \(#,##0.0\);_(* "-"??_);_(@_)</c:formatCode>
                <c:ptCount val="5"/>
                <c:pt idx="0">
                  <c:v>523.1579999999999</c:v>
                </c:pt>
                <c:pt idx="1">
                  <c:v>85.77</c:v>
                </c:pt>
                <c:pt idx="2">
                  <c:v>2256.33</c:v>
                </c:pt>
                <c:pt idx="3">
                  <c:v>3156</c:v>
                </c:pt>
                <c:pt idx="4">
                  <c:v>4689.28</c:v>
                </c:pt>
              </c:numCache>
            </c:numRef>
          </c:val>
        </c:ser>
        <c:ser>
          <c:idx val="1"/>
          <c:order val="1"/>
          <c:tx>
            <c:strRef>
              <c:f>'2018 JUNE'!$C$29:$C$30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JUNE'!$A$31:$A$35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JUNE'!$C$31:$C$35</c:f>
              <c:numCache>
                <c:formatCode>0%</c:formatCode>
                <c:ptCount val="5"/>
                <c:pt idx="0">
                  <c:v>4.884516538758369E-2</c:v>
                </c:pt>
                <c:pt idx="1">
                  <c:v>8.0080010920086358E-3</c:v>
                </c:pt>
                <c:pt idx="2">
                  <c:v>0.21066448762891274</c:v>
                </c:pt>
                <c:pt idx="3">
                  <c:v>0.29466306921276969</c:v>
                </c:pt>
                <c:pt idx="4">
                  <c:v>0.43781927667872517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JULY'!$B$29:$B$30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5304265380924306E-2"/>
                  <c:y val="2.202553753077432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6116121498028604"/>
                  <c:y val="0.1253913919765317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4193589788060634"/>
                  <c:y val="-0.2288642953330619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8447188594817718"/>
                  <c:y val="7.638970824240742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JULY'!$A$31:$A$35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JULY'!$B$31:$B$35</c:f>
              <c:numCache>
                <c:formatCode>_(* #,##0.0_);_(* \(#,##0.0\);_(* "-"??_);_(@_)</c:formatCode>
                <c:ptCount val="5"/>
                <c:pt idx="0">
                  <c:v>742.11149999999998</c:v>
                </c:pt>
                <c:pt idx="1">
                  <c:v>92.659999999999982</c:v>
                </c:pt>
                <c:pt idx="2">
                  <c:v>2392.54</c:v>
                </c:pt>
                <c:pt idx="3">
                  <c:v>2874.3</c:v>
                </c:pt>
                <c:pt idx="4">
                  <c:v>5053.1900000000005</c:v>
                </c:pt>
              </c:numCache>
            </c:numRef>
          </c:val>
        </c:ser>
        <c:ser>
          <c:idx val="1"/>
          <c:order val="1"/>
          <c:tx>
            <c:strRef>
              <c:f>'2018 JULY'!$C$29:$C$30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JULY'!$A$31:$A$35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JULY'!$C$31:$C$35</c:f>
              <c:numCache>
                <c:formatCode>0%</c:formatCode>
                <c:ptCount val="5"/>
                <c:pt idx="0">
                  <c:v>6.6528436207493241E-2</c:v>
                </c:pt>
                <c:pt idx="1">
                  <c:v>8.3067367895340825E-3</c:v>
                </c:pt>
                <c:pt idx="2">
                  <c:v>0.2144852151784144</c:v>
                </c:pt>
                <c:pt idx="3">
                  <c:v>0.25767379186442718</c:v>
                </c:pt>
                <c:pt idx="4">
                  <c:v>0.45300581996013106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AUG'!$B$29:$B$30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2646409286944755E-2"/>
                  <c:y val="6.084753330261120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4647692716824504"/>
                  <c:y val="0.157272960377558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3165689641217765"/>
                  <c:y val="-0.2402505697620001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9915617376021824"/>
                  <c:y val="4.678539472716872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AUG'!$A$31:$A$35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AUG'!$B$31:$B$35</c:f>
              <c:numCache>
                <c:formatCode>_(* #,##0.0_);_(* \(#,##0.0\);_(* "-"??_);_(@_)</c:formatCode>
                <c:ptCount val="5"/>
                <c:pt idx="0">
                  <c:v>612.10799999999995</c:v>
                </c:pt>
                <c:pt idx="1">
                  <c:v>64.34</c:v>
                </c:pt>
                <c:pt idx="2">
                  <c:v>2466.6</c:v>
                </c:pt>
                <c:pt idx="3">
                  <c:v>3251.7750000000001</c:v>
                </c:pt>
                <c:pt idx="4">
                  <c:v>5023.68</c:v>
                </c:pt>
              </c:numCache>
            </c:numRef>
          </c:val>
        </c:ser>
        <c:ser>
          <c:idx val="1"/>
          <c:order val="1"/>
          <c:tx>
            <c:strRef>
              <c:f>'2018 AUG'!$C$29:$C$30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AUG'!$A$31:$A$35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AUG'!$C$31:$C$35</c:f>
              <c:numCache>
                <c:formatCode>0%</c:formatCode>
                <c:ptCount val="5"/>
                <c:pt idx="0">
                  <c:v>5.3606676812188073E-2</c:v>
                </c:pt>
                <c:pt idx="1">
                  <c:v>5.6347141126993619E-3</c:v>
                </c:pt>
                <c:pt idx="2">
                  <c:v>0.21601780898949713</c:v>
                </c:pt>
                <c:pt idx="3">
                  <c:v>0.28478120117847322</c:v>
                </c:pt>
                <c:pt idx="4">
                  <c:v>0.4399595989071422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SEPT'!$B$29:$B$30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5862268317781751E-2"/>
                  <c:y val="4.479808638865031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5969278619908195"/>
                  <c:y val="0.1367776664054696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3459375397458573"/>
                  <c:y val="-0.215200766018336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6685068728825003"/>
                  <c:y val="0.135598335272885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SEPT'!$A$31:$A$35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SEPT'!$B$31:$B$35</c:f>
              <c:numCache>
                <c:formatCode>_(* #,##0.0_);_(* \(#,##0.0\);_(* "-"??_);_(@_)</c:formatCode>
                <c:ptCount val="5"/>
                <c:pt idx="0">
                  <c:v>528.11850000000004</c:v>
                </c:pt>
                <c:pt idx="1">
                  <c:v>50.070000000000007</c:v>
                </c:pt>
                <c:pt idx="2">
                  <c:v>2442.15</c:v>
                </c:pt>
                <c:pt idx="3">
                  <c:v>2740</c:v>
                </c:pt>
                <c:pt idx="4">
                  <c:v>4217.72</c:v>
                </c:pt>
              </c:numCache>
            </c:numRef>
          </c:val>
        </c:ser>
        <c:ser>
          <c:idx val="1"/>
          <c:order val="1"/>
          <c:tx>
            <c:strRef>
              <c:f>'2018 SEPT'!$C$29:$C$30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SEPT'!$A$31:$A$35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SEPT'!$C$31:$C$35</c:f>
              <c:numCache>
                <c:formatCode>0%</c:formatCode>
                <c:ptCount val="5"/>
                <c:pt idx="0">
                  <c:v>5.2927981931555131E-2</c:v>
                </c:pt>
                <c:pt idx="1">
                  <c:v>5.0180102672278395E-3</c:v>
                </c:pt>
                <c:pt idx="2">
                  <c:v>0.24475202265049861</c:v>
                </c:pt>
                <c:pt idx="3">
                  <c:v>0.27460251911732131</c:v>
                </c:pt>
                <c:pt idx="4">
                  <c:v>0.42269946603339725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B25" zoomScaleNormal="100" workbookViewId="0">
      <selection activeCell="A32" sqref="A32"/>
    </sheetView>
  </sheetViews>
  <sheetFormatPr defaultColWidth="12.5546875" defaultRowHeight="14.4"/>
  <cols>
    <col min="1" max="1" width="25.88671875" style="6" bestFit="1" customWidth="1"/>
    <col min="2" max="2" width="19.44140625" bestFit="1" customWidth="1"/>
    <col min="3" max="3" width="18.88671875" bestFit="1" customWidth="1"/>
    <col min="4" max="4" width="12.6640625" bestFit="1" customWidth="1"/>
    <col min="5" max="5" width="11.33203125" bestFit="1" customWidth="1"/>
    <col min="6" max="6" width="26.5546875" customWidth="1"/>
    <col min="7" max="7" width="11.33203125" bestFit="1" customWidth="1"/>
    <col min="8" max="8" width="12.6640625" bestFit="1" customWidth="1"/>
    <col min="9" max="10" width="9.44140625" bestFit="1" customWidth="1"/>
    <col min="11" max="11" width="11.88671875" customWidth="1"/>
    <col min="12" max="13" width="28.88671875" bestFit="1" customWidth="1"/>
  </cols>
  <sheetData>
    <row r="1" spans="1:13" ht="45.75" customHeight="1">
      <c r="A1" s="121" t="s">
        <v>64</v>
      </c>
      <c r="B1" s="121"/>
      <c r="C1" s="121"/>
      <c r="D1" s="121"/>
      <c r="E1" s="121"/>
    </row>
    <row r="2" spans="1:13" ht="15" thickBot="1"/>
    <row r="3" spans="1:13" ht="18" thickBot="1">
      <c r="A3" s="122" t="s">
        <v>66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40.200000000000003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v>460</v>
      </c>
      <c r="C6" s="53">
        <v>300</v>
      </c>
      <c r="D6" s="64">
        <v>680</v>
      </c>
      <c r="E6" s="53">
        <v>1940</v>
      </c>
      <c r="F6" s="53">
        <v>426</v>
      </c>
      <c r="G6" s="51">
        <f t="shared" ref="G6:G10" si="0">SUM(B6:F6)</f>
        <v>3806</v>
      </c>
      <c r="H6" s="49"/>
      <c r="I6" s="54"/>
      <c r="J6" s="54"/>
      <c r="K6" s="55">
        <v>0</v>
      </c>
      <c r="L6" s="87">
        <f>SUM(G6:K6)/2000</f>
        <v>1.903</v>
      </c>
    </row>
    <row r="7" spans="1:13">
      <c r="A7" s="11" t="s">
        <v>12</v>
      </c>
      <c r="B7" s="53">
        <v>8840</v>
      </c>
      <c r="C7" s="53">
        <v>4957</v>
      </c>
      <c r="D7" s="61">
        <v>5540</v>
      </c>
      <c r="E7" s="53">
        <v>13940</v>
      </c>
      <c r="F7" s="53">
        <v>3020</v>
      </c>
      <c r="G7" s="51">
        <f t="shared" si="0"/>
        <v>36297</v>
      </c>
      <c r="H7" s="49"/>
      <c r="I7" s="54"/>
      <c r="J7" s="54"/>
      <c r="K7" s="55">
        <v>0</v>
      </c>
      <c r="L7" s="87">
        <f>SUM(G7:K7)/2000</f>
        <v>18.148499999999999</v>
      </c>
    </row>
    <row r="8" spans="1:13">
      <c r="A8" s="11" t="s">
        <v>13</v>
      </c>
      <c r="B8" s="53">
        <v>15680</v>
      </c>
      <c r="C8" s="53">
        <v>6300</v>
      </c>
      <c r="D8" s="61">
        <v>14520</v>
      </c>
      <c r="E8" s="53">
        <v>29260</v>
      </c>
      <c r="F8" s="53">
        <v>15820</v>
      </c>
      <c r="G8" s="51">
        <f t="shared" si="0"/>
        <v>81580</v>
      </c>
      <c r="H8" s="49"/>
      <c r="I8" s="54"/>
      <c r="J8" s="54"/>
      <c r="K8" s="55">
        <v>0</v>
      </c>
      <c r="L8" s="87">
        <f>SUM(G8:K8)/2000</f>
        <v>40.79</v>
      </c>
    </row>
    <row r="9" spans="1:13">
      <c r="A9" s="11" t="s">
        <v>4</v>
      </c>
      <c r="B9" s="53">
        <v>12800</v>
      </c>
      <c r="C9" s="53">
        <v>6360</v>
      </c>
      <c r="D9" s="61">
        <v>10420</v>
      </c>
      <c r="E9" s="53">
        <v>32260</v>
      </c>
      <c r="F9" s="53">
        <v>6560</v>
      </c>
      <c r="G9" s="51">
        <f t="shared" si="0"/>
        <v>68400</v>
      </c>
      <c r="H9" s="49"/>
      <c r="I9" s="54"/>
      <c r="J9" s="56">
        <v>5054</v>
      </c>
      <c r="K9" s="55">
        <v>0</v>
      </c>
      <c r="L9" s="87">
        <f t="shared" ref="L9:L13" si="1">SUM(G9:K9)/2000</f>
        <v>36.726999999999997</v>
      </c>
    </row>
    <row r="10" spans="1:13">
      <c r="A10" s="11" t="s">
        <v>5</v>
      </c>
      <c r="B10" s="53">
        <v>10720</v>
      </c>
      <c r="C10" s="53">
        <v>5455</v>
      </c>
      <c r="D10" s="61">
        <v>9200</v>
      </c>
      <c r="E10" s="53">
        <v>24780</v>
      </c>
      <c r="F10" s="53">
        <v>3980</v>
      </c>
      <c r="G10" s="51">
        <f t="shared" si="0"/>
        <v>54135</v>
      </c>
      <c r="H10" s="49"/>
      <c r="I10" s="56">
        <v>8300</v>
      </c>
      <c r="J10" s="54"/>
      <c r="K10" s="55">
        <v>0</v>
      </c>
      <c r="L10" s="87">
        <f t="shared" si="1"/>
        <v>31.217500000000001</v>
      </c>
    </row>
    <row r="11" spans="1:13">
      <c r="A11" s="11" t="s">
        <v>11</v>
      </c>
      <c r="B11" s="53">
        <v>520</v>
      </c>
      <c r="C11" s="53">
        <v>760</v>
      </c>
      <c r="D11" s="61">
        <v>1200</v>
      </c>
      <c r="E11" s="53">
        <v>1920</v>
      </c>
      <c r="F11" s="53">
        <v>540</v>
      </c>
      <c r="G11" s="51">
        <f>SUM(B11:F11)</f>
        <v>4940</v>
      </c>
      <c r="H11" s="49"/>
      <c r="I11" s="54"/>
      <c r="J11" s="54"/>
      <c r="K11" s="55">
        <v>0</v>
      </c>
      <c r="L11" s="87">
        <f t="shared" si="1"/>
        <v>2.4700000000000002</v>
      </c>
    </row>
    <row r="12" spans="1:13">
      <c r="A12" s="11" t="s">
        <v>3</v>
      </c>
      <c r="B12" s="53">
        <v>3440</v>
      </c>
      <c r="C12" s="53">
        <v>11700</v>
      </c>
      <c r="D12" s="61">
        <v>0</v>
      </c>
      <c r="E12" s="53">
        <v>16040</v>
      </c>
      <c r="F12" s="53">
        <v>3740</v>
      </c>
      <c r="G12" s="51">
        <f>SUM(B12:F12)</f>
        <v>34920</v>
      </c>
      <c r="H12" s="49"/>
      <c r="I12" s="54"/>
      <c r="J12" s="54"/>
      <c r="K12" s="55">
        <v>0</v>
      </c>
      <c r="L12" s="87">
        <f t="shared" si="1"/>
        <v>17.46</v>
      </c>
    </row>
    <row r="13" spans="1:13">
      <c r="A13" s="13" t="s">
        <v>26</v>
      </c>
      <c r="B13" s="36"/>
      <c r="C13" s="36"/>
      <c r="D13" s="36"/>
      <c r="E13" s="36"/>
      <c r="F13" s="36"/>
      <c r="G13" s="62"/>
      <c r="H13" s="50">
        <v>685020</v>
      </c>
      <c r="I13" s="57">
        <v>60300</v>
      </c>
      <c r="J13" s="58"/>
      <c r="K13" s="59">
        <v>0</v>
      </c>
      <c r="L13" s="88">
        <f t="shared" si="1"/>
        <v>372.66</v>
      </c>
    </row>
    <row r="14" spans="1:13">
      <c r="A14" s="14" t="s">
        <v>48</v>
      </c>
      <c r="B14" s="51">
        <f>SUM(B6:B13)</f>
        <v>52460</v>
      </c>
      <c r="C14" s="51">
        <f>SUM(C6:C13)</f>
        <v>35832</v>
      </c>
      <c r="D14" s="51">
        <f>SUM(D6:D13)</f>
        <v>41560</v>
      </c>
      <c r="E14" s="51">
        <f>SUM(E6:E13)</f>
        <v>120140</v>
      </c>
      <c r="F14" s="51">
        <f t="shared" ref="F14" si="2">SUM(F6:F13)</f>
        <v>34086</v>
      </c>
      <c r="G14" s="51">
        <f>SUM(G6:G13)</f>
        <v>284078</v>
      </c>
      <c r="H14" s="51">
        <f t="shared" ref="H14:I14" si="3">SUM(H6:H13)</f>
        <v>685020</v>
      </c>
      <c r="I14" s="51">
        <f t="shared" si="3"/>
        <v>68600</v>
      </c>
      <c r="J14" s="51">
        <f>SUM(J6:J13)</f>
        <v>5054</v>
      </c>
      <c r="K14" s="51">
        <f t="shared" ref="K14" si="4">SUM(K6:K13)</f>
        <v>0</v>
      </c>
      <c r="L14" s="89"/>
    </row>
    <row r="15" spans="1:13" ht="15" thickBot="1">
      <c r="A15" s="22" t="s">
        <v>49</v>
      </c>
      <c r="B15" s="52">
        <f>SUM(B14)/2000</f>
        <v>26.23</v>
      </c>
      <c r="C15" s="52">
        <f>SUM(C14)/2000</f>
        <v>17.916</v>
      </c>
      <c r="D15" s="52">
        <f>SUM(D14)/2000</f>
        <v>20.78</v>
      </c>
      <c r="E15" s="52">
        <f t="shared" ref="E15:K15" si="5">SUM(E14)/2000</f>
        <v>60.07</v>
      </c>
      <c r="F15" s="52">
        <f t="shared" si="5"/>
        <v>17.042999999999999</v>
      </c>
      <c r="G15" s="52">
        <f t="shared" si="5"/>
        <v>142.03899999999999</v>
      </c>
      <c r="H15" s="52">
        <f t="shared" si="5"/>
        <v>342.51</v>
      </c>
      <c r="I15" s="52">
        <f t="shared" si="5"/>
        <v>34.299999999999997</v>
      </c>
      <c r="J15" s="52">
        <f t="shared" si="5"/>
        <v>2.5270000000000001</v>
      </c>
      <c r="K15" s="52">
        <f t="shared" si="5"/>
        <v>0</v>
      </c>
      <c r="L15" s="90">
        <f>SUM(L6:L13)</f>
        <v>521.37599999999998</v>
      </c>
    </row>
    <row r="16" spans="1:13" ht="1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0.25" customHeight="1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94">
        <v>377.68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78">
        <v>33.56</v>
      </c>
      <c r="H19" s="79"/>
      <c r="I19" s="80"/>
      <c r="J19" s="1"/>
      <c r="K19" s="16" t="s">
        <v>7</v>
      </c>
      <c r="L19" s="94">
        <v>1128.6099999999999</v>
      </c>
    </row>
    <row r="20" spans="1:12" ht="32.25" customHeight="1" thickBot="1">
      <c r="A20" s="9" t="s">
        <v>42</v>
      </c>
      <c r="B20" s="69">
        <v>1321.99</v>
      </c>
      <c r="C20" s="69">
        <v>1072</v>
      </c>
      <c r="D20" s="65">
        <f>B20+C20</f>
        <v>2393.9899999999998</v>
      </c>
      <c r="E20" s="1"/>
      <c r="F20" s="15" t="s">
        <v>38</v>
      </c>
      <c r="G20" s="78">
        <v>0</v>
      </c>
      <c r="H20" s="79"/>
      <c r="I20" s="80"/>
      <c r="J20" s="1"/>
      <c r="K20" s="26" t="s">
        <v>30</v>
      </c>
      <c r="L20" s="95">
        <f>SUM(L18:L19)</f>
        <v>1506.29</v>
      </c>
    </row>
    <row r="21" spans="1:12">
      <c r="A21" s="11" t="s">
        <v>8</v>
      </c>
      <c r="B21" s="69">
        <v>3530.99</v>
      </c>
      <c r="C21" s="70"/>
      <c r="D21" s="65">
        <f>B21</f>
        <v>3530.99</v>
      </c>
      <c r="E21" s="1"/>
      <c r="F21" s="15" t="s">
        <v>46</v>
      </c>
      <c r="G21" s="78">
        <v>2.66</v>
      </c>
      <c r="H21" s="79"/>
      <c r="I21" s="80"/>
      <c r="J21" s="1"/>
      <c r="K21" s="1"/>
    </row>
    <row r="22" spans="1:12">
      <c r="A22" s="11" t="s">
        <v>43</v>
      </c>
      <c r="B22" s="69">
        <v>1.67</v>
      </c>
      <c r="C22" s="70"/>
      <c r="D22" s="65">
        <f>B22</f>
        <v>1.67</v>
      </c>
      <c r="E22" s="1"/>
      <c r="F22" s="18" t="s">
        <v>35</v>
      </c>
      <c r="G22" s="78">
        <v>0</v>
      </c>
      <c r="H22" s="79"/>
      <c r="I22" s="80"/>
      <c r="J22" s="1"/>
      <c r="K22" s="1"/>
    </row>
    <row r="23" spans="1:12">
      <c r="A23" s="11" t="s">
        <v>9</v>
      </c>
      <c r="B23" s="70"/>
      <c r="C23" s="69">
        <v>317</v>
      </c>
      <c r="D23" s="71">
        <f>C23</f>
        <v>317</v>
      </c>
      <c r="F23" s="18" t="s">
        <v>40</v>
      </c>
      <c r="G23" s="78">
        <v>1.17</v>
      </c>
      <c r="H23" s="79"/>
      <c r="I23" s="80"/>
      <c r="J23" s="1"/>
      <c r="K23" s="1"/>
    </row>
    <row r="24" spans="1:12" ht="24" customHeight="1">
      <c r="A24" s="13" t="s">
        <v>10</v>
      </c>
      <c r="B24" s="72"/>
      <c r="C24" s="73">
        <v>157</v>
      </c>
      <c r="D24" s="74">
        <f>C24</f>
        <v>157</v>
      </c>
      <c r="E24" s="5"/>
      <c r="F24" s="24" t="s">
        <v>41</v>
      </c>
      <c r="G24" s="81"/>
      <c r="H24" s="82">
        <v>1.25</v>
      </c>
      <c r="I24" s="83"/>
      <c r="J24" s="5"/>
      <c r="K24" s="4"/>
    </row>
    <row r="25" spans="1:12" ht="15" thickBot="1">
      <c r="A25" s="22" t="s">
        <v>47</v>
      </c>
      <c r="B25" s="75">
        <f>SUM(B20:B22)</f>
        <v>4854.6499999999996</v>
      </c>
      <c r="C25" s="76">
        <f>SUM(C20:C24)</f>
        <v>1546</v>
      </c>
      <c r="D25" s="77">
        <f>B25+C25</f>
        <v>6400.65</v>
      </c>
      <c r="F25" s="19" t="s">
        <v>36</v>
      </c>
      <c r="G25" s="84">
        <f>SUM(G19:G23)</f>
        <v>37.39</v>
      </c>
      <c r="H25" s="85">
        <f>SUM(H24)</f>
        <v>1.25</v>
      </c>
      <c r="I25" s="86">
        <f>G25+H25</f>
        <v>38.64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" thickBot="1">
      <c r="F28" s="1"/>
      <c r="G28" s="1"/>
      <c r="H28" s="1"/>
      <c r="I28" s="1"/>
      <c r="J28" s="1"/>
      <c r="L28" s="1"/>
    </row>
    <row r="29" spans="1:12" ht="21">
      <c r="A29" s="115" t="s">
        <v>62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521.37599999999998</v>
      </c>
      <c r="C31" s="46">
        <f>B31/B36</f>
        <v>6.1577738209576141E-2</v>
      </c>
      <c r="G31" s="1"/>
      <c r="H31" s="1"/>
      <c r="I31" s="1"/>
      <c r="J31" s="1"/>
      <c r="L31" s="1"/>
    </row>
    <row r="32" spans="1:12">
      <c r="A32" s="30" t="s">
        <v>80</v>
      </c>
      <c r="B32" s="69">
        <f>G25</f>
        <v>37.39</v>
      </c>
      <c r="C32" s="47">
        <f>B32/B36</f>
        <v>4.4159908236206732E-3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1506.29</v>
      </c>
      <c r="C33" s="46">
        <f>B33/B36</f>
        <v>0.1779021882244339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1547.25</v>
      </c>
      <c r="C34" s="46">
        <f>B34/B36</f>
        <v>0.18273981818259125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4854.6499999999996</v>
      </c>
      <c r="C35" s="48">
        <f>B35/B36</f>
        <v>0.57336426455977796</v>
      </c>
      <c r="D35" s="1"/>
      <c r="E35" s="1"/>
      <c r="F35" s="1"/>
      <c r="G35" s="1"/>
      <c r="H35" s="1"/>
      <c r="I35" s="1"/>
      <c r="J35" s="1"/>
      <c r="L35" s="1"/>
    </row>
    <row r="36" spans="1:12" ht="15" thickBot="1">
      <c r="A36" s="22" t="s">
        <v>50</v>
      </c>
      <c r="B36" s="98">
        <f>SUM(B31:B35)</f>
        <v>8466.9560000000001</v>
      </c>
      <c r="C36" s="44">
        <f>SUM(C31:C35)</f>
        <v>0.99999999999999989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J4:K4"/>
    <mergeCell ref="H4:I4"/>
    <mergeCell ref="A1:E1"/>
    <mergeCell ref="A3:L3"/>
    <mergeCell ref="B4:G4"/>
    <mergeCell ref="A17:D17"/>
    <mergeCell ref="F17:I17"/>
    <mergeCell ref="K17:L1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topLeftCell="D13" zoomScaleNormal="100" workbookViewId="0">
      <selection activeCell="D24" sqref="D24"/>
    </sheetView>
  </sheetViews>
  <sheetFormatPr defaultColWidth="12.5546875" defaultRowHeight="14.4"/>
  <cols>
    <col min="1" max="1" width="25.88671875" style="6" bestFit="1" customWidth="1"/>
    <col min="2" max="2" width="19.44140625" bestFit="1" customWidth="1"/>
    <col min="3" max="3" width="18.88671875" bestFit="1" customWidth="1"/>
    <col min="4" max="4" width="12.6640625" bestFit="1" customWidth="1"/>
    <col min="5" max="5" width="10" bestFit="1" customWidth="1"/>
    <col min="6" max="6" width="26.5546875" customWidth="1"/>
    <col min="7" max="7" width="11.33203125" bestFit="1" customWidth="1"/>
    <col min="8" max="8" width="12.88671875" bestFit="1" customWidth="1"/>
    <col min="9" max="9" width="10.88671875" bestFit="1" customWidth="1"/>
    <col min="10" max="10" width="9.5546875" bestFit="1" customWidth="1"/>
    <col min="11" max="11" width="11.88671875" customWidth="1"/>
    <col min="12" max="13" width="28.88671875" bestFit="1" customWidth="1"/>
  </cols>
  <sheetData>
    <row r="1" spans="1:13" ht="45.75" customHeight="1">
      <c r="A1" s="121" t="s">
        <v>74</v>
      </c>
      <c r="B1" s="121"/>
      <c r="C1" s="121"/>
      <c r="D1" s="121"/>
      <c r="E1" s="121"/>
    </row>
    <row r="2" spans="1:13" ht="15" thickBot="1"/>
    <row r="3" spans="1:13" ht="18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40.200000000000003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v>360</v>
      </c>
      <c r="C6" s="53">
        <v>240</v>
      </c>
      <c r="D6" s="53">
        <v>640</v>
      </c>
      <c r="E6" s="53">
        <v>680</v>
      </c>
      <c r="F6" s="53">
        <v>0</v>
      </c>
      <c r="G6" s="51">
        <f t="shared" ref="G6:G10" si="0">SUM(B6:F6)</f>
        <v>1920</v>
      </c>
      <c r="H6" s="49"/>
      <c r="I6" s="54"/>
      <c r="J6" s="54"/>
      <c r="K6" s="55">
        <v>0</v>
      </c>
      <c r="L6" s="65">
        <f>SUM(G6:K6)/2000</f>
        <v>0.96</v>
      </c>
    </row>
    <row r="7" spans="1:13">
      <c r="A7" s="11" t="s">
        <v>12</v>
      </c>
      <c r="B7" s="53">
        <v>3440</v>
      </c>
      <c r="C7" s="53">
        <v>7260</v>
      </c>
      <c r="D7" s="53">
        <v>4380</v>
      </c>
      <c r="E7" s="53">
        <v>25040</v>
      </c>
      <c r="F7" s="53">
        <v>2800</v>
      </c>
      <c r="G7" s="51">
        <f t="shared" si="0"/>
        <v>42920</v>
      </c>
      <c r="H7" s="49"/>
      <c r="I7" s="54"/>
      <c r="J7" s="54"/>
      <c r="K7" s="55">
        <v>0</v>
      </c>
      <c r="L7" s="65">
        <f>SUM(G7:K7)/2000</f>
        <v>21.46</v>
      </c>
    </row>
    <row r="8" spans="1:13">
      <c r="A8" s="11" t="s">
        <v>13</v>
      </c>
      <c r="B8" s="53">
        <v>2220</v>
      </c>
      <c r="C8" s="53">
        <v>27160</v>
      </c>
      <c r="D8" s="53">
        <v>12320</v>
      </c>
      <c r="E8" s="53">
        <v>47860</v>
      </c>
      <c r="F8" s="53">
        <v>9260</v>
      </c>
      <c r="G8" s="51">
        <f t="shared" si="0"/>
        <v>98820</v>
      </c>
      <c r="H8" s="49"/>
      <c r="I8" s="54"/>
      <c r="J8" s="54"/>
      <c r="K8" s="55">
        <v>0</v>
      </c>
      <c r="L8" s="65">
        <f>SUM(G8:K8)/2000</f>
        <v>49.41</v>
      </c>
    </row>
    <row r="9" spans="1:13">
      <c r="A9" s="11" t="s">
        <v>4</v>
      </c>
      <c r="B9" s="53">
        <v>8840</v>
      </c>
      <c r="C9" s="53">
        <v>11440</v>
      </c>
      <c r="D9" s="53">
        <v>17040</v>
      </c>
      <c r="E9" s="53">
        <v>69040</v>
      </c>
      <c r="F9" s="53">
        <v>4980</v>
      </c>
      <c r="G9" s="51">
        <f t="shared" si="0"/>
        <v>111340</v>
      </c>
      <c r="H9" s="49"/>
      <c r="I9" s="54"/>
      <c r="J9" s="56">
        <v>4958</v>
      </c>
      <c r="K9" s="55">
        <v>0</v>
      </c>
      <c r="L9" s="65">
        <f t="shared" ref="L9:L13" si="1">SUM(G9:K9)/2000</f>
        <v>58.149000000000001</v>
      </c>
    </row>
    <row r="10" spans="1:13">
      <c r="A10" s="11" t="s">
        <v>5</v>
      </c>
      <c r="B10" s="53">
        <v>11300</v>
      </c>
      <c r="C10" s="53">
        <v>8400</v>
      </c>
      <c r="D10" s="53">
        <v>7580</v>
      </c>
      <c r="E10" s="53">
        <v>36020</v>
      </c>
      <c r="F10" s="53">
        <v>11160</v>
      </c>
      <c r="G10" s="51">
        <f t="shared" si="0"/>
        <v>74460</v>
      </c>
      <c r="H10" s="49"/>
      <c r="I10">
        <v>34380</v>
      </c>
      <c r="J10" s="54"/>
      <c r="K10" s="55">
        <v>0</v>
      </c>
      <c r="L10" s="65">
        <f t="shared" si="1"/>
        <v>54.42</v>
      </c>
    </row>
    <row r="11" spans="1:13">
      <c r="A11" s="11" t="s">
        <v>11</v>
      </c>
      <c r="B11" s="53">
        <v>680</v>
      </c>
      <c r="C11" s="53">
        <v>2520</v>
      </c>
      <c r="D11" s="53">
        <v>740</v>
      </c>
      <c r="E11" s="53">
        <v>2560</v>
      </c>
      <c r="F11" s="53">
        <v>0</v>
      </c>
      <c r="G11" s="51">
        <f>SUM(B11:F11)</f>
        <v>6500</v>
      </c>
      <c r="H11" s="49"/>
      <c r="I11" s="54"/>
      <c r="J11" s="54"/>
      <c r="K11" s="55">
        <v>0</v>
      </c>
      <c r="L11" s="65">
        <f t="shared" si="1"/>
        <v>3.25</v>
      </c>
    </row>
    <row r="12" spans="1:13">
      <c r="A12" s="11" t="s">
        <v>3</v>
      </c>
      <c r="B12" s="53">
        <v>5420</v>
      </c>
      <c r="C12" s="53">
        <v>18540</v>
      </c>
      <c r="D12" s="53">
        <v>10780</v>
      </c>
      <c r="E12" s="53">
        <v>15040</v>
      </c>
      <c r="F12" s="53">
        <v>5240</v>
      </c>
      <c r="G12" s="51">
        <f>SUM(B12:F12)</f>
        <v>55020</v>
      </c>
      <c r="H12" s="49"/>
      <c r="I12" s="54"/>
      <c r="J12" s="54"/>
      <c r="K12" s="55">
        <v>0</v>
      </c>
      <c r="L12" s="65">
        <f t="shared" si="1"/>
        <v>27.51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50">
        <v>849650</v>
      </c>
      <c r="I13" s="57">
        <v>179710</v>
      </c>
      <c r="J13" s="58"/>
      <c r="K13" s="59">
        <v>0</v>
      </c>
      <c r="L13" s="66">
        <f t="shared" si="1"/>
        <v>514.67999999999995</v>
      </c>
    </row>
    <row r="14" spans="1:13" s="61" customFormat="1">
      <c r="A14" s="60" t="s">
        <v>48</v>
      </c>
      <c r="B14" s="51">
        <f>SUM(B6:B13)</f>
        <v>32260</v>
      </c>
      <c r="C14" s="51">
        <f>SUM(C6:C13)</f>
        <v>75560</v>
      </c>
      <c r="D14" s="51">
        <f>SUM(D6:D13)</f>
        <v>53480</v>
      </c>
      <c r="E14" s="51">
        <f t="shared" ref="E14:F14" si="2">SUM(E6:E13)</f>
        <v>196240</v>
      </c>
      <c r="F14" s="51">
        <f t="shared" si="2"/>
        <v>33440</v>
      </c>
      <c r="G14" s="51">
        <f>SUM(G6:G13)</f>
        <v>390980</v>
      </c>
      <c r="H14" s="51">
        <f t="shared" ref="H14" si="3">SUM(H6:H13)</f>
        <v>849650</v>
      </c>
      <c r="I14" s="51">
        <f>SUM(I6:I13)</f>
        <v>214090</v>
      </c>
      <c r="J14" s="51">
        <f>SUM(J6:J13)</f>
        <v>4958</v>
      </c>
      <c r="K14" s="51">
        <f t="shared" ref="K14" si="4">SUM(K6:K13)</f>
        <v>0</v>
      </c>
      <c r="L14" s="67"/>
    </row>
    <row r="15" spans="1:13" ht="15" thickBot="1">
      <c r="A15" s="22" t="s">
        <v>49</v>
      </c>
      <c r="B15" s="91">
        <f>SUM(B14)/2000</f>
        <v>16.13</v>
      </c>
      <c r="C15" s="91">
        <f>SUM(C14)/2000</f>
        <v>37.78</v>
      </c>
      <c r="D15" s="91">
        <f>SUM(D14)/2000</f>
        <v>26.74</v>
      </c>
      <c r="E15" s="91">
        <f t="shared" ref="E15:K15" si="5">SUM(E14)/2000</f>
        <v>98.12</v>
      </c>
      <c r="F15" s="91">
        <f t="shared" si="5"/>
        <v>16.72</v>
      </c>
      <c r="G15" s="91">
        <f t="shared" si="5"/>
        <v>195.49</v>
      </c>
      <c r="H15" s="91">
        <f t="shared" si="5"/>
        <v>424.82499999999999</v>
      </c>
      <c r="I15" s="91">
        <f t="shared" si="5"/>
        <v>107.045</v>
      </c>
      <c r="J15" s="91">
        <f t="shared" si="5"/>
        <v>2.4790000000000001</v>
      </c>
      <c r="K15" s="91">
        <f t="shared" si="5"/>
        <v>0</v>
      </c>
      <c r="L15" s="68">
        <f>SUM(L6:L13)</f>
        <v>729.83899999999994</v>
      </c>
    </row>
    <row r="16" spans="1:13" ht="1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1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114">
        <v>133.25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78">
        <v>64.67</v>
      </c>
      <c r="H19" s="35"/>
      <c r="I19" s="42"/>
      <c r="J19" s="1"/>
      <c r="K19" s="16" t="s">
        <v>7</v>
      </c>
      <c r="L19" s="114">
        <v>1922</v>
      </c>
    </row>
    <row r="20" spans="1:12" ht="32.25" customHeight="1" thickBot="1">
      <c r="A20" s="9" t="s">
        <v>42</v>
      </c>
      <c r="B20" s="34">
        <v>1216</v>
      </c>
      <c r="C20" s="34">
        <v>2246.3000000000002</v>
      </c>
      <c r="D20" s="33">
        <f>B20+C20</f>
        <v>3462.3</v>
      </c>
      <c r="E20" s="1"/>
      <c r="F20" s="15" t="s">
        <v>38</v>
      </c>
      <c r="G20" s="78">
        <v>10.36</v>
      </c>
      <c r="H20" s="35"/>
      <c r="I20" s="42"/>
      <c r="J20" s="1"/>
      <c r="K20" s="26" t="s">
        <v>30</v>
      </c>
      <c r="L20" s="95">
        <f>SUM(L18:L19)</f>
        <v>2055.25</v>
      </c>
    </row>
    <row r="21" spans="1:12">
      <c r="A21" s="11" t="s">
        <v>8</v>
      </c>
      <c r="B21" s="34">
        <v>3591.5</v>
      </c>
      <c r="C21" s="35"/>
      <c r="D21" s="33">
        <f>B21</f>
        <v>3591.5</v>
      </c>
      <c r="E21" s="1"/>
      <c r="F21" s="15" t="s">
        <v>46</v>
      </c>
      <c r="G21" s="78">
        <v>0</v>
      </c>
      <c r="H21" s="35"/>
      <c r="I21" s="42"/>
      <c r="J21" s="1"/>
      <c r="K21" s="1"/>
    </row>
    <row r="22" spans="1:12">
      <c r="A22" s="11" t="s">
        <v>43</v>
      </c>
      <c r="B22" s="34">
        <v>3.4</v>
      </c>
      <c r="C22" s="35"/>
      <c r="D22" s="33">
        <f>B22</f>
        <v>3.4</v>
      </c>
      <c r="E22" s="1"/>
      <c r="F22" s="18" t="s">
        <v>35</v>
      </c>
      <c r="G22" s="78">
        <v>0</v>
      </c>
      <c r="H22" s="35"/>
      <c r="I22" s="42"/>
      <c r="J22" s="1"/>
      <c r="K22" s="1"/>
    </row>
    <row r="23" spans="1:12">
      <c r="A23" s="11" t="s">
        <v>9</v>
      </c>
      <c r="B23" s="35"/>
      <c r="C23" s="34">
        <v>600</v>
      </c>
      <c r="D23" s="102">
        <f>C23</f>
        <v>600</v>
      </c>
      <c r="F23" s="18" t="s">
        <v>40</v>
      </c>
      <c r="G23" s="78">
        <v>2.8</v>
      </c>
      <c r="H23" s="35"/>
      <c r="I23" s="42"/>
      <c r="J23" s="1"/>
      <c r="K23" s="1"/>
    </row>
    <row r="24" spans="1:12" ht="24" customHeight="1">
      <c r="A24" s="13" t="s">
        <v>10</v>
      </c>
      <c r="B24" s="36"/>
      <c r="C24" s="37">
        <v>198</v>
      </c>
      <c r="D24" s="103">
        <f>C24</f>
        <v>198</v>
      </c>
      <c r="E24" s="5"/>
      <c r="F24" s="24" t="s">
        <v>41</v>
      </c>
      <c r="G24" s="81"/>
      <c r="H24" s="73">
        <v>0</v>
      </c>
      <c r="I24" s="43"/>
      <c r="J24" s="5"/>
      <c r="K24" s="4"/>
    </row>
    <row r="25" spans="1:12" ht="15" thickBot="1">
      <c r="A25" s="22" t="s">
        <v>47</v>
      </c>
      <c r="B25" s="39">
        <f>SUM(B20:B22)</f>
        <v>4810.8999999999996</v>
      </c>
      <c r="C25" s="40">
        <f>SUM(C20:C24)</f>
        <v>3044.3</v>
      </c>
      <c r="D25" s="41">
        <f>B25+C25</f>
        <v>7855.2</v>
      </c>
      <c r="F25" s="19" t="s">
        <v>36</v>
      </c>
      <c r="G25" s="84">
        <f>SUM(G19:G23)</f>
        <v>77.83</v>
      </c>
      <c r="H25" s="76">
        <f>SUM(H24)</f>
        <v>0</v>
      </c>
      <c r="I25" s="77">
        <f>G25+H25</f>
        <v>77.83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" thickBot="1">
      <c r="F28" s="1"/>
      <c r="G28" s="1"/>
      <c r="H28" s="1"/>
      <c r="I28" s="1"/>
      <c r="J28" s="1"/>
      <c r="L28" s="1"/>
    </row>
    <row r="29" spans="1:12" ht="21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729.83899999999994</v>
      </c>
      <c r="C31" s="46">
        <f>B31/B36</f>
        <v>6.809394446917412E-2</v>
      </c>
      <c r="G31" s="1"/>
      <c r="H31" s="1"/>
      <c r="I31" s="1"/>
      <c r="J31" s="1"/>
      <c r="L31" s="1"/>
    </row>
    <row r="32" spans="1:12">
      <c r="A32" s="30" t="s">
        <v>80</v>
      </c>
      <c r="B32" s="69">
        <f>G25</f>
        <v>77.83</v>
      </c>
      <c r="C32" s="47">
        <f>B32/B36</f>
        <v>7.2615353496261808E-3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2055.25</v>
      </c>
      <c r="C33" s="46">
        <f>B33/B36</f>
        <v>0.19175472860489795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3044.3</v>
      </c>
      <c r="C34" s="46">
        <f>B34/B36</f>
        <v>0.28403304721658723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4810.8999999999996</v>
      </c>
      <c r="C35" s="48">
        <f>B35/B36</f>
        <v>0.44885674435971462</v>
      </c>
      <c r="D35" s="1"/>
      <c r="E35" s="1"/>
      <c r="F35" s="1"/>
      <c r="G35" s="1"/>
      <c r="H35" s="1"/>
      <c r="I35" s="1"/>
      <c r="J35" s="1"/>
      <c r="L35" s="1"/>
    </row>
    <row r="36" spans="1:12" ht="15" thickBot="1">
      <c r="A36" s="22" t="s">
        <v>50</v>
      </c>
      <c r="B36" s="98">
        <f>SUM(B31:B35)</f>
        <v>10718.118999999999</v>
      </c>
      <c r="C36" s="44">
        <f>SUM(C31:C35)</f>
        <v>1.0000000000000002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25" right="0.25" top="0.75" bottom="0.75" header="0.3" footer="0.3"/>
  <pageSetup scale="67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zoomScaleNormal="100" workbookViewId="0">
      <selection activeCell="F26" sqref="F26"/>
    </sheetView>
  </sheetViews>
  <sheetFormatPr defaultColWidth="12.5546875" defaultRowHeight="14.4"/>
  <cols>
    <col min="1" max="1" width="25.88671875" style="6" bestFit="1" customWidth="1"/>
    <col min="2" max="2" width="19.44140625" bestFit="1" customWidth="1"/>
    <col min="3" max="3" width="18.88671875" bestFit="1" customWidth="1"/>
    <col min="4" max="4" width="12.6640625" bestFit="1" customWidth="1"/>
    <col min="5" max="5" width="10" bestFit="1" customWidth="1"/>
    <col min="6" max="6" width="26.5546875" customWidth="1"/>
    <col min="7" max="7" width="11.33203125" bestFit="1" customWidth="1"/>
    <col min="8" max="8" width="12.88671875" bestFit="1" customWidth="1"/>
    <col min="9" max="9" width="10.88671875" bestFit="1" customWidth="1"/>
    <col min="10" max="10" width="9.5546875" bestFit="1" customWidth="1"/>
    <col min="11" max="11" width="11.88671875" customWidth="1"/>
    <col min="12" max="13" width="28.88671875" bestFit="1" customWidth="1"/>
  </cols>
  <sheetData>
    <row r="1" spans="1:13" ht="45.75" customHeight="1">
      <c r="A1" s="121" t="s">
        <v>73</v>
      </c>
      <c r="B1" s="121"/>
      <c r="C1" s="121"/>
      <c r="D1" s="121"/>
      <c r="E1" s="121"/>
    </row>
    <row r="2" spans="1:13" ht="15" thickBot="1"/>
    <row r="3" spans="1:13" ht="18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40.200000000000003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v>898</v>
      </c>
      <c r="C6" s="53">
        <v>0</v>
      </c>
      <c r="D6" s="53">
        <v>1190</v>
      </c>
      <c r="E6" s="53">
        <v>2660</v>
      </c>
      <c r="F6" s="53">
        <v>960</v>
      </c>
      <c r="G6" s="51">
        <f t="shared" ref="G6:G10" si="0">SUM(B6:F6)</f>
        <v>5708</v>
      </c>
      <c r="H6" s="49"/>
      <c r="I6" s="54"/>
      <c r="J6" s="54"/>
      <c r="K6" s="55">
        <v>0</v>
      </c>
      <c r="L6" s="65">
        <f>SUM(G6:K6)/2000</f>
        <v>2.8540000000000001</v>
      </c>
    </row>
    <row r="7" spans="1:13">
      <c r="A7" s="11" t="s">
        <v>12</v>
      </c>
      <c r="B7" s="53">
        <v>4740</v>
      </c>
      <c r="C7" s="53">
        <v>7140</v>
      </c>
      <c r="D7" s="53">
        <v>6000</v>
      </c>
      <c r="E7" s="53">
        <v>28180</v>
      </c>
      <c r="F7" s="53">
        <v>3920</v>
      </c>
      <c r="G7" s="51">
        <f t="shared" si="0"/>
        <v>49980</v>
      </c>
      <c r="H7" s="49"/>
      <c r="I7" s="54"/>
      <c r="J7" s="54"/>
      <c r="K7" s="55">
        <v>0</v>
      </c>
      <c r="L7" s="65">
        <f>SUM(G7:K7)/2000</f>
        <v>24.99</v>
      </c>
    </row>
    <row r="8" spans="1:13">
      <c r="A8" s="11" t="s">
        <v>13</v>
      </c>
      <c r="B8" s="53">
        <v>8720</v>
      </c>
      <c r="C8" s="53">
        <v>12020</v>
      </c>
      <c r="D8" s="53">
        <v>12400</v>
      </c>
      <c r="E8" s="53">
        <v>33188</v>
      </c>
      <c r="F8" s="53">
        <v>19020</v>
      </c>
      <c r="G8" s="51">
        <f t="shared" si="0"/>
        <v>85348</v>
      </c>
      <c r="H8" s="49"/>
      <c r="I8" s="54"/>
      <c r="J8" s="54"/>
      <c r="K8" s="55">
        <v>0</v>
      </c>
      <c r="L8" s="65">
        <f>SUM(G8:K8)/2000</f>
        <v>42.673999999999999</v>
      </c>
    </row>
    <row r="9" spans="1:13">
      <c r="A9" s="11" t="s">
        <v>4</v>
      </c>
      <c r="B9" s="53">
        <v>10300</v>
      </c>
      <c r="C9" s="53">
        <v>43100</v>
      </c>
      <c r="D9" s="53">
        <v>8380</v>
      </c>
      <c r="E9" s="53">
        <v>74673</v>
      </c>
      <c r="F9" s="53">
        <v>8170</v>
      </c>
      <c r="G9" s="51">
        <f>SUM(B9:F9)</f>
        <v>144623</v>
      </c>
      <c r="H9" s="49"/>
      <c r="I9" s="54"/>
      <c r="J9" s="56"/>
      <c r="K9" s="55">
        <v>0</v>
      </c>
      <c r="L9" s="65">
        <f t="shared" ref="L9:L13" si="1">SUM(G9:K9)/2000</f>
        <v>72.311499999999995</v>
      </c>
    </row>
    <row r="10" spans="1:13">
      <c r="A10" s="11" t="s">
        <v>5</v>
      </c>
      <c r="B10" s="53">
        <v>6820</v>
      </c>
      <c r="C10" s="53">
        <v>10080</v>
      </c>
      <c r="D10" s="53">
        <v>5280</v>
      </c>
      <c r="E10" s="53">
        <v>33305</v>
      </c>
      <c r="F10" s="53">
        <v>12220</v>
      </c>
      <c r="G10" s="51">
        <f t="shared" si="0"/>
        <v>67705</v>
      </c>
      <c r="H10" s="49"/>
      <c r="I10">
        <v>36660</v>
      </c>
      <c r="J10" s="54"/>
      <c r="K10" s="55">
        <v>0</v>
      </c>
      <c r="L10" s="65">
        <f t="shared" si="1"/>
        <v>52.182499999999997</v>
      </c>
    </row>
    <row r="11" spans="1:13">
      <c r="A11" s="11" t="s">
        <v>11</v>
      </c>
      <c r="B11" s="53">
        <v>2080</v>
      </c>
      <c r="C11" s="53">
        <v>1700</v>
      </c>
      <c r="D11" s="53">
        <v>0</v>
      </c>
      <c r="E11" s="53">
        <v>2500</v>
      </c>
      <c r="F11" s="53">
        <v>0</v>
      </c>
      <c r="G11" s="51">
        <f>SUM(B11:F11)</f>
        <v>6280</v>
      </c>
      <c r="H11" s="49"/>
      <c r="I11" s="54"/>
      <c r="J11" s="54"/>
      <c r="K11" s="55">
        <v>0</v>
      </c>
      <c r="L11" s="65">
        <f t="shared" si="1"/>
        <v>3.14</v>
      </c>
    </row>
    <row r="12" spans="1:13">
      <c r="A12" s="11" t="s">
        <v>3</v>
      </c>
      <c r="B12" s="53">
        <v>0</v>
      </c>
      <c r="C12" s="53">
        <v>0</v>
      </c>
      <c r="D12" s="53">
        <v>0</v>
      </c>
      <c r="E12" s="53">
        <v>0</v>
      </c>
      <c r="F12" s="53">
        <v>3800</v>
      </c>
      <c r="G12" s="51">
        <f>SUM(B12:F12)</f>
        <v>3800</v>
      </c>
      <c r="H12" s="49"/>
      <c r="I12" s="54"/>
      <c r="J12" s="54"/>
      <c r="K12" s="55">
        <v>0</v>
      </c>
      <c r="L12" s="65">
        <f t="shared" si="1"/>
        <v>1.9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50">
        <v>652340</v>
      </c>
      <c r="I13" s="57">
        <v>52180</v>
      </c>
      <c r="J13" s="58"/>
      <c r="K13" s="59">
        <v>0</v>
      </c>
      <c r="L13" s="66">
        <f t="shared" si="1"/>
        <v>352.26</v>
      </c>
    </row>
    <row r="14" spans="1:13" s="61" customFormat="1">
      <c r="A14" s="60" t="s">
        <v>48</v>
      </c>
      <c r="B14" s="51">
        <f>SUM(B6:B13)</f>
        <v>33558</v>
      </c>
      <c r="C14" s="51">
        <f>SUM(C6:C13)</f>
        <v>74040</v>
      </c>
      <c r="D14" s="51">
        <f>SUM(D6:D13)</f>
        <v>33250</v>
      </c>
      <c r="E14" s="51">
        <f t="shared" ref="E14:F14" si="2">SUM(E6:E13)</f>
        <v>174506</v>
      </c>
      <c r="F14" s="51">
        <f t="shared" si="2"/>
        <v>48090</v>
      </c>
      <c r="G14" s="51">
        <f>SUM(G6:G13)</f>
        <v>363444</v>
      </c>
      <c r="H14" s="51">
        <f t="shared" ref="H14" si="3">SUM(H6:H13)</f>
        <v>652340</v>
      </c>
      <c r="I14" s="51">
        <f>SUM(I6:I13)</f>
        <v>88840</v>
      </c>
      <c r="J14" s="51">
        <f>SUM(J6:J13)</f>
        <v>0</v>
      </c>
      <c r="K14" s="51">
        <f t="shared" ref="K14" si="4">SUM(K6:K13)</f>
        <v>0</v>
      </c>
      <c r="L14" s="67"/>
    </row>
    <row r="15" spans="1:13" ht="15" thickBot="1">
      <c r="A15" s="22" t="s">
        <v>49</v>
      </c>
      <c r="B15" s="91">
        <f>SUM(B14)/2000</f>
        <v>16.779</v>
      </c>
      <c r="C15" s="91">
        <f>SUM(C14)/2000</f>
        <v>37.020000000000003</v>
      </c>
      <c r="D15" s="91">
        <f>SUM(D14)/2000</f>
        <v>16.625</v>
      </c>
      <c r="E15" s="91">
        <f t="shared" ref="E15:K15" si="5">SUM(E14)/2000</f>
        <v>87.253</v>
      </c>
      <c r="F15" s="91">
        <f t="shared" si="5"/>
        <v>24.045000000000002</v>
      </c>
      <c r="G15" s="91">
        <f t="shared" si="5"/>
        <v>181.72200000000001</v>
      </c>
      <c r="H15" s="91">
        <f t="shared" si="5"/>
        <v>326.17</v>
      </c>
      <c r="I15" s="91">
        <f t="shared" si="5"/>
        <v>44.42</v>
      </c>
      <c r="J15" s="91">
        <f t="shared" si="5"/>
        <v>0</v>
      </c>
      <c r="K15" s="91">
        <f t="shared" si="5"/>
        <v>0</v>
      </c>
      <c r="L15" s="68">
        <f>SUM(L6:L13)</f>
        <v>552.31200000000001</v>
      </c>
    </row>
    <row r="16" spans="1:13" ht="1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1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94">
        <v>1768.8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78">
        <v>28.66</v>
      </c>
      <c r="H19" s="35"/>
      <c r="I19" s="42"/>
      <c r="J19" s="1"/>
      <c r="K19" s="16" t="s">
        <v>7</v>
      </c>
      <c r="L19" s="94">
        <v>1279.2</v>
      </c>
    </row>
    <row r="20" spans="1:12" ht="32.25" customHeight="1" thickBot="1">
      <c r="A20" s="9" t="s">
        <v>42</v>
      </c>
      <c r="B20" s="34">
        <v>1076.0999999999999</v>
      </c>
      <c r="C20" s="34">
        <v>1830.6</v>
      </c>
      <c r="D20" s="33">
        <f>B20+C20</f>
        <v>2906.7</v>
      </c>
      <c r="E20" s="1"/>
      <c r="F20" s="15" t="s">
        <v>38</v>
      </c>
      <c r="G20" s="78">
        <v>7.69</v>
      </c>
      <c r="H20" s="35"/>
      <c r="I20" s="42"/>
      <c r="J20" s="1"/>
      <c r="K20" s="26" t="s">
        <v>30</v>
      </c>
      <c r="L20" s="95">
        <f>SUM(L18:L19)</f>
        <v>3048</v>
      </c>
    </row>
    <row r="21" spans="1:12">
      <c r="A21" s="11" t="s">
        <v>8</v>
      </c>
      <c r="B21" s="34">
        <v>3638</v>
      </c>
      <c r="C21" s="35"/>
      <c r="D21" s="33">
        <f>B21</f>
        <v>3638</v>
      </c>
      <c r="E21" s="1"/>
      <c r="F21" s="15" t="s">
        <v>46</v>
      </c>
      <c r="G21" s="78">
        <v>0</v>
      </c>
      <c r="H21" s="35"/>
      <c r="I21" s="42"/>
      <c r="J21" s="1"/>
      <c r="K21" s="1"/>
    </row>
    <row r="22" spans="1:12">
      <c r="A22" s="11" t="s">
        <v>43</v>
      </c>
      <c r="B22" s="34">
        <v>3.6</v>
      </c>
      <c r="C22" s="35"/>
      <c r="D22" s="33">
        <f>B22</f>
        <v>3.6</v>
      </c>
      <c r="E22" s="1"/>
      <c r="F22" s="18" t="s">
        <v>35</v>
      </c>
      <c r="G22" s="78">
        <v>0</v>
      </c>
      <c r="H22" s="35"/>
      <c r="I22" s="42"/>
      <c r="J22" s="1"/>
      <c r="K22" s="1"/>
    </row>
    <row r="23" spans="1:12">
      <c r="A23" s="11" t="s">
        <v>9</v>
      </c>
      <c r="B23" s="35"/>
      <c r="C23" s="34">
        <v>280</v>
      </c>
      <c r="D23" s="32">
        <f>C23</f>
        <v>280</v>
      </c>
      <c r="F23" s="18" t="s">
        <v>40</v>
      </c>
      <c r="G23" s="78">
        <v>9.8000000000000007</v>
      </c>
      <c r="H23" s="35"/>
      <c r="I23" s="42"/>
      <c r="J23" s="1"/>
      <c r="K23" s="1"/>
    </row>
    <row r="24" spans="1:12" ht="24" customHeight="1">
      <c r="A24" s="13" t="s">
        <v>10</v>
      </c>
      <c r="B24" s="36"/>
      <c r="C24" s="37">
        <v>251</v>
      </c>
      <c r="D24" s="38">
        <f>C24</f>
        <v>251</v>
      </c>
      <c r="E24" s="5"/>
      <c r="F24" s="24" t="s">
        <v>41</v>
      </c>
      <c r="G24" s="81"/>
      <c r="H24" s="73">
        <v>2.2999999999999998</v>
      </c>
      <c r="I24" s="43"/>
      <c r="J24" s="5"/>
      <c r="K24" s="4"/>
    </row>
    <row r="25" spans="1:12" ht="15" thickBot="1">
      <c r="A25" s="22" t="s">
        <v>47</v>
      </c>
      <c r="B25" s="39">
        <f>SUM(B20:B22)</f>
        <v>4717.7000000000007</v>
      </c>
      <c r="C25" s="40">
        <f>SUM(C20:C24)</f>
        <v>2361.6</v>
      </c>
      <c r="D25" s="41">
        <f>B25+C25</f>
        <v>7079.3000000000011</v>
      </c>
      <c r="F25" s="19" t="s">
        <v>36</v>
      </c>
      <c r="G25" s="84">
        <f>SUM(G19:G23)</f>
        <v>46.150000000000006</v>
      </c>
      <c r="H25" s="76">
        <f>SUM(H24)</f>
        <v>2.2999999999999998</v>
      </c>
      <c r="I25" s="77">
        <f>G25+H25</f>
        <v>48.45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" thickBot="1">
      <c r="F28" s="1"/>
      <c r="G28" s="1"/>
      <c r="H28" s="1"/>
      <c r="I28" s="1"/>
      <c r="J28" s="1"/>
      <c r="L28" s="1"/>
    </row>
    <row r="29" spans="1:12" ht="21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552.31200000000001</v>
      </c>
      <c r="C31" s="46">
        <f>B31/B36</f>
        <v>5.1482923942833284E-2</v>
      </c>
      <c r="G31" s="1"/>
      <c r="H31" s="1"/>
      <c r="I31" s="1"/>
      <c r="J31" s="1"/>
      <c r="L31" s="1"/>
    </row>
    <row r="32" spans="1:12">
      <c r="A32" s="30" t="s">
        <v>80</v>
      </c>
      <c r="B32" s="69">
        <f>G25</f>
        <v>46.150000000000006</v>
      </c>
      <c r="C32" s="47">
        <f>B32/B36</f>
        <v>4.3018021335074312E-3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3048</v>
      </c>
      <c r="C33" s="46">
        <f>B33/B36</f>
        <v>0.28411468912092414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2363.9</v>
      </c>
      <c r="C34" s="46">
        <f>B34/B36</f>
        <v>0.22034734698587682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4717.7000000000007</v>
      </c>
      <c r="C35" s="48">
        <f>B35/B36</f>
        <v>0.43975323781685827</v>
      </c>
      <c r="D35" s="1"/>
      <c r="E35" s="1"/>
      <c r="F35" s="1"/>
      <c r="G35" s="1"/>
      <c r="H35" s="1"/>
      <c r="I35" s="1"/>
      <c r="J35" s="1"/>
      <c r="L35" s="1"/>
    </row>
    <row r="36" spans="1:12" ht="15" thickBot="1">
      <c r="A36" s="22" t="s">
        <v>50</v>
      </c>
      <c r="B36" s="98">
        <f>SUM(B31:B35)</f>
        <v>10728.062000000002</v>
      </c>
      <c r="C36" s="44">
        <f>SUM(C31:C35)</f>
        <v>1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D13" zoomScaleNormal="100" workbookViewId="0">
      <selection activeCell="B35" sqref="B35"/>
    </sheetView>
  </sheetViews>
  <sheetFormatPr defaultColWidth="12.5546875" defaultRowHeight="14.4"/>
  <cols>
    <col min="1" max="1" width="25.88671875" style="6" bestFit="1" customWidth="1"/>
    <col min="2" max="2" width="19.44140625" bestFit="1" customWidth="1"/>
    <col min="3" max="3" width="18.88671875" bestFit="1" customWidth="1"/>
    <col min="4" max="4" width="12.6640625" bestFit="1" customWidth="1"/>
    <col min="5" max="5" width="10" bestFit="1" customWidth="1"/>
    <col min="6" max="6" width="26.5546875" customWidth="1"/>
    <col min="7" max="7" width="11.33203125" bestFit="1" customWidth="1"/>
    <col min="8" max="8" width="12.88671875" bestFit="1" customWidth="1"/>
    <col min="9" max="9" width="10.88671875" bestFit="1" customWidth="1"/>
    <col min="10" max="10" width="9.5546875" bestFit="1" customWidth="1"/>
    <col min="11" max="11" width="11.88671875" customWidth="1"/>
    <col min="12" max="13" width="28.88671875" bestFit="1" customWidth="1"/>
  </cols>
  <sheetData>
    <row r="1" spans="1:13" ht="45.75" customHeight="1">
      <c r="A1" s="121" t="s">
        <v>72</v>
      </c>
      <c r="B1" s="121"/>
      <c r="C1" s="121"/>
      <c r="D1" s="121"/>
      <c r="E1" s="121"/>
    </row>
    <row r="2" spans="1:13" ht="15" thickBot="1"/>
    <row r="3" spans="1:13" ht="18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40.200000000000003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v>360</v>
      </c>
      <c r="C6" s="53">
        <v>1240</v>
      </c>
      <c r="D6" s="53">
        <v>0</v>
      </c>
      <c r="E6" s="53">
        <v>2860</v>
      </c>
      <c r="F6" s="53">
        <v>340</v>
      </c>
      <c r="G6" s="51">
        <f t="shared" ref="G6:G10" si="0">SUM(B6:F6)</f>
        <v>4800</v>
      </c>
      <c r="H6" s="49"/>
      <c r="I6" s="54"/>
      <c r="J6" s="54"/>
      <c r="K6" s="55">
        <v>0</v>
      </c>
      <c r="L6" s="65">
        <f>SUM(G6:K6)/2000</f>
        <v>2.4</v>
      </c>
    </row>
    <row r="7" spans="1:13">
      <c r="A7" s="11" t="s">
        <v>12</v>
      </c>
      <c r="B7" s="53">
        <v>3860</v>
      </c>
      <c r="C7" s="53">
        <v>6126</v>
      </c>
      <c r="D7" s="53">
        <v>4500</v>
      </c>
      <c r="E7" s="53">
        <v>29640</v>
      </c>
      <c r="F7" s="53">
        <v>2755</v>
      </c>
      <c r="G7" s="51">
        <f t="shared" si="0"/>
        <v>46881</v>
      </c>
      <c r="H7" s="49"/>
      <c r="I7" s="54"/>
      <c r="J7" s="54"/>
      <c r="K7" s="55">
        <v>0</v>
      </c>
      <c r="L7" s="65">
        <f>SUM(G7:K7)/2000</f>
        <v>23.4405</v>
      </c>
    </row>
    <row r="8" spans="1:13">
      <c r="A8" s="11" t="s">
        <v>13</v>
      </c>
      <c r="B8" s="53">
        <v>7880</v>
      </c>
      <c r="C8" s="53">
        <v>14940</v>
      </c>
      <c r="D8" s="53">
        <v>6740</v>
      </c>
      <c r="E8" s="53">
        <v>51500</v>
      </c>
      <c r="F8" s="53">
        <v>13740</v>
      </c>
      <c r="G8" s="51">
        <f t="shared" si="0"/>
        <v>94800</v>
      </c>
      <c r="H8" s="49"/>
      <c r="I8" s="54"/>
      <c r="J8" s="54"/>
      <c r="K8" s="55">
        <v>0</v>
      </c>
      <c r="L8" s="65">
        <f>SUM(G8:K8)/2000</f>
        <v>47.4</v>
      </c>
    </row>
    <row r="9" spans="1:13">
      <c r="A9" s="11" t="s">
        <v>4</v>
      </c>
      <c r="B9" s="53">
        <v>10800</v>
      </c>
      <c r="C9" s="53">
        <v>30920</v>
      </c>
      <c r="D9" s="53">
        <v>23080</v>
      </c>
      <c r="E9" s="53">
        <v>81460</v>
      </c>
      <c r="F9" s="53">
        <v>6140</v>
      </c>
      <c r="G9" s="51">
        <f t="shared" si="0"/>
        <v>152400</v>
      </c>
      <c r="H9" s="49"/>
      <c r="I9" s="54"/>
      <c r="J9" s="56"/>
      <c r="K9" s="55">
        <v>0</v>
      </c>
      <c r="L9" s="65">
        <f t="shared" ref="L9:L13" si="1">SUM(G9:K9)/2000</f>
        <v>76.2</v>
      </c>
    </row>
    <row r="10" spans="1:13">
      <c r="A10" s="11" t="s">
        <v>5</v>
      </c>
      <c r="B10" s="53">
        <v>6140</v>
      </c>
      <c r="C10" s="53">
        <v>10100</v>
      </c>
      <c r="D10" s="53">
        <v>8460</v>
      </c>
      <c r="E10" s="53">
        <v>45880</v>
      </c>
      <c r="F10" s="53">
        <v>11680</v>
      </c>
      <c r="G10" s="51">
        <f t="shared" si="0"/>
        <v>82260</v>
      </c>
      <c r="H10" s="49"/>
      <c r="I10">
        <v>22240</v>
      </c>
      <c r="J10" s="54"/>
      <c r="K10" s="55">
        <v>0</v>
      </c>
      <c r="L10" s="65">
        <f t="shared" si="1"/>
        <v>52.25</v>
      </c>
    </row>
    <row r="11" spans="1:13">
      <c r="A11" s="11" t="s">
        <v>11</v>
      </c>
      <c r="B11" s="53">
        <v>940</v>
      </c>
      <c r="C11" s="53">
        <v>0</v>
      </c>
      <c r="D11" s="53">
        <v>0</v>
      </c>
      <c r="E11" s="53">
        <v>2640</v>
      </c>
      <c r="F11" s="53">
        <v>520</v>
      </c>
      <c r="G11" s="51">
        <f>SUM(B11:F11)</f>
        <v>4100</v>
      </c>
      <c r="H11" s="49"/>
      <c r="I11" s="54"/>
      <c r="J11" s="54"/>
      <c r="K11" s="55">
        <v>0</v>
      </c>
      <c r="L11" s="65">
        <f t="shared" si="1"/>
        <v>2.0499999999999998</v>
      </c>
    </row>
    <row r="12" spans="1:13">
      <c r="A12" s="11" t="s">
        <v>3</v>
      </c>
      <c r="B12" s="53">
        <v>0</v>
      </c>
      <c r="C12" s="53">
        <v>14560</v>
      </c>
      <c r="D12" s="53">
        <v>0</v>
      </c>
      <c r="E12" s="53">
        <v>0</v>
      </c>
      <c r="F12" s="53">
        <v>0</v>
      </c>
      <c r="G12" s="51">
        <f>SUM(B12:F12)</f>
        <v>14560</v>
      </c>
      <c r="H12" s="49"/>
      <c r="I12" s="54"/>
      <c r="J12" s="54"/>
      <c r="K12" s="55">
        <v>0</v>
      </c>
      <c r="L12" s="65">
        <f t="shared" si="1"/>
        <v>7.28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50">
        <v>757600</v>
      </c>
      <c r="I13" s="57">
        <v>71000</v>
      </c>
      <c r="J13" s="58"/>
      <c r="K13" s="59">
        <v>0</v>
      </c>
      <c r="L13" s="66">
        <f t="shared" si="1"/>
        <v>414.3</v>
      </c>
    </row>
    <row r="14" spans="1:13" s="61" customFormat="1">
      <c r="A14" s="60" t="s">
        <v>48</v>
      </c>
      <c r="B14" s="51">
        <f>SUM(B6:B13)</f>
        <v>29980</v>
      </c>
      <c r="C14" s="51">
        <f>SUM(C6:C13)</f>
        <v>77886</v>
      </c>
      <c r="D14" s="51">
        <f>SUM(D6:D13)</f>
        <v>42780</v>
      </c>
      <c r="E14" s="51">
        <f t="shared" ref="E14:F14" si="2">SUM(E6:E13)</f>
        <v>213980</v>
      </c>
      <c r="F14" s="51">
        <f t="shared" si="2"/>
        <v>35175</v>
      </c>
      <c r="G14" s="51">
        <f>SUM(G6:G13)</f>
        <v>399801</v>
      </c>
      <c r="H14" s="51">
        <f t="shared" ref="H14" si="3">SUM(H6:H13)</f>
        <v>757600</v>
      </c>
      <c r="I14" s="51">
        <f>SUM(I6:I13)</f>
        <v>93240</v>
      </c>
      <c r="J14" s="51">
        <f>SUM(J6:J13)</f>
        <v>0</v>
      </c>
      <c r="K14" s="51">
        <f t="shared" ref="K14" si="4">SUM(K6:K13)</f>
        <v>0</v>
      </c>
      <c r="L14" s="67"/>
    </row>
    <row r="15" spans="1:13" ht="15" thickBot="1">
      <c r="A15" s="22" t="s">
        <v>49</v>
      </c>
      <c r="B15" s="91">
        <f>SUM(B14)/2000</f>
        <v>14.99</v>
      </c>
      <c r="C15" s="91">
        <f>SUM(C14)/2000</f>
        <v>38.942999999999998</v>
      </c>
      <c r="D15" s="91">
        <f>SUM(D14)/2000</f>
        <v>21.39</v>
      </c>
      <c r="E15" s="91">
        <f t="shared" ref="E15:K15" si="5">SUM(E14)/2000</f>
        <v>106.99</v>
      </c>
      <c r="F15" s="91">
        <f t="shared" si="5"/>
        <v>17.587499999999999</v>
      </c>
      <c r="G15" s="91">
        <f t="shared" si="5"/>
        <v>199.90049999999999</v>
      </c>
      <c r="H15" s="91">
        <f t="shared" si="5"/>
        <v>378.8</v>
      </c>
      <c r="I15" s="91">
        <f t="shared" si="5"/>
        <v>46.62</v>
      </c>
      <c r="J15" s="91">
        <f t="shared" si="5"/>
        <v>0</v>
      </c>
      <c r="K15" s="91">
        <f t="shared" si="5"/>
        <v>0</v>
      </c>
      <c r="L15" s="68">
        <f>SUM(L6:L13)</f>
        <v>625.32050000000004</v>
      </c>
    </row>
    <row r="16" spans="1:13" ht="1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1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94">
        <v>2630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78">
        <v>38.200000000000003</v>
      </c>
      <c r="H19" s="35"/>
      <c r="I19" s="42"/>
      <c r="J19" s="1"/>
      <c r="K19" s="16" t="s">
        <v>7</v>
      </c>
      <c r="L19" s="94">
        <v>250</v>
      </c>
    </row>
    <row r="20" spans="1:12" ht="32.25" customHeight="1" thickBot="1">
      <c r="A20" s="9" t="s">
        <v>42</v>
      </c>
      <c r="B20" s="53">
        <v>984.2</v>
      </c>
      <c r="C20" s="53">
        <v>1532.4</v>
      </c>
      <c r="D20" s="108">
        <f>B20+C20</f>
        <v>2516.6000000000004</v>
      </c>
      <c r="E20" s="1"/>
      <c r="F20" s="15" t="s">
        <v>38</v>
      </c>
      <c r="G20" s="78">
        <v>9.5</v>
      </c>
      <c r="H20" s="35"/>
      <c r="I20" s="42"/>
      <c r="J20" s="1"/>
      <c r="K20" s="26" t="s">
        <v>30</v>
      </c>
      <c r="L20" s="95">
        <f>SUM(L18:L19)</f>
        <v>2880</v>
      </c>
    </row>
    <row r="21" spans="1:12">
      <c r="A21" s="11" t="s">
        <v>8</v>
      </c>
      <c r="B21" s="53">
        <v>3474</v>
      </c>
      <c r="C21" s="49"/>
      <c r="D21" s="108">
        <f>B21</f>
        <v>3474</v>
      </c>
      <c r="E21" s="1"/>
      <c r="F21" s="15" t="s">
        <v>46</v>
      </c>
      <c r="G21" s="78">
        <v>0</v>
      </c>
      <c r="H21" s="35"/>
      <c r="I21" s="42"/>
      <c r="J21" s="1"/>
      <c r="K21" s="1"/>
    </row>
    <row r="22" spans="1:12">
      <c r="A22" s="11" t="s">
        <v>43</v>
      </c>
      <c r="B22" s="53">
        <v>2.8</v>
      </c>
      <c r="C22" s="49"/>
      <c r="D22" s="108">
        <f>B22</f>
        <v>2.8</v>
      </c>
      <c r="E22" s="1"/>
      <c r="F22" s="18" t="s">
        <v>35</v>
      </c>
      <c r="G22" s="78">
        <v>0</v>
      </c>
      <c r="H22" s="35"/>
      <c r="I22" s="42"/>
      <c r="J22" s="1"/>
      <c r="K22" s="1"/>
    </row>
    <row r="23" spans="1:12">
      <c r="A23" s="11" t="s">
        <v>9</v>
      </c>
      <c r="B23" s="49"/>
      <c r="C23" s="53">
        <v>264</v>
      </c>
      <c r="D23" s="131">
        <f>C23</f>
        <v>264</v>
      </c>
      <c r="F23" s="18" t="s">
        <v>40</v>
      </c>
      <c r="G23" s="78">
        <v>1.5</v>
      </c>
      <c r="H23" s="35"/>
      <c r="I23" s="42"/>
      <c r="J23" s="1"/>
      <c r="K23" s="1"/>
    </row>
    <row r="24" spans="1:12" ht="24" customHeight="1">
      <c r="A24" s="13" t="s">
        <v>10</v>
      </c>
      <c r="B24" s="99"/>
      <c r="C24" s="50">
        <v>366</v>
      </c>
      <c r="D24" s="132">
        <f>C24</f>
        <v>366</v>
      </c>
      <c r="E24" s="5"/>
      <c r="F24" s="24" t="s">
        <v>41</v>
      </c>
      <c r="G24" s="81"/>
      <c r="H24" s="73">
        <v>0</v>
      </c>
      <c r="I24" s="43"/>
      <c r="J24" s="5"/>
      <c r="K24" s="4"/>
    </row>
    <row r="25" spans="1:12" ht="15" thickBot="1">
      <c r="A25" s="22" t="s">
        <v>47</v>
      </c>
      <c r="B25" s="111">
        <f>SUM(B20:B22)</f>
        <v>4461</v>
      </c>
      <c r="C25" s="106">
        <f>SUM(C20:C24)</f>
        <v>2162.4</v>
      </c>
      <c r="D25" s="107">
        <f>B25+C25</f>
        <v>6623.4</v>
      </c>
      <c r="F25" s="19" t="s">
        <v>36</v>
      </c>
      <c r="G25" s="84">
        <f>SUM(G19:G23)</f>
        <v>49.2</v>
      </c>
      <c r="H25" s="76">
        <f>SUM(H24)</f>
        <v>0</v>
      </c>
      <c r="I25" s="77">
        <f>G25+H25</f>
        <v>49.2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" thickBot="1">
      <c r="F28" s="1"/>
      <c r="G28" s="1"/>
      <c r="H28" s="1"/>
      <c r="I28" s="1"/>
      <c r="J28" s="1"/>
      <c r="L28" s="1"/>
    </row>
    <row r="29" spans="1:12" ht="21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625.32050000000004</v>
      </c>
      <c r="C31" s="46">
        <f>B31/B36</f>
        <v>6.143892556441171E-2</v>
      </c>
      <c r="G31" s="1"/>
      <c r="H31" s="1"/>
      <c r="I31" s="1"/>
      <c r="J31" s="1"/>
      <c r="L31" s="1"/>
    </row>
    <row r="32" spans="1:12">
      <c r="A32" s="30" t="s">
        <v>80</v>
      </c>
      <c r="B32" s="69">
        <f>G25</f>
        <v>49.2</v>
      </c>
      <c r="C32" s="47">
        <f>B32/B36</f>
        <v>4.8339933486413068E-3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2880</v>
      </c>
      <c r="C33" s="46">
        <f>B33/B36</f>
        <v>0.28296546431071062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2162.4</v>
      </c>
      <c r="C34" s="46">
        <f>B34/B36</f>
        <v>0.21245990278662524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4461</v>
      </c>
      <c r="C35" s="48">
        <f>B35/B36</f>
        <v>0.43830171398961115</v>
      </c>
      <c r="D35" s="1"/>
      <c r="E35" s="1"/>
      <c r="F35" s="1"/>
      <c r="G35" s="1"/>
      <c r="H35" s="1"/>
      <c r="I35" s="1"/>
      <c r="J35" s="1"/>
      <c r="L35" s="1"/>
    </row>
    <row r="36" spans="1:12" ht="15" thickBot="1">
      <c r="A36" s="22" t="s">
        <v>50</v>
      </c>
      <c r="B36" s="98">
        <f>SUM(B31:B35)</f>
        <v>10177.9205</v>
      </c>
      <c r="C36" s="44">
        <f>SUM(C31:C35)</f>
        <v>1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12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zoomScaleNormal="100" workbookViewId="0">
      <selection activeCell="B35" sqref="B35"/>
    </sheetView>
  </sheetViews>
  <sheetFormatPr defaultColWidth="12.5546875" defaultRowHeight="14.4"/>
  <cols>
    <col min="1" max="1" width="25.88671875" style="6" bestFit="1" customWidth="1"/>
    <col min="2" max="2" width="19.44140625" bestFit="1" customWidth="1"/>
    <col min="3" max="3" width="18.88671875" bestFit="1" customWidth="1"/>
    <col min="4" max="4" width="12.6640625" bestFit="1" customWidth="1"/>
    <col min="5" max="5" width="10.44140625" bestFit="1" customWidth="1"/>
    <col min="6" max="6" width="26.5546875" customWidth="1"/>
    <col min="7" max="7" width="11.33203125" bestFit="1" customWidth="1"/>
    <col min="8" max="8" width="12.88671875" bestFit="1" customWidth="1"/>
    <col min="9" max="9" width="10.88671875" bestFit="1" customWidth="1"/>
    <col min="10" max="10" width="9.5546875" bestFit="1" customWidth="1"/>
    <col min="11" max="11" width="11.88671875" customWidth="1"/>
    <col min="12" max="13" width="28.88671875" bestFit="1" customWidth="1"/>
  </cols>
  <sheetData>
    <row r="1" spans="1:13" ht="45.75" customHeight="1">
      <c r="A1" s="121" t="s">
        <v>79</v>
      </c>
      <c r="B1" s="121"/>
      <c r="C1" s="121"/>
      <c r="D1" s="121"/>
      <c r="E1" s="121"/>
    </row>
    <row r="2" spans="1:13" ht="15" thickBot="1"/>
    <row r="3" spans="1:13" ht="18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40.200000000000003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f>SUM('2018 JAN'!B6,'2018 FEB'!B6,'2018 MAR'!B6,'2018 APRIL'!B6,'2018 MAY'!B6,'2018 JUNE'!B6,'2018 JULY'!B6,'2018 AUG'!B6,'2018 SEPT'!B6,'2018 OCT'!B6,'2018 NOV'!B6,'2018 DEC'!B6)</f>
        <v>7678</v>
      </c>
      <c r="C6" s="53">
        <f>SUM('2018 JAN'!C6,'2018 FEB'!C6,'2018 MAR'!C6,'2018 APRIL'!C6,'2018 MAY'!C6,'2018 JUNE'!C6,'2018 JULY'!C6,'2018 AUG'!C6,'2018 SEPT'!C6,'2018 OCT'!C6,'2018 NOV'!C6,'2018 DEC'!C6)</f>
        <v>9000</v>
      </c>
      <c r="D6" s="53">
        <f>SUM('2018 JAN'!D6,'2018 FEB'!D6,'2018 MAR'!D6,'2018 APRIL'!D6,'2018 MAY'!D6,'2018 JUNE'!D6,'2018 JULY'!D6,'2018 AUG'!D6,'2018 SEPT'!D6,'2018 OCT'!D6,'2018 NOV'!D6,'2018 DEC'!D6)</f>
        <v>4790</v>
      </c>
      <c r="E6" s="53">
        <f>SUM('2018 JAN'!E6,'2018 FEB'!E6,'2018 MAR'!E6,'2018 APRIL'!E6,'2018 MAY'!E6,'2018 JUNE'!E6,'2018 JULY'!E6,'2018 AUG'!E6,'2018 SEPT'!E6,'2018 OCT'!E6,'2018 NOV'!E6,'2018 DEC'!E6)</f>
        <v>43940</v>
      </c>
      <c r="F6" s="53">
        <f>SUM('2018 JAN'!F6,'2018 FEB'!F6,'2018 MAR'!F6,'2018 APRIL'!F6,'2018 MAY'!F6,'2018 JUNE'!F6,'2018 JULY'!F6,'2018 AUG'!F6,'2018 SEPT'!F6,'2018 OCT'!F6,'2018 NOV'!F6,'2018 DEC'!F6)</f>
        <v>4606</v>
      </c>
      <c r="G6" s="53">
        <f>SUM('2018 JAN'!G6,'2018 FEB'!G6,'2018 MAR'!G6,'2018 APRIL'!G6,'2018 MAY'!G6,'2018 JUNE'!G6,'2018 JULY'!G6,'2018 AUG'!G6,'2018 SEPT'!G6,'2018 OCT'!G6,'2018 NOV'!G6,'2018 DEC'!G6)</f>
        <v>70014</v>
      </c>
      <c r="H6" s="49"/>
      <c r="I6" s="54"/>
      <c r="J6" s="54"/>
      <c r="K6" s="53">
        <f>SUM('2018 JULY'!K6,'2018 AUG'!K6,'2018 SEPT'!K6,'2018 OCT'!K6,'2018 NOV'!K6,'2018 DEC'!K6)</f>
        <v>0</v>
      </c>
      <c r="L6" s="65">
        <f>SUM(G6:K6)/2000</f>
        <v>35.006999999999998</v>
      </c>
    </row>
    <row r="7" spans="1:13">
      <c r="A7" s="11" t="s">
        <v>12</v>
      </c>
      <c r="B7" s="53">
        <f>SUM('2018 JAN'!B7,'2018 FEB'!B7,'2018 MAR'!B7,'2018 APRIL'!B7,'2018 MAY'!B7,'2018 JUNE'!B7,'2018 JULY'!B7,'2018 AUG'!B7,'2018 SEPT'!B7,'2018 OCT'!B7,'2018 NOV'!B7,'2018 DEC'!B7)</f>
        <v>66280</v>
      </c>
      <c r="C7" s="53">
        <f>SUM('2018 JAN'!C7,'2018 FEB'!C7,'2018 MAR'!C7,'2018 APRIL'!C7,'2018 MAY'!C7,'2018 JUNE'!C7,'2018 JULY'!C7,'2018 AUG'!C7,'2018 SEPT'!C7,'2018 OCT'!C7,'2018 NOV'!C7,'2018 DEC'!C7)</f>
        <v>86973</v>
      </c>
      <c r="D7" s="53">
        <f>SUM('2018 JAN'!D7,'2018 FEB'!D7,'2018 MAR'!D7,'2018 APRIL'!D7,'2018 MAY'!D7,'2018 JUNE'!D7,'2018 JULY'!D7,'2018 AUG'!D7,'2018 SEPT'!D7,'2018 OCT'!D7,'2018 NOV'!D7,'2018 DEC'!D7)</f>
        <v>66540</v>
      </c>
      <c r="E7" s="53">
        <f>SUM('2018 JAN'!E7,'2018 FEB'!E7,'2018 MAR'!E7,'2018 APRIL'!E7,'2018 MAY'!E7,'2018 JUNE'!E7,'2018 JULY'!E7,'2018 AUG'!E7,'2018 SEPT'!E7,'2018 OCT'!E7,'2018 NOV'!E7,'2018 DEC'!E7)</f>
        <v>327730</v>
      </c>
      <c r="F7" s="53">
        <f>SUM('2018 JAN'!F7,'2018 FEB'!F7,'2018 MAR'!F7,'2018 APRIL'!F7,'2018 MAY'!F7,'2018 JUNE'!F7,'2018 JULY'!F7,'2018 AUG'!F7,'2018 SEPT'!F7,'2018 OCT'!F7,'2018 NOV'!F7,'2018 DEC'!F7)</f>
        <v>39715</v>
      </c>
      <c r="G7" s="53">
        <f>SUM('2018 JAN'!G7,'2018 FEB'!G7,'2018 MAR'!G7,'2018 APRIL'!G7,'2018 MAY'!G7,'2018 JUNE'!G7,'2018 JULY'!G7,'2018 AUG'!G7,'2018 SEPT'!G7,'2018 OCT'!G7,'2018 NOV'!G7,'2018 DEC'!G7)</f>
        <v>587238</v>
      </c>
      <c r="H7" s="49"/>
      <c r="I7" s="54"/>
      <c r="J7" s="54"/>
      <c r="K7" s="53">
        <f>SUM('2018 JULY'!K7,'2018 AUG'!K7,'2018 SEPT'!K7,'2018 OCT'!K7,'2018 NOV'!K7,'2018 DEC'!K7)</f>
        <v>0</v>
      </c>
      <c r="L7" s="65">
        <f>SUM(G7:K7)/2000</f>
        <v>293.61900000000003</v>
      </c>
    </row>
    <row r="8" spans="1:13">
      <c r="A8" s="11" t="s">
        <v>13</v>
      </c>
      <c r="B8" s="53">
        <f>SUM('2018 JAN'!B8,'2018 FEB'!B8,'2018 MAR'!B8,'2018 APRIL'!B8,'2018 MAY'!B8,'2018 JUNE'!B8,'2018 JULY'!B8,'2018 AUG'!B8,'2018 SEPT'!B8,'2018 OCT'!B8,'2018 NOV'!B8,'2018 DEC'!B8)</f>
        <v>109360</v>
      </c>
      <c r="C8" s="53">
        <f>SUM('2018 JAN'!C8,'2018 FEB'!C8,'2018 MAR'!C8,'2018 APRIL'!C8,'2018 MAY'!C8,'2018 JUNE'!C8,'2018 JULY'!C8,'2018 AUG'!C8,'2018 SEPT'!C8,'2018 OCT'!C8,'2018 NOV'!C8,'2018 DEC'!C8)</f>
        <v>191390</v>
      </c>
      <c r="D8" s="53">
        <f>SUM('2018 JAN'!D8,'2018 FEB'!D8,'2018 MAR'!D8,'2018 APRIL'!D8,'2018 MAY'!D8,'2018 JUNE'!D8,'2018 JULY'!D8,'2018 AUG'!D8,'2018 SEPT'!D8,'2018 OCT'!D8,'2018 NOV'!D8,'2018 DEC'!D8)</f>
        <v>142940</v>
      </c>
      <c r="E8" s="53">
        <f>SUM('2018 JAN'!E8,'2018 FEB'!E8,'2018 MAR'!E8,'2018 APRIL'!E8,'2018 MAY'!E8,'2018 JUNE'!E8,'2018 JULY'!E8,'2018 AUG'!E8,'2018 SEPT'!E8,'2018 OCT'!E8,'2018 NOV'!E8,'2018 DEC'!E8)</f>
        <v>488608</v>
      </c>
      <c r="F8" s="53">
        <f>SUM('2018 JAN'!F8,'2018 FEB'!F8,'2018 MAR'!F8,'2018 APRIL'!F8,'2018 MAY'!F8,'2018 JUNE'!F8,'2018 JULY'!F8,'2018 AUG'!F8,'2018 SEPT'!F8,'2018 OCT'!F8,'2018 NOV'!F8,'2018 DEC'!F8)</f>
        <v>196060</v>
      </c>
      <c r="G8" s="53">
        <f>SUM('2018 JAN'!G8,'2018 FEB'!G8,'2018 MAR'!G8,'2018 APRIL'!G8,'2018 MAY'!G8,'2018 JUNE'!G8,'2018 JULY'!G8,'2018 AUG'!G8,'2018 SEPT'!G8,'2018 OCT'!G8,'2018 NOV'!G8,'2018 DEC'!G8)</f>
        <v>1128358</v>
      </c>
      <c r="H8" s="49"/>
      <c r="I8" s="54"/>
      <c r="J8" s="54"/>
      <c r="K8" s="53">
        <f>SUM('2018 JULY'!K8,'2018 AUG'!K8,'2018 SEPT'!K8,'2018 OCT'!K8,'2018 NOV'!K8,'2018 DEC'!K8)</f>
        <v>0</v>
      </c>
      <c r="L8" s="65">
        <f>SUM(G8:K8)/2000</f>
        <v>564.17899999999997</v>
      </c>
    </row>
    <row r="9" spans="1:13">
      <c r="A9" s="11" t="s">
        <v>4</v>
      </c>
      <c r="B9" s="53">
        <f>SUM('2018 JAN'!B9,'2018 FEB'!B9,'2018 MAR'!B9,'2018 APRIL'!B9,'2018 MAY'!B9,'2018 JUNE'!B9,'2018 JULY'!B9,'2018 AUG'!B9,'2018 SEPT'!B9,'2018 OCT'!B9,'2018 NOV'!C9,'2018 DEC'!B9)</f>
        <v>186720</v>
      </c>
      <c r="C9" s="53">
        <f>SUM('2018 JAN'!C9,'2018 FEB'!C9,'2018 MAR'!C9,'2018 APRIL'!C9,'2018 MAY'!C9,'2018 JUNE'!C9,'2018 JULY'!C9,'2018 AUG'!C9,'2018 SEPT'!C9,'2018 OCT'!C9,'2018 NOV'!C9,'2018 DEC'!C9)</f>
        <v>259960</v>
      </c>
      <c r="D9" s="53">
        <f>SUM('2018 JAN'!D9,'2018 FEB'!D9,'2018 MAR'!D9,'2018 APRIL'!D9,'2018 MAY'!D9,'2018 JUNE'!D9,'2018 JULY'!D9,'2018 AUG'!D9,'2018 SEPT'!D9,'2018 OCT'!D9,'2018 NOV'!D9,'2018 DEC'!D9)</f>
        <v>176840</v>
      </c>
      <c r="E9" s="53">
        <f>SUM('2018 JAN'!E9,'2018 FEB'!E9,'2018 MAR'!E9,'2018 APRIL'!E9,'2018 MAY'!E9,'2018 JUNE'!E9,'2018 JULY'!E9,'2018 AUG'!E9,'2018 SEPT'!E9,'2018 OCT'!E9,'2018 NOV'!E9,'2018 DEC'!E9)</f>
        <v>747843</v>
      </c>
      <c r="F9" s="53">
        <f>SUM('2018 JAN'!F9,'2018 FEB'!F9,'2018 MAR'!F9,'2018 APRIL'!F9,'2018 MAY'!F9,'2018 JUNE'!F9,'2018 JULY'!F9,'2018 AUG'!F9,'2018 SEPT'!F9,'2018 OCT'!F9,'2018 NOV'!F9,'2018 DEC'!F9)</f>
        <v>93370</v>
      </c>
      <c r="G9" s="53">
        <f>SUM('2018 JAN'!G9,'2018 FEB'!G9,'2018 MAR'!G9,'2018 APRIL'!G9,'2018 MAY'!G9,'2018 JUNE'!G9,'2018 JULY'!G9,'2018 AUG'!G9,'2018 SEPT'!G9,'2018 OCT'!G9,'2018 NOV'!G9,'2018 DEC'!G9)</f>
        <v>1431933</v>
      </c>
      <c r="H9" s="49"/>
      <c r="I9" s="54"/>
      <c r="J9" s="53">
        <f>SUM('2018 JAN'!J9,'2018 FEB'!J9,'2018 MAR'!J9,'2018 APRIL'!J9,'2018 MAY'!J9,'2018 JUNE'!J9,'2018 JULY'!J9,'2018 AUG'!J9,'2018 SEPT'!J9,'2018 OCT'!J9,'2018 NOV'!J9,'2018 DEC'!J9)</f>
        <v>66515</v>
      </c>
      <c r="K9" s="53">
        <f>SUM('2018 JULY'!K9,'2018 AUG'!K9,'2018 SEPT'!K9,'2018 OCT'!K9,'2018 NOV'!K9,'2018 DEC'!K9)</f>
        <v>0</v>
      </c>
      <c r="L9" s="65">
        <f t="shared" ref="L9:L13" si="0">SUM(G9:K9)/2000</f>
        <v>749.22400000000005</v>
      </c>
    </row>
    <row r="10" spans="1:13">
      <c r="A10" s="11" t="s">
        <v>5</v>
      </c>
      <c r="B10" s="53">
        <f>SUM('2018 JAN'!B10,'2018 FEB'!B10,'2018 MAR'!B10,'2018 APRIL'!B10,'2018 MAY'!B10,'2018 JUNE'!B10,'2018 JULY'!B10,'2018 AUG'!B10,'2018 SEPT'!B10,'2018 OCT'!B10,'2018 NOV'!B10,'2018 DEC'!B10)</f>
        <v>147540</v>
      </c>
      <c r="C10" s="53">
        <f>SUM('2018 JAN'!C10,'2018 FEB'!C10,'2018 MAR'!C10,'2018 APRIL'!C10,'2018 MAY'!C10,'2018 JUNE'!C10,'2018 JULY'!C10,'2018 AUG'!C10,'2018 SEPT'!C10,'2018 OCT'!C10,'2018 NOV'!C10,'2018 DEC'!C10)</f>
        <v>138431</v>
      </c>
      <c r="D10" s="53">
        <f>SUM('2018 JAN'!D10,'2018 FEB'!D10,'2018 MAR'!D10,'2018 APRIL'!D10,'2018 MAY'!D10,'2018 JUNE'!D10,'2018 JULY'!D10,'2018 AUG'!D10,'2018 SEPT'!D10,'2018 OCT'!D10,'2018 NOV'!D10,'2018 DEC'!D10)</f>
        <v>113180</v>
      </c>
      <c r="E10" s="53">
        <f>SUM('2018 JAN'!E10,'2018 FEB'!E10,'2018 MAR'!E10,'2018 APRIL'!E10,'2018 MAY'!E10,'2018 JUNE'!E10,'2018 JULY'!E10,'2018 AUG'!E10,'2018 SEPT'!E10,'2018 OCT'!E10,'2018 NOV'!E10,'2018 DEC'!E10)</f>
        <v>469533</v>
      </c>
      <c r="F10" s="53">
        <f>SUM('2018 JAN'!F10,'2018 FEB'!F10,'2018 MAR'!F10,'2018 APRIL'!F10,'2018 MAY'!F10,'2018 JUNE'!F10,'2018 JULY'!F10,'2018 AUG'!F10,'2018 SEPT'!F10,'2018 OCT'!F10,'2018 NOV'!F10,'2018 DEC'!F10)</f>
        <v>105846</v>
      </c>
      <c r="G10" s="53">
        <f>SUM('2018 JAN'!G10,'2018 FEB'!G10,'2018 MAR'!G10,'2018 APRIL'!G10,'2018 MAY'!G10,'2018 JUNE'!G10,'2018 JULY'!G10,'2018 AUG'!G10,'2018 SEPT'!G10,'2018 OCT'!G10,'2018 NOV'!G10,'2018 DEC'!G10)</f>
        <v>974530</v>
      </c>
      <c r="H10" s="49"/>
      <c r="I10" s="53">
        <f>SUM('2018 JAN'!I10,'2018 FEB'!I10,'2018 MAR'!I10,'2018 APRIL'!I10,'2018 MAY'!I10,'2018 JUNE'!I10,'2018 JULY'!I10,'2018 AUG'!I10,'2018 SEPT'!I10,'2018 OCT'!I13,'2018 NOV'!I13,'2018 DEC'!I13)</f>
        <v>370530</v>
      </c>
      <c r="J10" s="54"/>
      <c r="K10" s="53">
        <f>SUM('2018 JULY'!K10,'2018 AUG'!K10,'2018 SEPT'!K10,'2018 OCT'!K10,'2018 NOV'!K10,'2018 DEC'!K10)</f>
        <v>0</v>
      </c>
      <c r="L10" s="65">
        <f t="shared" si="0"/>
        <v>672.53</v>
      </c>
    </row>
    <row r="11" spans="1:13">
      <c r="A11" s="11" t="s">
        <v>11</v>
      </c>
      <c r="B11" s="53">
        <f>SUM('2018 JAN'!B11,'2018 FEB'!B11,'2018 MAR'!B11,'2018 APRIL'!B11,'2018 MAY'!B11,'2018 JUNE'!B11,'2018 JULY'!B11,'2018 AUG'!B11,'2018 SEPT'!B11,'2018 OCT'!B11,'2018 NOV'!B11,'2018 DEC'!B11)</f>
        <v>8860</v>
      </c>
      <c r="C11" s="53">
        <f>SUM('2018 JAN'!C11,'2018 FEB'!C11,'2018 MAR'!C11,'2018 APRIL'!C11,'2018 MAY'!C11,'2018 JUNE'!C11,'2018 JULY'!C11,'2018 AUG'!C11,'2018 SEPT'!C11,'2018 OCT'!C11,'2018 NOV'!C11,'2018 DEC'!C11)</f>
        <v>9880</v>
      </c>
      <c r="D11" s="53">
        <f>SUM('2018 JAN'!D11,'2018 FEB'!D11,'2018 MAR'!D11,'2018 APRIL'!D11,'2018 MAY'!D11,'2018 JUNE'!D11,'2018 JULY'!D11,'2018 AUG'!D11,'2018 SEPT'!D11,'2018 OCT'!D11,'2018 NOV'!D11,'2018 DEC'!D11)</f>
        <v>6060</v>
      </c>
      <c r="E11" s="53">
        <f>SUM('2018 JAN'!E11,'2018 FEB'!E11,'2018 MAR'!E11,'2018 APRIL'!E11,'2018 MAY'!E11,'2018 JUNE'!E11,'2018 JULY'!E11,'2018 AUG'!E11,'2018 SEPT'!E11,'2018 OCT'!E11,'2018 NOV'!E11,'2018 DEC'!E11)</f>
        <v>28260</v>
      </c>
      <c r="F11" s="53">
        <f>SUM('2018 JAN'!F11,'2018 FEB'!F11,'2018 MAR'!F11,'2018 APRIL'!F11,'2018 MAY'!F11,'2018 JUNE'!F11,'2018 JULY'!F11,'2018 AUG'!F11,'2018 SEPT'!F11,'2018 OCT'!F11,'2018 NOV'!F11,'2018 DEC'!F11)</f>
        <v>5960</v>
      </c>
      <c r="G11" s="53">
        <f>SUM('2018 JAN'!G11,'2018 FEB'!G11,'2018 MAR'!G11,'2018 APRIL'!G11,'2018 MAY'!G11,'2018 JUNE'!G11,'2018 JULY'!G11,'2018 AUG'!G11,'2018 SEPT'!G11,'2018 OCT'!G11,'2018 NOV'!G11,'2018 DEC'!G11)</f>
        <v>59020</v>
      </c>
      <c r="H11" s="49"/>
      <c r="I11" s="54"/>
      <c r="J11" s="54"/>
      <c r="K11" s="53">
        <f>SUM('2018 JULY'!K11,'2018 AUG'!K11,'2018 SEPT'!K11,'2018 OCT'!K11,'2018 NOV'!K11,'2018 DEC'!K11)</f>
        <v>0</v>
      </c>
      <c r="L11" s="65">
        <f t="shared" si="0"/>
        <v>29.51</v>
      </c>
    </row>
    <row r="12" spans="1:13">
      <c r="A12" s="11" t="s">
        <v>3</v>
      </c>
      <c r="B12" s="53">
        <f>SUM('2018 JAN'!B12,'2018 FEB'!B12,'2018 MAR'!B12,'2018 APRIL'!B12,'2018 MAY'!B12,'2018 JUNE'!B12,'2018 JULY'!B12,'2018 AUG'!B12,'2018 SEPT'!B12,'2018 OCT'!B12,'2018 NOV'!F12,'2018 DEC'!B12)</f>
        <v>21700</v>
      </c>
      <c r="C12" s="53">
        <f>SUM('2018 JAN'!C12,'2018 FEB'!C12,'2018 MAR'!C12,'2018 APRIL'!C12,'2018 MAY'!C12,'2018 JUNE'!C12,'2018 JULY'!C12,'2018 AUG'!C12,'2018 SEPT'!C12,'2018 OCT'!C12,'2018 NOV'!C12,'2018 DEC'!C12)</f>
        <v>150920</v>
      </c>
      <c r="D12" s="53">
        <f>SUM('2018 JAN'!D12,'2018 FEB'!D12,'2018 MAR'!D12,'2018 APRIL'!D12,'2018 MAY'!D12,'2018 JUNE'!D12,'2018 JULY'!D12,'2018 AUG'!D12,'2018 SEPT'!D12,'2018 OCT'!D12,'2018 NOV'!D12,'2018 DEC'!D12)</f>
        <v>33540</v>
      </c>
      <c r="E12" s="53">
        <f>SUM('2018 JAN'!E12,'2018 FEB'!E12,'2018 MAR'!E12,'2018 APRIL'!E12,'2018 MAY'!E12,'2018 JUNE'!E12,'2018 JULY'!E12,'2018 AUG'!E12,'2018 SEPT'!E12,'2018 OCT'!E12,'2018 NOV'!E12,'2018 DEC'!E12)</f>
        <v>126610</v>
      </c>
      <c r="F12" s="53">
        <f>SUM('2018 JAN'!F12,'2018 FEB'!F12,'2018 MAR'!F12,'2018 APRIL'!F12,'2018 MAY'!F12,'2018 JUNE'!F12,'2018 JULY'!F12,'2018 AUG'!F12,'2018 SEPT'!F12,'2018 OCT'!F12,'2018 NOV'!F12,'2018 DEC'!F12)</f>
        <v>25380</v>
      </c>
      <c r="G12" s="53">
        <f>SUM('2018 JAN'!G12,'2018 FEB'!G12,'2018 MAR'!G12,'2018 APRIL'!G12,'2018 MAY'!G12,'2018 JUNE'!G12,'2018 JULY'!G12,'2018 AUG'!G12,'2018 SEPT'!G12,'2018 OCT'!G12,'2018 NOV'!G12,'2018 DEC'!G12)</f>
        <v>354350</v>
      </c>
      <c r="H12" s="49"/>
      <c r="I12" s="54"/>
      <c r="J12" s="54"/>
      <c r="K12" s="53">
        <f>SUM('2018 JULY'!K12,'2018 AUG'!K12,'2018 SEPT'!K12,'2018 OCT'!K12,'2018 NOV'!K12,'2018 DEC'!K12)</f>
        <v>0</v>
      </c>
      <c r="L12" s="65">
        <f t="shared" si="0"/>
        <v>177.17500000000001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50">
        <f>SUM('2018 JAN'!H13,'2018 FEB'!H13,'2018 MAR'!H13,'2018 APRIL'!H13,'2018 MAY'!H13,'2018 JUNE'!H13,'2018 JULY'!H13,'2018 AUG'!H13,'2018 SEPT'!H13,'2018 OCT'!H13,'2018 NOV'!H13,'2018 DEC'!H13)</f>
        <v>8538391</v>
      </c>
      <c r="I13" s="50">
        <f>SUM('2018 JAN'!I13,'2018 FEB'!I13,'2018 MAR'!I13,'2018 APRIL'!I13,'2018 MAY'!I13,'2018 JUNE'!I13,'2018 JULY'!I13,'2018 AUG'!I13,'2018 SEPT'!I13,'2018 OCT'!I13,'2018 NOV'!I13,'2018 DEC'!I13)</f>
        <v>945164</v>
      </c>
      <c r="J13" s="58"/>
      <c r="K13" s="50">
        <f>SUM('2018 JULY'!K13,'2018 AUG'!K13,'2018 SEPT'!K13,'2018 OCT'!K13,'2018 NOV'!K13,'2018 DEC'!K13)</f>
        <v>0</v>
      </c>
      <c r="L13" s="66">
        <f t="shared" si="0"/>
        <v>4741.7775000000001</v>
      </c>
    </row>
    <row r="14" spans="1:13" s="61" customFormat="1">
      <c r="A14" s="60" t="s">
        <v>48</v>
      </c>
      <c r="B14" s="51">
        <f>SUM(B6:B13)</f>
        <v>548138</v>
      </c>
      <c r="C14" s="51">
        <f>SUM(C6:C13)</f>
        <v>846554</v>
      </c>
      <c r="D14" s="51">
        <f>SUM(D6:D13)</f>
        <v>543890</v>
      </c>
      <c r="E14" s="51">
        <f t="shared" ref="E14:F14" si="1">SUM(E6:E13)</f>
        <v>2232524</v>
      </c>
      <c r="F14" s="51">
        <f t="shared" si="1"/>
        <v>470937</v>
      </c>
      <c r="G14" s="51">
        <f>SUM(G6:G13)</f>
        <v>4605443</v>
      </c>
      <c r="H14" s="51">
        <f t="shared" ref="H14:I14" si="2">SUM(H6:H13)</f>
        <v>8538391</v>
      </c>
      <c r="I14" s="51">
        <f t="shared" si="2"/>
        <v>1315694</v>
      </c>
      <c r="J14" s="51">
        <f>SUM(J6:J13)</f>
        <v>66515</v>
      </c>
      <c r="K14" s="51">
        <f t="shared" ref="K14" si="3">SUM(K6:K13)</f>
        <v>0</v>
      </c>
      <c r="L14" s="67"/>
    </row>
    <row r="15" spans="1:13" ht="15" thickBot="1">
      <c r="A15" s="22" t="s">
        <v>49</v>
      </c>
      <c r="B15" s="91">
        <f>SUM(B14)/2000</f>
        <v>274.06900000000002</v>
      </c>
      <c r="C15" s="91">
        <f>SUM(C14)/2000</f>
        <v>423.27699999999999</v>
      </c>
      <c r="D15" s="91">
        <f>SUM(D14)/2000</f>
        <v>271.94499999999999</v>
      </c>
      <c r="E15" s="91">
        <f t="shared" ref="E15:K15" si="4">SUM(E14)/2000</f>
        <v>1116.2619999999999</v>
      </c>
      <c r="F15" s="91">
        <f t="shared" si="4"/>
        <v>235.46850000000001</v>
      </c>
      <c r="G15" s="91">
        <f t="shared" si="4"/>
        <v>2302.7215000000001</v>
      </c>
      <c r="H15" s="91">
        <f t="shared" si="4"/>
        <v>4269.1954999999998</v>
      </c>
      <c r="I15" s="91">
        <f t="shared" si="4"/>
        <v>657.84699999999998</v>
      </c>
      <c r="J15" s="91">
        <f t="shared" si="4"/>
        <v>33.2575</v>
      </c>
      <c r="K15" s="91">
        <f t="shared" si="4"/>
        <v>0</v>
      </c>
      <c r="L15" s="68">
        <f>SUM(L6:L13)</f>
        <v>7263.0215000000007</v>
      </c>
    </row>
    <row r="16" spans="1:13" ht="1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1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104">
        <f>SUM('2018 JAN'!L18,'2018 FEB'!L18,'2018 MAR'!L18,'2018 APRIL'!L18,'2018 MAY'!L18,'2018 JUNE'!L18,'2018 JULY'!L18,'2018 AUG'!L18,'2018 SEPT'!L18,'2018 OCT'!L18,'2018 NOV'!L18,'2018 DEC'!L18)</f>
        <v>5227.12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53">
        <f>SUM('2018 JAN'!G19,'2018 FEB'!G19,'2018 MAR'!G19,'2018 APRIL'!G19,'2018 MAY'!G19,'2018 JUNE'!G19,'2018 JULY'!G19,'2018 AUG'!G19,'2018 SEPT'!G19,'2018 OCT'!G19,'2018 NOV'!G19,'2018 DEC'!G19)</f>
        <v>572.20000000000005</v>
      </c>
      <c r="H19" s="35"/>
      <c r="I19" s="42"/>
      <c r="J19" s="1"/>
      <c r="K19" s="16" t="s">
        <v>7</v>
      </c>
      <c r="L19" s="104">
        <f>SUM('2018 JAN'!L19,'2018 FEB'!L19,'2018 MAR'!L19,'2018 APRIL'!L19,'2018 MAY'!L19,'2018 JUNE'!L19,'2018 JULY'!L19,'2018 AUG'!L19,'2018 SEPT'!L19,'2018 OCT'!L19,'2018 NOV'!L19,'2018 DEC'!L19)</f>
        <v>21653.27</v>
      </c>
    </row>
    <row r="20" spans="1:12" ht="32.25" customHeight="1" thickBot="1">
      <c r="A20" s="9" t="s">
        <v>42</v>
      </c>
      <c r="B20" s="53">
        <f>SUM('2018 JAN'!B20,'2018 FEB'!B20,'2018 MAR'!B20,'2018 APRIL'!B20,'2018 MAY'!B20,'2018 JUNE'!B20,'2018 JULY'!B20,'2018 AUG'!B20,'2018 SEPT'!B20,'2018 OCT'!B20,'2018 NOV'!B20,'2018 DEC'!B20)</f>
        <v>14463.900000000003</v>
      </c>
      <c r="C20" s="53">
        <f>SUM('2018 JAN'!C20,'2018 FEB'!C20,'2018 MAR'!C20,'2018 APRIL'!C20,'2018 MAY'!C20,'2018 JUNE'!C20,'2018 JULY'!C20,'2018 AUG'!C20,'2018 SEPT'!C20,'2018 OCT'!C20,'2018 NOV'!C20,'2018 DEC'!C20)</f>
        <v>22071.3</v>
      </c>
      <c r="D20" s="33">
        <f>B20+C20</f>
        <v>36535.200000000004</v>
      </c>
      <c r="E20" s="1"/>
      <c r="F20" s="15" t="s">
        <v>38</v>
      </c>
      <c r="G20" s="53">
        <f>SUM('2018 JAN'!G20,'2018 FEB'!G20,'2018 MAR'!G20,'2018 APRIL'!G20,'2018 MAY'!G20,'2018 JUNE'!G20,'2018 JULY'!G20,'2018 AUG'!G20,'2018 SEPT'!G20,'2018 OCT'!G20,'2018 NOV'!G20,'2018 DEC'!G20)</f>
        <v>82.97</v>
      </c>
      <c r="H20" s="35"/>
      <c r="I20" s="42"/>
      <c r="J20" s="1"/>
      <c r="K20" s="26" t="s">
        <v>30</v>
      </c>
      <c r="L20" s="95">
        <f>SUM(L18:L19)</f>
        <v>26880.39</v>
      </c>
    </row>
    <row r="21" spans="1:12">
      <c r="A21" s="11" t="s">
        <v>8</v>
      </c>
      <c r="B21" s="53">
        <f>SUM('2018 JAN'!B21,'2018 FEB'!B21,'2018 MAR'!B21,'2018 APRIL'!B21,'2018 MAY'!B21,'2018 JUNE'!B21,'2018 JULY'!B21,'2018 AUG'!B21,'2018 SEPT'!B21,'2018 OCT'!B21,'2018 NOV'!B21,'2018 DEC'!B21)</f>
        <v>42342.9</v>
      </c>
      <c r="C21" s="35"/>
      <c r="D21" s="33">
        <f>B21</f>
        <v>42342.9</v>
      </c>
      <c r="E21" s="1"/>
      <c r="F21" s="15" t="s">
        <v>46</v>
      </c>
      <c r="G21" s="53">
        <f>SUM('2018 JAN'!G21,'2018 FEB'!G21,'2018 MAR'!G21,'2018 APRIL'!G21,'2018 MAY'!G21,'2018 JUNE'!G21,'2018 JULY'!G21,'2018 AUG'!G21,'2018 SEPT'!G21,'2018 OCT'!G21,'2018 NOV'!G21,'2018 DEC'!G21)</f>
        <v>51.2</v>
      </c>
      <c r="H21" s="35"/>
      <c r="I21" s="42"/>
      <c r="J21" s="1"/>
      <c r="K21" s="1"/>
    </row>
    <row r="22" spans="1:12">
      <c r="A22" s="11" t="s">
        <v>43</v>
      </c>
      <c r="B22" s="53">
        <f>SUM('2018 JAN'!B22,'2018 FEB'!B22,'2018 MAR'!B22,'2018 APRIL'!B22,'2018 MAY'!B22,'2018 JUNE'!B22,'2018 JULY'!B22,'2018 AUG'!B22,'2018 SEPT'!B22,'2018 OCT'!B22,'2018 NOV'!B22,'2018 DEC'!B22)</f>
        <v>24.740000000000002</v>
      </c>
      <c r="C22" s="35"/>
      <c r="D22" s="33">
        <f>B22</f>
        <v>24.740000000000002</v>
      </c>
      <c r="E22" s="1"/>
      <c r="F22" s="18" t="s">
        <v>35</v>
      </c>
      <c r="G22" s="53">
        <f>SUM('2018 JAN'!G22,'2018 FEB'!G22,'2018 MAR'!G22,'2018 APRIL'!G22,'2018 MAY'!G22,'2018 JUNE'!G22,'2018 JULY'!G22,'2018 AUG'!G22,'2018 SEPT'!G22,'2018 OCT'!G22,'2018 NOV'!G22,'2018 DEC'!G22)</f>
        <v>9.14</v>
      </c>
      <c r="H22" s="35"/>
      <c r="I22" s="42"/>
      <c r="J22" s="1"/>
      <c r="K22" s="1"/>
    </row>
    <row r="23" spans="1:12">
      <c r="A23" s="11" t="s">
        <v>9</v>
      </c>
      <c r="B23" s="35"/>
      <c r="C23" s="53">
        <f>SUM('2018 JAN'!C23,'2018 FEB'!C23,'2018 MAR'!C23,'2018 APRIL'!C23,'2018 MAY'!C23,'2018 JUNE'!C23,'2018 JULY'!C23,'2018 AUG'!C23,'2018 SEPT'!C23,'2018 OCT'!C23,'2018 NOV'!C23,'2018 DEC'!C23)</f>
        <v>4959</v>
      </c>
      <c r="D23" s="32">
        <f>C23</f>
        <v>4959</v>
      </c>
      <c r="F23" s="18" t="s">
        <v>40</v>
      </c>
      <c r="G23" s="53">
        <f>SUM('2018 JAN'!G23,'2018 FEB'!G23,'2018 MAR'!G23,'2018 APRIL'!G23,'2018 MAY'!G23,'2018 JUNE'!G23,'2018 JULY'!G23,'2018 AUG'!G23,'2018 SEPT'!G23,'2018 OCT'!G23,'2018 NOV'!G23,'2018 DEC'!G23)</f>
        <v>62.150000000000006</v>
      </c>
      <c r="H23" s="35"/>
      <c r="I23" s="42"/>
      <c r="J23" s="1"/>
      <c r="K23" s="1"/>
    </row>
    <row r="24" spans="1:12" ht="24" customHeight="1">
      <c r="A24" s="13" t="s">
        <v>10</v>
      </c>
      <c r="B24" s="36"/>
      <c r="C24" s="50">
        <f>SUM('2018 JAN'!C24,'2018 FEB'!C24,'2018 MAR'!C24,'2018 APRIL'!C24,'2018 MAY'!C24,'2018 JUNE'!C24,'2018 JULY'!C24,'2018 AUG'!C24,'2018 SEPT'!C24,'2018 OCT'!C24,'2018 NOV'!C24,'2018 DEC'!C24)</f>
        <v>4514</v>
      </c>
      <c r="D24" s="38">
        <f>C24</f>
        <v>4514</v>
      </c>
      <c r="E24" s="5"/>
      <c r="F24" s="24" t="s">
        <v>41</v>
      </c>
      <c r="G24" s="81"/>
      <c r="H24" s="50">
        <f>SUM('2018 JAN'!H24,'2018 FEB'!H24,'2018 MAR'!H24,'2018 APRIL'!H24,'2018 MAY'!H24,'2018 JUNE'!H24,'2018 JULY'!H24,'2018 AUG'!H24,'2018 SEPT'!H24,'2018 OCT'!H24,'2018 NOV'!H24,'2018 DEC'!H24)</f>
        <v>8.384999999999998</v>
      </c>
      <c r="I24" s="43"/>
      <c r="J24" s="5"/>
      <c r="K24" s="4"/>
    </row>
    <row r="25" spans="1:12" ht="15" thickBot="1">
      <c r="A25" s="22" t="s">
        <v>47</v>
      </c>
      <c r="B25" s="39">
        <f>SUM(B20:B22)</f>
        <v>56831.54</v>
      </c>
      <c r="C25" s="40">
        <f>SUM(C20:C24)</f>
        <v>31544.3</v>
      </c>
      <c r="D25" s="41">
        <f>B25+C25</f>
        <v>88375.84</v>
      </c>
      <c r="F25" s="19" t="s">
        <v>36</v>
      </c>
      <c r="G25" s="84">
        <f>SUM(G19:G23)</f>
        <v>777.66000000000008</v>
      </c>
      <c r="H25" s="76">
        <f>SUM(H24)</f>
        <v>8.384999999999998</v>
      </c>
      <c r="I25" s="77">
        <f>G25+H25</f>
        <v>786.04500000000007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" thickBot="1">
      <c r="F28" s="1"/>
      <c r="G28" s="1"/>
      <c r="H28" s="1"/>
      <c r="I28" s="1"/>
      <c r="J28" s="1"/>
      <c r="L28" s="1"/>
    </row>
    <row r="29" spans="1:12" ht="21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7263.0215000000007</v>
      </c>
      <c r="C31" s="46">
        <f>B31/B36</f>
        <v>5.8902753621779748E-2</v>
      </c>
      <c r="G31" s="1"/>
      <c r="H31" s="1"/>
      <c r="I31" s="1"/>
      <c r="J31" s="1"/>
      <c r="L31" s="1"/>
    </row>
    <row r="32" spans="1:12">
      <c r="A32" s="30" t="s">
        <v>80</v>
      </c>
      <c r="B32" s="69">
        <f>G25</f>
        <v>777.66000000000008</v>
      </c>
      <c r="C32" s="47">
        <f>B32/B36</f>
        <v>6.3067850455231673E-3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26880.39</v>
      </c>
      <c r="C33" s="46">
        <f>B33/B36</f>
        <v>0.2179986648018806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31552.684999999998</v>
      </c>
      <c r="C34" s="46">
        <f>B34/B36</f>
        <v>0.25589075161909203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56831.54</v>
      </c>
      <c r="C35" s="48">
        <f>B35/B36</f>
        <v>0.46090104491172446</v>
      </c>
      <c r="D35" s="1"/>
      <c r="E35" s="1"/>
      <c r="F35" s="1"/>
      <c r="G35" s="1"/>
      <c r="H35" s="1"/>
      <c r="I35" s="1"/>
      <c r="J35" s="1"/>
      <c r="L35" s="1"/>
    </row>
    <row r="36" spans="1:12" ht="15" thickBot="1">
      <c r="A36" s="22" t="s">
        <v>50</v>
      </c>
      <c r="B36" s="98">
        <f>SUM(B31:B35)</f>
        <v>123305.2965</v>
      </c>
      <c r="C36" s="44">
        <f>SUM(C31:C35)</f>
        <v>1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16" zoomScaleNormal="100" workbookViewId="0">
      <selection activeCell="M47" sqref="M47"/>
    </sheetView>
  </sheetViews>
  <sheetFormatPr defaultColWidth="12.5546875" defaultRowHeight="14.4"/>
  <cols>
    <col min="1" max="1" width="25.88671875" style="6" bestFit="1" customWidth="1"/>
    <col min="2" max="2" width="19.44140625" bestFit="1" customWidth="1"/>
    <col min="3" max="3" width="18.88671875" bestFit="1" customWidth="1"/>
    <col min="4" max="4" width="12.6640625" bestFit="1" customWidth="1"/>
    <col min="5" max="5" width="10.44140625" bestFit="1" customWidth="1"/>
    <col min="6" max="6" width="26.5546875" customWidth="1"/>
    <col min="7" max="7" width="11.33203125" bestFit="1" customWidth="1"/>
    <col min="8" max="8" width="12.88671875" bestFit="1" customWidth="1"/>
    <col min="9" max="9" width="10.88671875" bestFit="1" customWidth="1"/>
    <col min="10" max="10" width="9.5546875" bestFit="1" customWidth="1"/>
    <col min="11" max="11" width="11.88671875" customWidth="1"/>
    <col min="12" max="13" width="28.88671875" bestFit="1" customWidth="1"/>
  </cols>
  <sheetData>
    <row r="1" spans="1:13" ht="45.75" customHeight="1">
      <c r="A1" s="121" t="s">
        <v>77</v>
      </c>
      <c r="B1" s="121"/>
      <c r="C1" s="121"/>
      <c r="D1" s="121"/>
      <c r="E1" s="121"/>
    </row>
    <row r="2" spans="1:13" ht="15" thickBot="1"/>
    <row r="3" spans="1:13" ht="18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40.200000000000003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f>SUM('2018 JAN'!B6,'2018 FEB'!B6,'2018 MAR'!B6,'2018 APRIL'!B6,'2018 MAY'!B6,'2018 JUNE'!B6)</f>
        <v>3980</v>
      </c>
      <c r="C6" s="53">
        <f>SUM('2018 JAN'!C6,'2018 FEB'!C6,'2018 MAR'!C6,'2018 APRIL'!C6,'2018 MAY'!C6,'2018 JUNE'!C6)</f>
        <v>3140</v>
      </c>
      <c r="D6" s="53">
        <f>SUM('2018 JAN'!D6,'2018 FEB'!D6,'2018 MAR'!D6,'2018 APRIL'!D6,'2018 MAY'!D6,'2018 JUNE'!D6)</f>
        <v>1780</v>
      </c>
      <c r="E6" s="53">
        <f>SUM('2018 JAN'!E6,'2018 FEB'!E6,'2018 MAR'!E6,'2018 APRIL'!E6,'2018 MAY'!E6,'2018 JUNE'!E6)</f>
        <v>26100</v>
      </c>
      <c r="F6" s="53">
        <f>SUM('2018 JAN'!F6,'2018 FEB'!F6,'2018 MAR'!F6,'2018 APRIL'!F6,'2018 MAY'!F6,'2018 JUNE'!F6)</f>
        <v>1846</v>
      </c>
      <c r="G6" s="51">
        <f t="shared" ref="G6:G10" si="0">SUM(B6:F6)</f>
        <v>36846</v>
      </c>
      <c r="H6" s="49"/>
      <c r="I6" s="54"/>
      <c r="J6" s="54"/>
      <c r="K6" s="53">
        <f>SUM('2018 JAN'!K6,'2018 FEB'!K6,'2018 MAR'!K6,'2018 APRIL'!K6,'2018 MAY'!K6,'2018 JUNE'!K6)</f>
        <v>0</v>
      </c>
      <c r="L6" s="65">
        <f>SUM(G6:K6)/2000</f>
        <v>18.422999999999998</v>
      </c>
    </row>
    <row r="7" spans="1:13">
      <c r="A7" s="11" t="s">
        <v>12</v>
      </c>
      <c r="B7" s="53">
        <f>SUM('2018 JAN'!B7,'2018 FEB'!B7,'2018 MAR'!B7,'2018 APRIL'!B7,'2018 MAY'!B7,'2018 JUNE'!B7)</f>
        <v>37200</v>
      </c>
      <c r="C7" s="53">
        <f>SUM('2018 JAN'!C7,'2018 FEB'!C7,'2018 MAR'!C7,'2018 APRIL'!C7,'2018 MAY'!C7,'2018 JUNE'!C7)</f>
        <v>42037</v>
      </c>
      <c r="D7" s="53">
        <f>SUM('2018 JAN'!D7,'2018 FEB'!D7,'2018 MAR'!D7,'2018 APRIL'!D7,'2018 MAY'!D7,'2018 JUNE'!D7)</f>
        <v>34940</v>
      </c>
      <c r="E7" s="53">
        <f>SUM('2018 JAN'!E7,'2018 FEB'!E7,'2018 MAR'!E7,'2018 APRIL'!E7,'2018 MAY'!E7,'2018 JUNE'!E7)</f>
        <v>154000</v>
      </c>
      <c r="F7" s="53">
        <f>SUM('2018 JAN'!F7,'2018 FEB'!F7,'2018 MAR'!F7,'2018 APRIL'!F7,'2018 MAY'!F7,'2018 JUNE'!F7)</f>
        <v>20520</v>
      </c>
      <c r="G7" s="51">
        <f t="shared" si="0"/>
        <v>288697</v>
      </c>
      <c r="H7" s="49"/>
      <c r="I7" s="54"/>
      <c r="J7" s="54"/>
      <c r="K7" s="53">
        <f>SUM('2018 JAN'!K7,'2018 FEB'!K7,'2018 MAR'!K7,'2018 APRIL'!K7,'2018 MAY'!K7,'2018 JUNE'!K7)</f>
        <v>0</v>
      </c>
      <c r="L7" s="65">
        <f>SUM(G7:K7)/2000</f>
        <v>144.3485</v>
      </c>
    </row>
    <row r="8" spans="1:13">
      <c r="A8" s="11" t="s">
        <v>13</v>
      </c>
      <c r="B8" s="53">
        <f>SUM('2018 JAN'!B8,'2018 FEB'!B8,'2018 MAR'!B8,'2018 APRIL'!B8,'2018 MAY'!B8,'2018 JUNE'!B8)</f>
        <v>65520</v>
      </c>
      <c r="C8" s="53">
        <f>SUM('2018 JAN'!C8,'2018 FEB'!C8,'2018 MAR'!C8,'2018 APRIL'!C8,'2018 MAY'!C8,'2018 JUNE'!C8)</f>
        <v>85450</v>
      </c>
      <c r="D8" s="53">
        <f>SUM('2018 JAN'!D8,'2018 FEB'!D8,'2018 MAR'!D8,'2018 APRIL'!D8,'2018 MAY'!D8,'2018 JUNE'!D8)</f>
        <v>72740</v>
      </c>
      <c r="E8" s="53">
        <f>SUM('2018 JAN'!E8,'2018 FEB'!E8,'2018 MAR'!E8,'2018 APRIL'!E8,'2018 MAY'!E8,'2018 JUNE'!E8)</f>
        <v>234820</v>
      </c>
      <c r="F8" s="53">
        <f>SUM('2018 JAN'!F8,'2018 FEB'!F8,'2018 MAR'!F8,'2018 APRIL'!F8,'2018 MAY'!F8,'2018 JUNE'!F8)</f>
        <v>101820</v>
      </c>
      <c r="G8" s="51">
        <f t="shared" si="0"/>
        <v>560350</v>
      </c>
      <c r="H8" s="49"/>
      <c r="I8" s="54"/>
      <c r="J8" s="54"/>
      <c r="K8" s="53">
        <f>SUM('2018 JAN'!K8,'2018 FEB'!K8,'2018 MAR'!K8,'2018 APRIL'!K8,'2018 MAY'!K8,'2018 JUNE'!K8)</f>
        <v>0</v>
      </c>
      <c r="L8" s="65">
        <f>SUM(G8:K8)/2000</f>
        <v>280.17500000000001</v>
      </c>
    </row>
    <row r="9" spans="1:13">
      <c r="A9" s="11" t="s">
        <v>4</v>
      </c>
      <c r="B9" s="53">
        <f>SUM('2018 JAN'!B9,'2018 FEB'!B9,'2018 MAR'!B9,'2018 APRIL'!B9,'2018 MAY'!B9,'2018 JUNE'!B9)</f>
        <v>81940</v>
      </c>
      <c r="C9" s="53">
        <f>SUM('2018 JAN'!C9,'2018 FEB'!C9,'2018 MAR'!C9,'2018 APRIL'!C9,'2018 MAY'!C9,'2018 JUNE'!C9)</f>
        <v>87180</v>
      </c>
      <c r="D9" s="53">
        <f>SUM('2018 JAN'!D9,'2018 FEB'!D9,'2018 MAR'!D9,'2018 APRIL'!D9,'2018 MAY'!D9,'2018 JUNE'!D9)</f>
        <v>64200</v>
      </c>
      <c r="E9" s="53">
        <f>SUM('2018 JAN'!E9,'2018 FEB'!E9,'2018 MAR'!E9,'2018 APRIL'!E9,'2018 MAY'!E9,'2018 JUNE'!E9)</f>
        <v>295480</v>
      </c>
      <c r="F9" s="53">
        <f>SUM('2018 JAN'!F9,'2018 FEB'!F9,'2018 MAR'!F9,'2018 APRIL'!F9,'2018 MAY'!F9,'2018 JUNE'!F9)</f>
        <v>49140</v>
      </c>
      <c r="G9" s="51">
        <f t="shared" si="0"/>
        <v>577940</v>
      </c>
      <c r="H9" s="49"/>
      <c r="I9" s="54"/>
      <c r="J9" s="53">
        <f>SUM('2018 JAN'!J9,'2018 FEB'!J9,'2018 MAR'!J9,'2018 APRIL'!J9,'2018 MAY'!J9,'2018 JUNE'!J9)</f>
        <v>39809</v>
      </c>
      <c r="K9" s="53">
        <f>SUM('2018 JAN'!K9,'2018 FEB'!K9,'2018 MAR'!K9,'2018 APRIL'!K9,'2018 MAY'!K9,'2018 JUNE'!K9)</f>
        <v>0</v>
      </c>
      <c r="L9" s="65">
        <f t="shared" ref="L9:L13" si="1">SUM(G9:K9)/2000</f>
        <v>308.87450000000001</v>
      </c>
    </row>
    <row r="10" spans="1:13">
      <c r="A10" s="11" t="s">
        <v>5</v>
      </c>
      <c r="B10" s="53">
        <f>SUM('2018 JAN'!B10,'2018 FEB'!B10,'2018 MAR'!B10,'2018 APRIL'!B10,'2018 MAY'!B10,'2018 JUNE'!B10)</f>
        <v>64780</v>
      </c>
      <c r="C10" s="53">
        <f>SUM('2018 JAN'!C10,'2018 FEB'!C10,'2018 MAR'!C10,'2018 APRIL'!C10,'2018 MAY'!C10,'2018 JUNE'!C10)</f>
        <v>50455</v>
      </c>
      <c r="D10" s="53">
        <f>SUM('2018 JAN'!D10,'2018 FEB'!D10,'2018 MAR'!D10,'2018 APRIL'!D10,'2018 MAY'!D10,'2018 JUNE'!D10)</f>
        <v>55320</v>
      </c>
      <c r="E10" s="53">
        <f>SUM('2018 JAN'!E10,'2018 FEB'!E10,'2018 MAR'!E10,'2018 APRIL'!E10,'2018 MAY'!E10,'2018 JUNE'!E10)</f>
        <v>198280</v>
      </c>
      <c r="F10" s="53">
        <f>SUM('2018 JAN'!F10,'2018 FEB'!F10,'2018 MAR'!F10,'2018 APRIL'!F10,'2018 MAY'!F10,'2018 JUNE'!F10)</f>
        <v>43660</v>
      </c>
      <c r="G10" s="51">
        <f t="shared" si="0"/>
        <v>412495</v>
      </c>
      <c r="H10" s="49"/>
      <c r="I10" s="53">
        <f>SUM('2018 JAN'!I10,'2018 FEB'!I10,'2018 MAR'!I10,'2018 APRIL'!I10,'2018 MAY'!I10,'2018 JUNE'!I10)</f>
        <v>45520</v>
      </c>
      <c r="J10" s="54"/>
      <c r="K10" s="53">
        <f>SUM('2018 JAN'!K10,'2018 FEB'!K10,'2018 MAR'!K10,'2018 APRIL'!K10,'2018 MAY'!K10,'2018 JUNE'!K10)</f>
        <v>0</v>
      </c>
      <c r="L10" s="65">
        <f t="shared" si="1"/>
        <v>229.00749999999999</v>
      </c>
    </row>
    <row r="11" spans="1:13">
      <c r="A11" s="11" t="s">
        <v>11</v>
      </c>
      <c r="B11" s="53">
        <f>SUM('2018 JAN'!B11,'2018 FEB'!B11,'2018 MAR'!B11,'2018 APRIL'!B11,'2018 MAY'!B11,'2018 JUNE'!B11)</f>
        <v>3080</v>
      </c>
      <c r="C11" s="53">
        <f>SUM('2018 JAN'!C11,'2018 FEB'!C11,'2018 MAR'!C11,'2018 APRIL'!C11,'2018 MAY'!C11,'2018 JUNE'!C11)</f>
        <v>4700</v>
      </c>
      <c r="D11" s="53">
        <f>SUM('2018 JAN'!D11,'2018 FEB'!D11,'2018 MAR'!D11,'2018 APRIL'!D11,'2018 MAY'!D11,'2018 JUNE'!D11)</f>
        <v>3620</v>
      </c>
      <c r="E11" s="53">
        <f>SUM('2018 JAN'!E11,'2018 FEB'!E11,'2018 MAR'!E11,'2018 APRIL'!E11,'2018 MAY'!E11,'2018 JUNE'!E11)</f>
        <v>12780</v>
      </c>
      <c r="F11" s="53">
        <f>SUM('2018 JAN'!F11,'2018 FEB'!F11,'2018 MAR'!F11,'2018 APRIL'!F11,'2018 MAY'!F11,'2018 JUNE'!F11)</f>
        <v>4260</v>
      </c>
      <c r="G11" s="51">
        <f>SUM(B11:F11)</f>
        <v>28440</v>
      </c>
      <c r="H11" s="49"/>
      <c r="I11" s="54"/>
      <c r="J11" s="54"/>
      <c r="K11" s="53">
        <f>SUM('2018 JAN'!K11,'2018 FEB'!K11,'2018 MAR'!K11,'2018 APRIL'!K11,'2018 MAY'!K11,'2018 JUNE'!K11)</f>
        <v>0</v>
      </c>
      <c r="L11" s="65">
        <f t="shared" si="1"/>
        <v>14.22</v>
      </c>
    </row>
    <row r="12" spans="1:13">
      <c r="A12" s="11" t="s">
        <v>3</v>
      </c>
      <c r="B12" s="53">
        <f>SUM('2018 JAN'!B12,'2018 FEB'!B12,'2018 MAR'!B12,'2018 APRIL'!B12,'2018 MAY'!B12,'2018 JUNE'!B12)</f>
        <v>11840</v>
      </c>
      <c r="C12" s="53">
        <f>SUM('2018 JAN'!C12,'2018 FEB'!C12,'2018 MAR'!C12,'2018 APRIL'!C12,'2018 MAY'!C12,'2018 JUNE'!C12)</f>
        <v>106380</v>
      </c>
      <c r="D12" s="53">
        <f>SUM('2018 JAN'!D12,'2018 FEB'!D12,'2018 MAR'!D12,'2018 APRIL'!D12,'2018 MAY'!D12,'2018 JUNE'!D12)</f>
        <v>15240</v>
      </c>
      <c r="E12" s="53">
        <f>SUM('2018 JAN'!E12,'2018 FEB'!E12,'2018 MAR'!E12,'2018 APRIL'!E12,'2018 MAY'!E12,'2018 JUNE'!E12)</f>
        <v>103480</v>
      </c>
      <c r="F12" s="53">
        <f>SUM('2018 JAN'!F12,'2018 FEB'!F12,'2018 MAR'!F12,'2018 APRIL'!F12,'2018 MAY'!F12,'2018 JUNE'!F12)</f>
        <v>12540</v>
      </c>
      <c r="G12" s="51">
        <f>SUM(B12:F12)</f>
        <v>249480</v>
      </c>
      <c r="H12" s="49"/>
      <c r="I12" s="54"/>
      <c r="J12" s="54"/>
      <c r="K12" s="53">
        <f>SUM('2018 JAN'!K12,'2018 FEB'!K12,'2018 MAR'!K12,'2018 APRIL'!K12,'2018 MAY'!K12,'2018 JUNE'!K12)</f>
        <v>0</v>
      </c>
      <c r="L12" s="65">
        <f t="shared" si="1"/>
        <v>124.74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50">
        <f>SUM('2018 JAN'!H13,'2018 FEB'!H13,'2018 MAR'!H13,'2018 APRIL'!H13,'2018 MAY'!H13,'2018 JUNE'!H13)</f>
        <v>4075437</v>
      </c>
      <c r="I13" s="50">
        <f>SUM('2018 JAN'!I13,'2018 FEB'!I13,'2018 MAR'!I13,'2018 APRIL'!I13,'2018 MAY'!I13,'2018 JUNE'!I13)</f>
        <v>421800</v>
      </c>
      <c r="J13" s="58"/>
      <c r="K13" s="50">
        <f>SUM('2018 JAN'!K13,'2018 FEB'!K13,'2018 MAR'!K13,'2018 APRIL'!K13,'2018 MAY'!K13,'2018 JUNE'!K13)</f>
        <v>0</v>
      </c>
      <c r="L13" s="66">
        <f t="shared" si="1"/>
        <v>2248.6185</v>
      </c>
    </row>
    <row r="14" spans="1:13" s="61" customFormat="1">
      <c r="A14" s="60" t="s">
        <v>48</v>
      </c>
      <c r="B14" s="51">
        <f>SUM(B6:B13)</f>
        <v>268340</v>
      </c>
      <c r="C14" s="51">
        <f>SUM(C6:C13)</f>
        <v>379342</v>
      </c>
      <c r="D14" s="51">
        <f>SUM(D6:D13)</f>
        <v>247840</v>
      </c>
      <c r="E14" s="51">
        <f t="shared" ref="E14:F14" si="2">SUM(E6:E13)</f>
        <v>1024940</v>
      </c>
      <c r="F14" s="51">
        <f t="shared" si="2"/>
        <v>233786</v>
      </c>
      <c r="G14" s="51">
        <f>SUM(G6:G13)</f>
        <v>2154248</v>
      </c>
      <c r="H14" s="51">
        <f t="shared" ref="H14:I14" si="3">SUM(H6:H13)</f>
        <v>4075437</v>
      </c>
      <c r="I14" s="51">
        <f t="shared" si="3"/>
        <v>467320</v>
      </c>
      <c r="J14" s="51">
        <f>SUM(J6:J13)</f>
        <v>39809</v>
      </c>
      <c r="K14" s="51">
        <f t="shared" ref="K14" si="4">SUM(K6:K13)</f>
        <v>0</v>
      </c>
      <c r="L14" s="67"/>
    </row>
    <row r="15" spans="1:13" ht="15" thickBot="1">
      <c r="A15" s="22" t="s">
        <v>49</v>
      </c>
      <c r="B15" s="91">
        <f>SUM(B14)/2000</f>
        <v>134.16999999999999</v>
      </c>
      <c r="C15" s="91">
        <f>SUM(C14)/2000</f>
        <v>189.67099999999999</v>
      </c>
      <c r="D15" s="91">
        <f>SUM(D14)/2000</f>
        <v>123.92</v>
      </c>
      <c r="E15" s="91">
        <f t="shared" ref="E15:K15" si="5">SUM(E14)/2000</f>
        <v>512.47</v>
      </c>
      <c r="F15" s="91">
        <f t="shared" si="5"/>
        <v>116.893</v>
      </c>
      <c r="G15" s="91">
        <f t="shared" si="5"/>
        <v>1077.124</v>
      </c>
      <c r="H15" s="91">
        <f t="shared" si="5"/>
        <v>2037.7184999999999</v>
      </c>
      <c r="I15" s="91">
        <f t="shared" si="5"/>
        <v>233.66</v>
      </c>
      <c r="J15" s="91">
        <f t="shared" si="5"/>
        <v>19.904499999999999</v>
      </c>
      <c r="K15" s="91">
        <f t="shared" si="5"/>
        <v>0</v>
      </c>
      <c r="L15" s="68">
        <f>SUM(L6:L13)</f>
        <v>3368.4070000000002</v>
      </c>
    </row>
    <row r="16" spans="1:13" ht="1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1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104">
        <f>SUM('2018 JAN'!L18,'2018 FEB'!L18,'2018 MAR'!L18,'2018 APRIL'!L18,'2018 MAY'!L18,'2018 JUNE'!L18)</f>
        <v>695.07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53">
        <f>SUM('2018 JAN'!G19,'2018 FEB'!G19,'2018 MAR'!G19,'2018 APRIL'!G19,'2018 MAY'!G19,'2018 JUNE'!G19)</f>
        <v>285.83999999999997</v>
      </c>
      <c r="H19" s="35"/>
      <c r="I19" s="42"/>
      <c r="J19" s="1"/>
      <c r="K19" s="16" t="s">
        <v>7</v>
      </c>
      <c r="L19" s="105">
        <f>SUM('2018 JAN'!L19,'2018 FEB'!L19,'2018 MAR'!L19,'2018 APRIL'!L19,'2018 MAY'!L19,'2018 JUNE'!L19)</f>
        <v>10900.78</v>
      </c>
    </row>
    <row r="20" spans="1:12" ht="32.25" customHeight="1" thickBot="1">
      <c r="A20" s="9" t="s">
        <v>42</v>
      </c>
      <c r="B20" s="53">
        <f>SUM('2018 JAN'!B20,'2018 FEB'!B20,'2018 MAR'!B20,'2018 APRIL'!B20,'2018 MAY'!B20,'2018 JUNE'!B20)</f>
        <v>7765.2300000000005</v>
      </c>
      <c r="C20" s="53">
        <f>SUM('2018 JAN'!C20,'2018 FEB'!C20,'2018 MAR'!C20,'2018 APRIL'!C20,'2018 MAY'!C20,'2018 JUNE'!C20)</f>
        <v>10042</v>
      </c>
      <c r="D20" s="108">
        <f>B20+C20</f>
        <v>17807.23</v>
      </c>
      <c r="E20" s="1"/>
      <c r="F20" s="15" t="s">
        <v>38</v>
      </c>
      <c r="G20" s="53">
        <f>SUM('2018 JAN'!G20,'2018 FEB'!G20,'2018 MAR'!G20,'2018 APRIL'!G20,'2018 MAY'!G20,'2018 JUNE'!G20)</f>
        <v>36.22</v>
      </c>
      <c r="H20" s="35"/>
      <c r="I20" s="42"/>
      <c r="J20" s="1"/>
      <c r="K20" s="26" t="s">
        <v>30</v>
      </c>
      <c r="L20" s="95">
        <f>SUM(L18:L19)</f>
        <v>11595.85</v>
      </c>
    </row>
    <row r="21" spans="1:12">
      <c r="A21" s="11" t="s">
        <v>8</v>
      </c>
      <c r="B21" s="53">
        <f>SUM('2018 JAN'!B21,'2018 FEB'!B21,'2018 MAR'!B21,'2018 APRIL'!B21,'2018 MAY'!B21,'2018 JUNE'!B21)</f>
        <v>20773.16</v>
      </c>
      <c r="C21" s="49"/>
      <c r="D21" s="108">
        <f>B21</f>
        <v>20773.16</v>
      </c>
      <c r="E21" s="1"/>
      <c r="F21" s="15" t="s">
        <v>46</v>
      </c>
      <c r="G21" s="53">
        <f>SUM('2018 JAN'!G21,'2018 FEB'!G21,'2018 MAR'!G21,'2018 APRIL'!G21,'2018 MAY'!G21,'2018 JUNE'!G21)</f>
        <v>37.630000000000003</v>
      </c>
      <c r="H21" s="35"/>
      <c r="I21" s="42"/>
      <c r="J21" s="1"/>
      <c r="K21" s="1"/>
    </row>
    <row r="22" spans="1:12">
      <c r="A22" s="11" t="s">
        <v>43</v>
      </c>
      <c r="B22" s="53">
        <f>SUM('2018 JAN'!B22,'2018 FEB'!B22,'2018 MAR'!B22,'2018 APRIL'!B22,'2018 MAY'!B22,'2018 JUNE'!B22)</f>
        <v>8.9599999999999991</v>
      </c>
      <c r="C22" s="49"/>
      <c r="D22" s="108">
        <f>B22</f>
        <v>8.9599999999999991</v>
      </c>
      <c r="E22" s="1"/>
      <c r="F22" s="18" t="s">
        <v>35</v>
      </c>
      <c r="G22" s="53">
        <f>SUM('2018 JAN'!G22,'2018 FEB'!G22,'2018 MAR'!G22,'2018 APRIL'!G22,'2018 MAY'!G22,'2018 JUNE'!G22)</f>
        <v>5.51</v>
      </c>
      <c r="H22" s="35"/>
      <c r="I22" s="42"/>
      <c r="J22" s="1"/>
      <c r="K22" s="1"/>
    </row>
    <row r="23" spans="1:12">
      <c r="A23" s="11" t="s">
        <v>9</v>
      </c>
      <c r="B23" s="49"/>
      <c r="C23" s="53">
        <f>SUM('2018 JAN'!C23,'2018 FEB'!C23,'2018 MAR'!C23,'2018 APRIL'!C23,'2018 MAY'!C23,'2018 JUNE'!C23)</f>
        <v>2723</v>
      </c>
      <c r="D23" s="109">
        <f>C23</f>
        <v>2723</v>
      </c>
      <c r="F23" s="18" t="s">
        <v>40</v>
      </c>
      <c r="G23" s="53">
        <f>SUM('2018 JAN'!G23,'2018 FEB'!G23,'2018 MAR'!G23,'2018 APRIL'!G23,'2018 MAY'!G23,'2018 JUNE'!G23)</f>
        <v>32.21</v>
      </c>
      <c r="H23" s="35"/>
      <c r="I23" s="42"/>
      <c r="J23" s="1"/>
      <c r="K23" s="1"/>
    </row>
    <row r="24" spans="1:12" ht="24" customHeight="1">
      <c r="A24" s="13" t="s">
        <v>10</v>
      </c>
      <c r="B24" s="99"/>
      <c r="C24" s="50">
        <f>SUM('2018 JAN'!C24,'2018 FEB'!C24,'2018 MAR'!C24,'2018 APRIL'!C24,'2018 MAY'!C24,'2018 JUNE'!C24)</f>
        <v>2348</v>
      </c>
      <c r="D24" s="110">
        <f>C24</f>
        <v>2348</v>
      </c>
      <c r="E24" s="5"/>
      <c r="F24" s="24" t="s">
        <v>41</v>
      </c>
      <c r="G24" s="81"/>
      <c r="H24" s="50">
        <f>SUM('2018 JAN'!H24,'2018 FEB'!H24,'2018 MAR'!H24,'2018 APRIL'!H24,'2018 MAY'!H24,'2018 JUNE'!H24)</f>
        <v>3.01</v>
      </c>
      <c r="I24" s="43"/>
      <c r="J24" s="5"/>
      <c r="K24" s="4"/>
    </row>
    <row r="25" spans="1:12" ht="15" thickBot="1">
      <c r="A25" s="22" t="s">
        <v>47</v>
      </c>
      <c r="B25" s="111">
        <f>SUM(B20:B22)</f>
        <v>28547.35</v>
      </c>
      <c r="C25" s="106">
        <f>SUM(C20:C24)</f>
        <v>15113</v>
      </c>
      <c r="D25" s="107">
        <f>B25+C25</f>
        <v>43660.35</v>
      </c>
      <c r="F25" s="19" t="s">
        <v>36</v>
      </c>
      <c r="G25" s="84">
        <f>SUM(G19:G23)</f>
        <v>397.40999999999991</v>
      </c>
      <c r="H25" s="76">
        <f>SUM(H24)</f>
        <v>3.01</v>
      </c>
      <c r="I25" s="77">
        <f>G25+H25</f>
        <v>400.4199999999999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" thickBot="1">
      <c r="F28" s="1"/>
      <c r="G28" s="1"/>
      <c r="H28" s="1"/>
      <c r="I28" s="1"/>
      <c r="J28" s="1"/>
      <c r="L28" s="1"/>
    </row>
    <row r="29" spans="1:12" ht="21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3368.4070000000002</v>
      </c>
      <c r="C31" s="46">
        <f>B31/B36</f>
        <v>5.7067436834887006E-2</v>
      </c>
      <c r="G31" s="1"/>
      <c r="H31" s="1"/>
      <c r="I31" s="1"/>
      <c r="J31" s="1"/>
      <c r="L31" s="1"/>
    </row>
    <row r="32" spans="1:12">
      <c r="A32" s="30" t="s">
        <v>55</v>
      </c>
      <c r="B32" s="69">
        <f>G25</f>
        <v>397.40999999999991</v>
      </c>
      <c r="C32" s="47">
        <f>B32/B36</f>
        <v>6.7329067041341619E-3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11595.85</v>
      </c>
      <c r="C33" s="46">
        <f>B33/B36</f>
        <v>0.19645649632654974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15116.01</v>
      </c>
      <c r="C34" s="46">
        <f>B34/B36</f>
        <v>0.25609492732633565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28547.35</v>
      </c>
      <c r="C35" s="48">
        <f>B35/B36</f>
        <v>0.48364823280809338</v>
      </c>
      <c r="D35" s="1"/>
      <c r="E35" s="1"/>
      <c r="F35" s="1"/>
      <c r="G35" s="1"/>
      <c r="H35" s="1"/>
      <c r="I35" s="1"/>
      <c r="J35" s="1"/>
      <c r="L35" s="1"/>
    </row>
    <row r="36" spans="1:12" ht="15" thickBot="1">
      <c r="A36" s="22" t="s">
        <v>50</v>
      </c>
      <c r="B36" s="98">
        <f>SUM(B31:B35)</f>
        <v>59025.027000000002</v>
      </c>
      <c r="C36" s="44">
        <f>SUM(C31:C35)</f>
        <v>1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B39" s="113">
        <f>SUM(B31:B34)</f>
        <v>30477.677000000003</v>
      </c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B40" s="113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12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13" zoomScaleNormal="100" workbookViewId="0">
      <selection activeCell="B40" sqref="B40"/>
    </sheetView>
  </sheetViews>
  <sheetFormatPr defaultColWidth="12.5546875" defaultRowHeight="14.4"/>
  <cols>
    <col min="1" max="1" width="25.88671875" style="6" bestFit="1" customWidth="1"/>
    <col min="2" max="2" width="19.44140625" bestFit="1" customWidth="1"/>
    <col min="3" max="3" width="18.88671875" bestFit="1" customWidth="1"/>
    <col min="4" max="4" width="12.6640625" bestFit="1" customWidth="1"/>
    <col min="5" max="5" width="10" bestFit="1" customWidth="1"/>
    <col min="6" max="6" width="26.5546875" customWidth="1"/>
    <col min="7" max="7" width="11.33203125" bestFit="1" customWidth="1"/>
    <col min="8" max="8" width="12.88671875" bestFit="1" customWidth="1"/>
    <col min="9" max="9" width="10.88671875" bestFit="1" customWidth="1"/>
    <col min="10" max="10" width="9.5546875" bestFit="1" customWidth="1"/>
    <col min="11" max="11" width="11.88671875" customWidth="1"/>
    <col min="12" max="13" width="28.88671875" bestFit="1" customWidth="1"/>
  </cols>
  <sheetData>
    <row r="1" spans="1:13" ht="45.75" customHeight="1">
      <c r="A1" s="121" t="s">
        <v>78</v>
      </c>
      <c r="B1" s="121"/>
      <c r="C1" s="121"/>
      <c r="D1" s="121"/>
      <c r="E1" s="121"/>
    </row>
    <row r="2" spans="1:13" ht="15" thickBot="1"/>
    <row r="3" spans="1:13" ht="18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40.200000000000003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f>SUM('2018 JULY'!B6,'2018 AUG'!B6,'2018 SEPT'!B6,'2018 OCT'!B6,'2018 NOV'!B6,'2018 DEC'!B6)</f>
        <v>3698</v>
      </c>
      <c r="C6" s="53">
        <f>SUM('2018 JULY'!C6,'2018 AUG'!C6,'2018 SEPT'!C6,'2018 OCT'!C6,'2018 NOV'!C6,'2018 DEC'!C6)</f>
        <v>5860</v>
      </c>
      <c r="D6" s="53">
        <f>SUM('2018 JULY'!D6,'2018 AUG'!D6,'2018 SEPT'!D6,'2018 OCT'!D6,'2018 NOV'!D6,'2018 DEC'!D6)</f>
        <v>3010</v>
      </c>
      <c r="E6" s="53">
        <f>SUM('2018 JULY'!E6,'2018 AUG'!E6,'2018 SEPT'!E6,'2018 OCT'!E6,'2018 NOV'!E6,'2018 DEC'!E6)</f>
        <v>17840</v>
      </c>
      <c r="F6" s="53">
        <f>SUM('2018 JULY'!F6,'2018 AUG'!F6,'2018 SEPT'!F6,'2018 OCT'!F6,'2018 NOV'!F6,'2018 DEC'!F6)</f>
        <v>2760</v>
      </c>
      <c r="G6" s="51">
        <f t="shared" ref="G6:G10" si="0">SUM(B6:F6)</f>
        <v>33168</v>
      </c>
      <c r="H6" s="49"/>
      <c r="I6" s="54"/>
      <c r="J6" s="54"/>
      <c r="K6" s="53">
        <f>SUM('2018 JULY'!K6,'2018 AUG'!K6,'2018 SEPT'!K6,'2018 OCT'!K6,'2018 NOV'!K6,'2018 DEC'!K6)</f>
        <v>0</v>
      </c>
      <c r="L6" s="65">
        <f>SUM(G6:K6)/2000</f>
        <v>16.584</v>
      </c>
    </row>
    <row r="7" spans="1:13">
      <c r="A7" s="11" t="s">
        <v>12</v>
      </c>
      <c r="B7" s="53">
        <f>SUM('2018 JULY'!B7,'2018 AUG'!B7,'2018 SEPT'!B7,'2018 OCT'!B7,'2018 NOV'!B7,'2018 DEC'!B7)</f>
        <v>29080</v>
      </c>
      <c r="C7" s="53">
        <f>SUM('2018 JULY'!C7,'2018 AUG'!C7,'2018 SEPT'!C7,'2018 OCT'!C7,'2018 NOV'!C7,'2018 DEC'!C7)</f>
        <v>44936</v>
      </c>
      <c r="D7" s="53">
        <f>SUM('2018 JULY'!D7,'2018 AUG'!D7,'2018 SEPT'!D7,'2018 OCT'!D7,'2018 NOV'!D7,'2018 DEC'!D7)</f>
        <v>31600</v>
      </c>
      <c r="E7" s="53">
        <f>SUM('2018 JULY'!E7,'2018 AUG'!E7,'2018 SEPT'!E7,'2018 OCT'!E7,'2018 NOV'!E7,'2018 DEC'!E7)</f>
        <v>173730</v>
      </c>
      <c r="F7" s="53">
        <f>SUM('2018 JULY'!F7,'2018 AUG'!F7,'2018 SEPT'!F7,'2018 OCT'!F7,'2018 NOV'!F7,'2018 DEC'!F7)</f>
        <v>19195</v>
      </c>
      <c r="G7" s="51">
        <f t="shared" si="0"/>
        <v>298541</v>
      </c>
      <c r="H7" s="49"/>
      <c r="I7" s="54"/>
      <c r="J7" s="54"/>
      <c r="K7" s="53">
        <f>SUM('2018 JULY'!K7,'2018 AUG'!K7,'2018 SEPT'!K7,'2018 OCT'!K7,'2018 NOV'!K7,'2018 DEC'!K7)</f>
        <v>0</v>
      </c>
      <c r="L7" s="65">
        <f>SUM(G7:K7)/2000</f>
        <v>149.2705</v>
      </c>
    </row>
    <row r="8" spans="1:13">
      <c r="A8" s="11" t="s">
        <v>13</v>
      </c>
      <c r="B8" s="53">
        <f>SUM('2018 JULY'!B8,'2018 AUG'!B8,'2018 SEPT'!B8,'2018 OCT'!B8,'2018 NOV'!B8,'2018 DEC'!B8)</f>
        <v>43840</v>
      </c>
      <c r="C8" s="53">
        <f>SUM('2018 JULY'!C8,'2018 AUG'!C8,'2018 SEPT'!C8,'2018 OCT'!C8,'2018 NOV'!C8,'2018 DEC'!C8)</f>
        <v>105940</v>
      </c>
      <c r="D8" s="53">
        <f>SUM('2018 JULY'!D8,'2018 AUG'!D8,'2018 SEPT'!D8,'2018 OCT'!D8,'2018 NOV'!D8,'2018 DEC'!D8)</f>
        <v>70200</v>
      </c>
      <c r="E8" s="53">
        <f>SUM('2018 JULY'!E8,'2018 AUG'!E8,'2018 SEPT'!E8,'2018 OCT'!E8,'2018 NOV'!E8,'2018 DEC'!E8)</f>
        <v>253788</v>
      </c>
      <c r="F8" s="53">
        <f>SUM('2018 JULY'!F8,'2018 AUG'!F8,'2018 SEPT'!F8,'2018 OCT'!F8,'2018 NOV'!F8,'2018 DEC'!F8)</f>
        <v>94240</v>
      </c>
      <c r="G8" s="51">
        <f t="shared" si="0"/>
        <v>568008</v>
      </c>
      <c r="H8" s="49"/>
      <c r="I8" s="54"/>
      <c r="J8" s="54"/>
      <c r="K8" s="53">
        <f>SUM('2018 JULY'!K8,'2018 AUG'!K8,'2018 SEPT'!K8,'2018 OCT'!K8,'2018 NOV'!K8,'2018 DEC'!K8)</f>
        <v>0</v>
      </c>
      <c r="L8" s="65">
        <f>SUM(G8:K8)/2000</f>
        <v>284.00400000000002</v>
      </c>
    </row>
    <row r="9" spans="1:13">
      <c r="A9" s="11" t="s">
        <v>4</v>
      </c>
      <c r="B9" s="53">
        <f>SUM('2018 JULY'!B9,'2018 AUG'!B9,'2018 SEPT'!B9,'2018 OCT'!B9,'2018 NOV'!C9,'2018 DEC'!B9)</f>
        <v>104780</v>
      </c>
      <c r="C9" s="53" t="e">
        <f>SUM('2018 JULY'!C9,'2018 AUG'!C9,'2018 SEPT'!C9,'2018 OCT'!C9,'2018 NOV'!#REF!,'2018 DEC'!C9)</f>
        <v>#REF!</v>
      </c>
      <c r="D9" s="53">
        <f>SUM('2018 JULY'!D9,'2018 AUG'!D9,'2018 SEPT'!D9,'2018 OCT'!D9,'2018 NOV'!D9,'2018 DEC'!D9)</f>
        <v>112640</v>
      </c>
      <c r="E9" s="53">
        <f>SUM('2018 JULY'!E9,'2018 AUG'!E9,'2018 SEPT'!E9,'2018 OCT'!E9,'2018 NOV'!E9,'2018 DEC'!E9)</f>
        <v>452363</v>
      </c>
      <c r="F9" s="53">
        <f>SUM('2018 JULY'!F9,'2018 AUG'!F9,'2018 SEPT'!F9,'2018 OCT'!F9,'2018 NOV'!F9,'2018 DEC'!F9)</f>
        <v>44230</v>
      </c>
      <c r="G9" s="51" t="e">
        <f t="shared" si="0"/>
        <v>#REF!</v>
      </c>
      <c r="H9" s="49"/>
      <c r="I9" s="54"/>
      <c r="J9" s="53">
        <f>SUM('2018 JULY'!J9,'2018 AUG'!J9,'2018 SEPT'!J9,'2018 OCT'!J9,'2018 NOV'!J9,'2018 DEC'!J9)</f>
        <v>26706</v>
      </c>
      <c r="K9" s="53">
        <f>SUM('2018 JULY'!K9,'2018 AUG'!K9,'2018 SEPT'!K9,'2018 OCT'!K9,'2018 NOV'!K9,'2018 DEC'!K9)</f>
        <v>0</v>
      </c>
      <c r="L9" s="65" t="e">
        <f t="shared" ref="L9:L13" si="1">SUM(G9:K9)/2000</f>
        <v>#REF!</v>
      </c>
    </row>
    <row r="10" spans="1:13">
      <c r="A10" s="11" t="s">
        <v>5</v>
      </c>
      <c r="B10" s="53">
        <f>SUM('2018 JULY'!B10,'2018 AUG'!B10,'2018 SEPT'!B10,'2018 OCT'!B10,'2018 NOV'!B10,'2018 DEC'!B10)</f>
        <v>82760</v>
      </c>
      <c r="C10" s="53">
        <f>SUM('2018 JULY'!C10,'2018 AUG'!C10,'2018 SEPT'!C10,'2018 OCT'!C10,'2018 NOV'!C10,'2018 DEC'!C10)</f>
        <v>87976</v>
      </c>
      <c r="D10" s="53">
        <f>SUM('2018 JULY'!D10,'2018 AUG'!D10,'2018 SEPT'!D10,'2018 OCT'!D10,'2018 NOV'!D10,'2018 DEC'!D10)</f>
        <v>57860</v>
      </c>
      <c r="E10" s="53">
        <f>SUM('2018 JULY'!E10,'2018 AUG'!E10,'2018 SEPT'!E10,'2018 OCT'!E10,'2018 NOV'!E10,'2018 DEC'!E10)</f>
        <v>271253</v>
      </c>
      <c r="F10" s="53">
        <f>SUM('2018 JULY'!F10,'2018 AUG'!F10,'2018 SEPT'!F10,'2018 OCT'!F10,'2018 NOV'!F10,'2018 DEC'!F10)</f>
        <v>62186</v>
      </c>
      <c r="G10" s="51">
        <f t="shared" si="0"/>
        <v>562035</v>
      </c>
      <c r="H10" s="49"/>
      <c r="I10" s="53">
        <f>SUM('2018 JULY'!I10,'2018 AUG'!I10,'2018 SEPT'!I10,'2018 OCT'!I13,'2018 NOV'!I13,'2018 DEC'!I13)</f>
        <v>325010</v>
      </c>
      <c r="J10" s="54"/>
      <c r="K10" s="53">
        <f>SUM('2018 JULY'!K10,'2018 AUG'!K10,'2018 SEPT'!K10,'2018 OCT'!K10,'2018 NOV'!K10,'2018 DEC'!K10)</f>
        <v>0</v>
      </c>
      <c r="L10" s="65">
        <f t="shared" si="1"/>
        <v>443.52249999999998</v>
      </c>
    </row>
    <row r="11" spans="1:13">
      <c r="A11" s="11" t="s">
        <v>11</v>
      </c>
      <c r="B11" s="53">
        <f>SUM('2018 JULY'!B11,'2018 AUG'!B11,'2018 SEPT'!B11,'2018 OCT'!B11,'2018 NOV'!B11,'2018 DEC'!B11)</f>
        <v>5780</v>
      </c>
      <c r="C11" s="53">
        <f>SUM('2018 JULY'!C11,'2018 AUG'!C11,'2018 SEPT'!C11,'2018 OCT'!C11,'2018 NOV'!C11,'2018 DEC'!C11)</f>
        <v>5180</v>
      </c>
      <c r="D11" s="53">
        <f>SUM('2018 JULY'!D11,'2018 AUG'!D11,'2018 SEPT'!D11,'2018 OCT'!D11,'2018 NOV'!D11,'2018 DEC'!D11)</f>
        <v>2440</v>
      </c>
      <c r="E11" s="53">
        <f>SUM('2018 JULY'!E11,'2018 AUG'!E11,'2018 SEPT'!E11,'2018 OCT'!E11,'2018 NOV'!E11,'2018 DEC'!E11)</f>
        <v>15480</v>
      </c>
      <c r="F11" s="53">
        <f>SUM('2018 JULY'!F11,'2018 AUG'!F11,'2018 SEPT'!F11,'2018 OCT'!F11,'2018 NOV'!F11,'2018 DEC'!F11)</f>
        <v>1700</v>
      </c>
      <c r="G11" s="51">
        <f>SUM(B11:F11)</f>
        <v>30580</v>
      </c>
      <c r="H11" s="49"/>
      <c r="I11" s="54"/>
      <c r="J11" s="54"/>
      <c r="K11" s="53">
        <f>SUM('2018 JULY'!K11,'2018 AUG'!K11,'2018 SEPT'!K11,'2018 OCT'!K11,'2018 NOV'!K11,'2018 DEC'!K11)</f>
        <v>0</v>
      </c>
      <c r="L11" s="65">
        <f t="shared" si="1"/>
        <v>15.29</v>
      </c>
    </row>
    <row r="12" spans="1:13">
      <c r="A12" s="11" t="s">
        <v>3</v>
      </c>
      <c r="B12" s="53">
        <f>SUM('2018 JULY'!B12,'2018 AUG'!B12,'2018 SEPT'!B12,'2018 OCT'!B12,'2018 NOV'!F12,'2018 DEC'!B12)</f>
        <v>9860</v>
      </c>
      <c r="C12" s="53">
        <f>SUM('2018 JULY'!C12,'2018 AUG'!C12,'2018 SEPT'!C12,'2018 OCT'!C12,'2018 NOV'!C12,'2018 DEC'!C12)</f>
        <v>44540</v>
      </c>
      <c r="D12" s="53">
        <f>SUM('2018 JULY'!D12,'2018 AUG'!D12,'2018 SEPT'!D12,'2018 OCT'!D12,'2018 NOV'!D12,'2018 DEC'!D12)</f>
        <v>18300</v>
      </c>
      <c r="E12" s="53">
        <f>SUM('2018 JULY'!E12,'2018 AUG'!E12,'2018 SEPT'!E12,'2018 OCT'!E12,'2018 NOV'!E12,'2018 DEC'!E12)</f>
        <v>23130</v>
      </c>
      <c r="F12" s="53" t="e">
        <f>SUM('2018 JULY'!F12,'2018 AUG'!F12,'2018 SEPT'!F12,'2018 OCT'!F12,'2018 NOV'!#REF!,'2018 DEC'!F12)</f>
        <v>#REF!</v>
      </c>
      <c r="G12" s="51" t="e">
        <f>SUM(B12:F12)</f>
        <v>#REF!</v>
      </c>
      <c r="H12" s="49"/>
      <c r="I12" s="54"/>
      <c r="J12" s="54"/>
      <c r="K12" s="53">
        <f>SUM('2018 JULY'!K12,'2018 AUG'!K12,'2018 SEPT'!K12,'2018 OCT'!K12,'2018 NOV'!K12,'2018 DEC'!K12)</f>
        <v>0</v>
      </c>
      <c r="L12" s="65" t="e">
        <f t="shared" si="1"/>
        <v>#REF!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50">
        <f>SUM('2018 JULY'!H13,'2018 AUG'!H13,'2018 SEPT'!H13,'2018 OCT'!H13,'2018 NOV'!H13,'2018 DEC'!H13)</f>
        <v>4462954</v>
      </c>
      <c r="I13" s="50" t="e">
        <f>SUM('2018 JULY'!I13,'2018 AUG'!I13,'2018 SEPT'!I13,'2018 OCT'!#REF!,'2018 NOV'!#REF!,'2018 DEC'!#REF!)</f>
        <v>#REF!</v>
      </c>
      <c r="J13" s="58"/>
      <c r="K13" s="53">
        <f>SUM('2018 JULY'!K13,'2018 AUG'!K13,'2018 SEPT'!K13,'2018 OCT'!K13,'2018 NOV'!K13,'2018 DEC'!K13)</f>
        <v>0</v>
      </c>
      <c r="L13" s="66" t="e">
        <f t="shared" si="1"/>
        <v>#REF!</v>
      </c>
    </row>
    <row r="14" spans="1:13" s="61" customFormat="1">
      <c r="A14" s="60" t="s">
        <v>48</v>
      </c>
      <c r="B14" s="51">
        <f>SUM(B6:B13)</f>
        <v>279798</v>
      </c>
      <c r="C14" s="51" t="e">
        <f>SUM(C6:C13)</f>
        <v>#REF!</v>
      </c>
      <c r="D14" s="51">
        <f>SUM(D6:D13)</f>
        <v>296050</v>
      </c>
      <c r="E14" s="51">
        <f t="shared" ref="E14:F14" si="2">SUM(E6:E13)</f>
        <v>1207584</v>
      </c>
      <c r="F14" s="51" t="e">
        <f t="shared" si="2"/>
        <v>#REF!</v>
      </c>
      <c r="G14" s="51" t="e">
        <f>SUM(G6:G13)</f>
        <v>#REF!</v>
      </c>
      <c r="H14" s="51">
        <f t="shared" ref="H14:I14" si="3">SUM(H6:H13)</f>
        <v>4462954</v>
      </c>
      <c r="I14" s="51" t="e">
        <f t="shared" si="3"/>
        <v>#REF!</v>
      </c>
      <c r="J14" s="51">
        <f>SUM(J6:J13)</f>
        <v>26706</v>
      </c>
      <c r="K14" s="51">
        <f t="shared" ref="K14" si="4">SUM(K6:K13)</f>
        <v>0</v>
      </c>
      <c r="L14" s="67"/>
    </row>
    <row r="15" spans="1:13" ht="15" thickBot="1">
      <c r="A15" s="22" t="s">
        <v>49</v>
      </c>
      <c r="B15" s="91">
        <f>SUM(B14)/2000</f>
        <v>139.899</v>
      </c>
      <c r="C15" s="91" t="e">
        <f>SUM(C14)/2000</f>
        <v>#REF!</v>
      </c>
      <c r="D15" s="91">
        <f>SUM(D14)/2000</f>
        <v>148.02500000000001</v>
      </c>
      <c r="E15" s="91">
        <f t="shared" ref="E15:K15" si="5">SUM(E14)/2000</f>
        <v>603.79200000000003</v>
      </c>
      <c r="F15" s="91" t="e">
        <f t="shared" si="5"/>
        <v>#REF!</v>
      </c>
      <c r="G15" s="91" t="e">
        <f t="shared" si="5"/>
        <v>#REF!</v>
      </c>
      <c r="H15" s="91">
        <f t="shared" si="5"/>
        <v>2231.4769999999999</v>
      </c>
      <c r="I15" s="91" t="e">
        <f t="shared" si="5"/>
        <v>#REF!</v>
      </c>
      <c r="J15" s="91">
        <f t="shared" si="5"/>
        <v>13.353</v>
      </c>
      <c r="K15" s="91">
        <f t="shared" si="5"/>
        <v>0</v>
      </c>
      <c r="L15" s="68" t="e">
        <f>SUM(L6:L13)</f>
        <v>#REF!</v>
      </c>
    </row>
    <row r="16" spans="1:13" ht="1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1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104">
        <f>SUM('2018 JULY'!L18,'2018 AUG'!L18,'2018 SEPT'!L18,'2018 OCT'!L18,'2018 NOV'!L18,'2018 DEC'!L18)</f>
        <v>4532.05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53">
        <f>SUM('2018 JULY'!G19,'2018 AUG'!G19,'2018 SEPT'!G19,'2018 OCT'!G19,'2018 NOV'!G19,'2018 DEC'!G19)</f>
        <v>286.36</v>
      </c>
      <c r="H19" s="35"/>
      <c r="I19" s="42"/>
      <c r="J19" s="1"/>
      <c r="K19" s="16" t="s">
        <v>7</v>
      </c>
      <c r="L19" s="104">
        <f>SUM('2018 JULY'!L19,'2018 AUG'!L19,'2018 SEPT'!L19,'2018 OCT'!L19,'2018 NOV'!L19,'2018 DEC'!L19)</f>
        <v>10752.49</v>
      </c>
    </row>
    <row r="20" spans="1:12" ht="32.25" customHeight="1" thickBot="1">
      <c r="A20" s="9" t="s">
        <v>42</v>
      </c>
      <c r="B20" s="53">
        <f>SUM('2018 JULY'!B20,'2018 AUG'!B20,'2018 SEPT'!B20,'2018 OCT'!B20,'2018 NOV'!B20,'2018 DEC'!B20)</f>
        <v>6698.6699999999992</v>
      </c>
      <c r="C20" s="53">
        <f>SUM('2018 JULY'!C20,'2018 AUG'!C20,'2018 SEPT'!C20,'2018 OCT'!C20,'2018 NOV'!C20,'2018 DEC'!C20)</f>
        <v>12029.3</v>
      </c>
      <c r="D20" s="33">
        <f>B20+C20</f>
        <v>18727.969999999998</v>
      </c>
      <c r="E20" s="1"/>
      <c r="F20" s="15" t="s">
        <v>38</v>
      </c>
      <c r="G20" s="53">
        <f>SUM('2018 JULY'!G20,'2018 AUG'!G20,'2018 SEPT'!G20,'2018 OCT'!G20,'2018 NOV'!G20,'2018 DEC'!G20)</f>
        <v>46.75</v>
      </c>
      <c r="H20" s="35"/>
      <c r="I20" s="42"/>
      <c r="J20" s="1"/>
      <c r="K20" s="26" t="s">
        <v>30</v>
      </c>
      <c r="L20" s="95">
        <f>SUM(L18:L19)</f>
        <v>15284.54</v>
      </c>
    </row>
    <row r="21" spans="1:12">
      <c r="A21" s="11" t="s">
        <v>8</v>
      </c>
      <c r="B21" s="53">
        <f>SUM('2018 JULY'!B21,'2018 AUG'!B21,'2018 SEPT'!B21,'2018 OCT'!B21,'2018 NOV'!B21,'2018 DEC'!B21)</f>
        <v>21569.739999999998</v>
      </c>
      <c r="C21" s="35"/>
      <c r="D21" s="33">
        <f>B21</f>
        <v>21569.739999999998</v>
      </c>
      <c r="E21" s="1"/>
      <c r="F21" s="15" t="s">
        <v>46</v>
      </c>
      <c r="G21" s="53">
        <f>SUM('2018 JULY'!G21,'2018 AUG'!G21,'2018 SEPT'!G21,'2018 OCT'!G21,'2018 NOV'!G21,'2018 DEC'!G21)</f>
        <v>13.57</v>
      </c>
      <c r="H21" s="35"/>
      <c r="I21" s="42"/>
      <c r="J21" s="1"/>
      <c r="K21" s="1"/>
    </row>
    <row r="22" spans="1:12">
      <c r="A22" s="11" t="s">
        <v>43</v>
      </c>
      <c r="B22" s="53">
        <f>SUM('2018 JULY'!B22,'2018 AUG'!B22,'2018 SEPT'!B22,'2018 OCT'!B22,'2018 NOV'!B22,'2018 DEC'!B22)</f>
        <v>15.779999999999998</v>
      </c>
      <c r="C22" s="35"/>
      <c r="D22" s="33">
        <f>B22</f>
        <v>15.779999999999998</v>
      </c>
      <c r="E22" s="1"/>
      <c r="F22" s="18" t="s">
        <v>35</v>
      </c>
      <c r="G22" s="53">
        <f>SUM('2018 JULY'!G22,'2018 AUG'!G22,'2018 SEPT'!G22,'2018 OCT'!G22,'2018 NOV'!G22,'2018 DEC'!G22)</f>
        <v>3.63</v>
      </c>
      <c r="H22" s="35"/>
      <c r="I22" s="42"/>
      <c r="J22" s="1"/>
      <c r="K22" s="1"/>
    </row>
    <row r="23" spans="1:12">
      <c r="A23" s="11" t="s">
        <v>9</v>
      </c>
      <c r="B23" s="35"/>
      <c r="C23" s="53">
        <f>SUM('2018 JULY'!C23,'2018 AUG'!C23,'2018 SEPT'!C23,'2018 OCT'!C23,'2018 NOV'!C23,'2018 DEC'!C23)</f>
        <v>2236</v>
      </c>
      <c r="D23" s="32">
        <f>C23</f>
        <v>2236</v>
      </c>
      <c r="F23" s="18" t="s">
        <v>40</v>
      </c>
      <c r="G23" s="53">
        <f>SUM('2018 JULY'!G23,'2018 AUG'!G23,'2018 SEPT'!G23,'2018 OCT'!G23,'2018 NOV'!G23,'2018 DEC'!G23)</f>
        <v>29.94</v>
      </c>
      <c r="H23" s="35"/>
      <c r="I23" s="42"/>
      <c r="J23" s="1"/>
      <c r="K23" s="1"/>
    </row>
    <row r="24" spans="1:12" ht="24" customHeight="1">
      <c r="A24" s="13" t="s">
        <v>10</v>
      </c>
      <c r="B24" s="36"/>
      <c r="C24" s="50">
        <f>SUM('2018 JULY'!C24,'2018 AUG'!C24,'2018 SEPT'!C24,'2018 OCT'!C24,'2018 NOV'!C24,'2018 DEC'!C24)</f>
        <v>2166</v>
      </c>
      <c r="D24" s="38">
        <f>C24</f>
        <v>2166</v>
      </c>
      <c r="E24" s="5"/>
      <c r="F24" s="24" t="s">
        <v>41</v>
      </c>
      <c r="G24" s="81"/>
      <c r="H24" s="50">
        <f>SUM('2018 JULY'!H24,'2018 AUG'!H24,'2018 SEPT'!H24,'2018 OCT'!H24,'2018 NOV'!H24,'2018 DEC'!H24)</f>
        <v>5.375</v>
      </c>
      <c r="I24" s="43"/>
      <c r="J24" s="5"/>
      <c r="K24" s="4"/>
    </row>
    <row r="25" spans="1:12" ht="15" thickBot="1">
      <c r="A25" s="22" t="s">
        <v>47</v>
      </c>
      <c r="B25" s="39">
        <f>SUM(B20:B22)</f>
        <v>28284.189999999995</v>
      </c>
      <c r="C25" s="40">
        <f>SUM(C20:C24)</f>
        <v>16431.3</v>
      </c>
      <c r="D25" s="41">
        <f>B25+C25</f>
        <v>44715.489999999991</v>
      </c>
      <c r="F25" s="19" t="s">
        <v>36</v>
      </c>
      <c r="G25" s="84">
        <f>SUM(G19:G23)</f>
        <v>380.25</v>
      </c>
      <c r="H25" s="76">
        <f>SUM(H24)</f>
        <v>5.375</v>
      </c>
      <c r="I25" s="77">
        <f>G25+H25</f>
        <v>385.625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" thickBot="1">
      <c r="F28" s="1"/>
      <c r="G28" s="1"/>
      <c r="H28" s="1"/>
      <c r="I28" s="1"/>
      <c r="J28" s="1"/>
      <c r="L28" s="1"/>
    </row>
    <row r="29" spans="1:12" ht="21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 t="e">
        <f>L15</f>
        <v>#REF!</v>
      </c>
      <c r="C31" s="46" t="e">
        <f>B31/B36</f>
        <v>#REF!</v>
      </c>
      <c r="G31" s="1"/>
      <c r="H31" s="1"/>
      <c r="I31" s="1"/>
      <c r="J31" s="1"/>
      <c r="L31" s="1"/>
    </row>
    <row r="32" spans="1:12">
      <c r="A32" s="30" t="s">
        <v>55</v>
      </c>
      <c r="B32" s="69">
        <f>G25</f>
        <v>380.25</v>
      </c>
      <c r="C32" s="47" t="e">
        <f>B32/B36</f>
        <v>#REF!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15284.54</v>
      </c>
      <c r="C33" s="46" t="e">
        <f>B33/B36</f>
        <v>#REF!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16436.674999999999</v>
      </c>
      <c r="C34" s="46" t="e">
        <f>B34/B36</f>
        <v>#REF!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28284.189999999995</v>
      </c>
      <c r="C35" s="48" t="e">
        <f>B35/B36</f>
        <v>#REF!</v>
      </c>
      <c r="D35" s="1"/>
      <c r="E35" s="1"/>
      <c r="F35" s="1"/>
      <c r="G35" s="1"/>
      <c r="H35" s="1"/>
      <c r="I35" s="1"/>
      <c r="J35" s="1"/>
      <c r="L35" s="1"/>
    </row>
    <row r="36" spans="1:12" ht="15" thickBot="1">
      <c r="A36" s="22" t="s">
        <v>50</v>
      </c>
      <c r="B36" s="98" t="e">
        <f>SUM(B31:B35)</f>
        <v>#REF!</v>
      </c>
      <c r="C36" s="44" t="e">
        <f>SUM(C31:C35)</f>
        <v>#REF!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22" zoomScaleNormal="100" workbookViewId="0">
      <selection activeCell="A32" sqref="A32"/>
    </sheetView>
  </sheetViews>
  <sheetFormatPr defaultColWidth="12.5546875" defaultRowHeight="14.4"/>
  <cols>
    <col min="1" max="1" width="25.88671875" style="6" bestFit="1" customWidth="1"/>
    <col min="2" max="2" width="19.44140625" bestFit="1" customWidth="1"/>
    <col min="3" max="3" width="18.88671875" bestFit="1" customWidth="1"/>
    <col min="4" max="4" width="12.6640625" bestFit="1" customWidth="1"/>
    <col min="5" max="5" width="10" bestFit="1" customWidth="1"/>
    <col min="6" max="6" width="26.5546875" customWidth="1"/>
    <col min="7" max="7" width="11.33203125" bestFit="1" customWidth="1"/>
    <col min="8" max="8" width="12.88671875" bestFit="1" customWidth="1"/>
    <col min="9" max="9" width="10.88671875" bestFit="1" customWidth="1"/>
    <col min="10" max="10" width="9.5546875" bestFit="1" customWidth="1"/>
    <col min="11" max="11" width="11.88671875" customWidth="1"/>
    <col min="12" max="13" width="28.88671875" bestFit="1" customWidth="1"/>
  </cols>
  <sheetData>
    <row r="1" spans="1:13" ht="45.75" customHeight="1">
      <c r="A1" s="121" t="s">
        <v>65</v>
      </c>
      <c r="B1" s="121"/>
      <c r="C1" s="121"/>
      <c r="D1" s="121"/>
      <c r="E1" s="121"/>
    </row>
    <row r="2" spans="1:13" ht="15" thickBot="1"/>
    <row r="3" spans="1:13" ht="18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40.200000000000003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v>700</v>
      </c>
      <c r="C6" s="53">
        <v>460</v>
      </c>
      <c r="D6" s="53">
        <v>360</v>
      </c>
      <c r="E6" s="53">
        <v>12220</v>
      </c>
      <c r="F6" s="53">
        <v>260</v>
      </c>
      <c r="G6" s="51">
        <f t="shared" ref="G6:G10" si="0">SUM(B6:F6)</f>
        <v>14000</v>
      </c>
      <c r="H6" s="49"/>
      <c r="I6" s="54"/>
      <c r="J6" s="54"/>
      <c r="K6" s="55">
        <v>0</v>
      </c>
      <c r="L6" s="65">
        <f>SUM(G6:K6)/2000</f>
        <v>7</v>
      </c>
    </row>
    <row r="7" spans="1:13">
      <c r="A7" s="11" t="s">
        <v>12</v>
      </c>
      <c r="B7" s="53">
        <v>3740</v>
      </c>
      <c r="C7" s="53">
        <v>6640</v>
      </c>
      <c r="D7" s="53">
        <v>4100</v>
      </c>
      <c r="E7" s="53">
        <v>25480</v>
      </c>
      <c r="F7" s="53">
        <v>3560</v>
      </c>
      <c r="G7" s="51">
        <f t="shared" si="0"/>
        <v>43520</v>
      </c>
      <c r="H7" s="49"/>
      <c r="I7" s="54"/>
      <c r="J7" s="54"/>
      <c r="K7" s="55">
        <v>0</v>
      </c>
      <c r="L7" s="65">
        <f>SUM(G7:K7)/2000</f>
        <v>21.76</v>
      </c>
    </row>
    <row r="8" spans="1:13">
      <c r="A8" s="11" t="s">
        <v>13</v>
      </c>
      <c r="B8" s="53">
        <v>5900</v>
      </c>
      <c r="C8" s="53">
        <v>15280</v>
      </c>
      <c r="D8" s="53">
        <v>13860</v>
      </c>
      <c r="E8" s="53">
        <v>38000</v>
      </c>
      <c r="F8" s="53">
        <v>17640</v>
      </c>
      <c r="G8" s="51">
        <f t="shared" si="0"/>
        <v>90680</v>
      </c>
      <c r="H8" s="49"/>
      <c r="I8" s="54"/>
      <c r="J8" s="54"/>
      <c r="K8" s="55">
        <v>0</v>
      </c>
      <c r="L8" s="65">
        <f>SUM(G8:K8)/2000</f>
        <v>45.34</v>
      </c>
    </row>
    <row r="9" spans="1:13">
      <c r="A9" s="11" t="s">
        <v>4</v>
      </c>
      <c r="B9" s="53">
        <v>11140</v>
      </c>
      <c r="C9" s="53">
        <v>24340</v>
      </c>
      <c r="D9" s="53">
        <v>7480</v>
      </c>
      <c r="E9" s="53">
        <v>50680</v>
      </c>
      <c r="F9" s="53">
        <v>8040</v>
      </c>
      <c r="G9" s="51">
        <f t="shared" si="0"/>
        <v>101680</v>
      </c>
      <c r="H9" s="49"/>
      <c r="I9" s="54"/>
      <c r="J9" s="56">
        <v>5852</v>
      </c>
      <c r="K9" s="55">
        <v>0</v>
      </c>
      <c r="L9" s="65">
        <f t="shared" ref="L9:L13" si="1">SUM(G9:K9)/2000</f>
        <v>53.765999999999998</v>
      </c>
    </row>
    <row r="10" spans="1:13">
      <c r="A10" s="11" t="s">
        <v>5</v>
      </c>
      <c r="B10" s="53">
        <v>4380</v>
      </c>
      <c r="C10" s="53">
        <v>8560</v>
      </c>
      <c r="D10" s="53">
        <v>7240</v>
      </c>
      <c r="E10" s="53">
        <v>26720</v>
      </c>
      <c r="F10" s="53">
        <v>6680</v>
      </c>
      <c r="G10" s="51">
        <f t="shared" si="0"/>
        <v>53580</v>
      </c>
      <c r="H10" s="49"/>
      <c r="I10" s="56">
        <v>5340</v>
      </c>
      <c r="J10" s="54"/>
      <c r="K10" s="55">
        <v>0</v>
      </c>
      <c r="L10" s="65">
        <f t="shared" si="1"/>
        <v>29.46</v>
      </c>
    </row>
    <row r="11" spans="1:13">
      <c r="A11" s="11" t="s">
        <v>11</v>
      </c>
      <c r="B11" s="53">
        <v>320</v>
      </c>
      <c r="C11" s="53">
        <v>780</v>
      </c>
      <c r="D11" s="53">
        <v>600</v>
      </c>
      <c r="E11" s="53">
        <v>1900</v>
      </c>
      <c r="F11" s="53">
        <v>1120</v>
      </c>
      <c r="G11" s="51">
        <f>SUM(B11:F11)</f>
        <v>4720</v>
      </c>
      <c r="H11" s="49"/>
      <c r="I11" s="54"/>
      <c r="J11" s="54"/>
      <c r="K11" s="55">
        <v>0</v>
      </c>
      <c r="L11" s="65">
        <f t="shared" si="1"/>
        <v>2.36</v>
      </c>
    </row>
    <row r="12" spans="1:13">
      <c r="A12" s="11" t="s">
        <v>3</v>
      </c>
      <c r="B12" s="53">
        <v>0</v>
      </c>
      <c r="C12" s="53">
        <v>11220</v>
      </c>
      <c r="D12" s="53">
        <v>7760</v>
      </c>
      <c r="E12" s="53">
        <v>19980</v>
      </c>
      <c r="F12" s="53">
        <v>0</v>
      </c>
      <c r="G12" s="51">
        <f>SUM(B12:F12)</f>
        <v>38960</v>
      </c>
      <c r="H12" s="49"/>
      <c r="I12" s="54"/>
      <c r="J12" s="54"/>
      <c r="K12" s="55">
        <v>0</v>
      </c>
      <c r="L12" s="65">
        <f t="shared" si="1"/>
        <v>19.48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50">
        <v>661150</v>
      </c>
      <c r="I13" s="57">
        <v>58000</v>
      </c>
      <c r="J13" s="58"/>
      <c r="K13" s="59">
        <v>0</v>
      </c>
      <c r="L13" s="66">
        <f t="shared" si="1"/>
        <v>359.57499999999999</v>
      </c>
    </row>
    <row r="14" spans="1:13" s="61" customFormat="1">
      <c r="A14" s="60" t="s">
        <v>48</v>
      </c>
      <c r="B14" s="51">
        <f>SUM(B6:B13)</f>
        <v>26180</v>
      </c>
      <c r="C14" s="51">
        <f>SUM(C6:C13)</f>
        <v>67280</v>
      </c>
      <c r="D14" s="51">
        <f>SUM(D6:D13)</f>
        <v>41400</v>
      </c>
      <c r="E14" s="51">
        <f t="shared" ref="E14:F14" si="2">SUM(E6:E13)</f>
        <v>174980</v>
      </c>
      <c r="F14" s="51">
        <f t="shared" si="2"/>
        <v>37300</v>
      </c>
      <c r="G14" s="51">
        <f>SUM(G6:G13)</f>
        <v>347140</v>
      </c>
      <c r="H14" s="51">
        <f t="shared" ref="H14:I14" si="3">SUM(H6:H13)</f>
        <v>661150</v>
      </c>
      <c r="I14" s="51">
        <f t="shared" si="3"/>
        <v>63340</v>
      </c>
      <c r="J14" s="51">
        <f>SUM(J6:J13)</f>
        <v>5852</v>
      </c>
      <c r="K14" s="51">
        <f t="shared" ref="K14" si="4">SUM(K6:K13)</f>
        <v>0</v>
      </c>
      <c r="L14" s="67"/>
    </row>
    <row r="15" spans="1:13" ht="15" thickBot="1">
      <c r="A15" s="22" t="s">
        <v>49</v>
      </c>
      <c r="B15" s="91">
        <f>SUM(B14)/2000</f>
        <v>13.09</v>
      </c>
      <c r="C15" s="91">
        <f>SUM(C14)/2000</f>
        <v>33.64</v>
      </c>
      <c r="D15" s="91">
        <f>SUM(D14)/2000</f>
        <v>20.7</v>
      </c>
      <c r="E15" s="91">
        <f t="shared" ref="E15:K15" si="5">SUM(E14)/2000</f>
        <v>87.49</v>
      </c>
      <c r="F15" s="91">
        <f t="shared" si="5"/>
        <v>18.649999999999999</v>
      </c>
      <c r="G15" s="91">
        <f t="shared" si="5"/>
        <v>173.57</v>
      </c>
      <c r="H15" s="91">
        <f t="shared" si="5"/>
        <v>330.57499999999999</v>
      </c>
      <c r="I15" s="91">
        <f t="shared" si="5"/>
        <v>31.67</v>
      </c>
      <c r="J15" s="91">
        <f t="shared" si="5"/>
        <v>2.9260000000000002</v>
      </c>
      <c r="K15" s="91">
        <f t="shared" si="5"/>
        <v>0</v>
      </c>
      <c r="L15" s="68">
        <f>SUM(L6:L13)</f>
        <v>538.74099999999999</v>
      </c>
    </row>
    <row r="16" spans="1:13" ht="1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1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94">
        <v>186.76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78">
        <v>43.95</v>
      </c>
      <c r="H19" s="35"/>
      <c r="I19" s="42"/>
      <c r="J19" s="1"/>
      <c r="K19" s="16" t="s">
        <v>7</v>
      </c>
      <c r="L19" s="94">
        <v>1480.28</v>
      </c>
    </row>
    <row r="20" spans="1:12" ht="32.25" customHeight="1" thickBot="1">
      <c r="A20" s="9" t="s">
        <v>42</v>
      </c>
      <c r="B20" s="69">
        <v>1075.73</v>
      </c>
      <c r="C20" s="69">
        <v>1535</v>
      </c>
      <c r="D20" s="65">
        <f>B20+C20</f>
        <v>2610.73</v>
      </c>
      <c r="E20" s="1"/>
      <c r="F20" s="15" t="s">
        <v>38</v>
      </c>
      <c r="G20" s="78">
        <v>7.78</v>
      </c>
      <c r="H20" s="35"/>
      <c r="I20" s="42"/>
      <c r="J20" s="1"/>
      <c r="K20" s="26" t="s">
        <v>30</v>
      </c>
      <c r="L20" s="95">
        <f>SUM(L18:L19)</f>
        <v>1667.04</v>
      </c>
    </row>
    <row r="21" spans="1:12">
      <c r="A21" s="11" t="s">
        <v>8</v>
      </c>
      <c r="B21" s="69">
        <v>3072.17</v>
      </c>
      <c r="C21" s="70"/>
      <c r="D21" s="65">
        <f>B21</f>
        <v>3072.17</v>
      </c>
      <c r="E21" s="1"/>
      <c r="F21" s="15" t="s">
        <v>46</v>
      </c>
      <c r="G21" s="78">
        <v>3.71</v>
      </c>
      <c r="H21" s="35"/>
      <c r="I21" s="42"/>
      <c r="J21" s="1"/>
      <c r="K21" s="1"/>
    </row>
    <row r="22" spans="1:12">
      <c r="A22" s="11" t="s">
        <v>43</v>
      </c>
      <c r="B22" s="69">
        <v>0.88</v>
      </c>
      <c r="C22" s="70"/>
      <c r="D22" s="65">
        <f>B22</f>
        <v>0.88</v>
      </c>
      <c r="E22" s="1"/>
      <c r="F22" s="18" t="s">
        <v>35</v>
      </c>
      <c r="G22" s="78">
        <v>0</v>
      </c>
      <c r="H22" s="35"/>
      <c r="I22" s="42"/>
      <c r="J22" s="1"/>
      <c r="K22" s="1"/>
    </row>
    <row r="23" spans="1:12">
      <c r="A23" s="11" t="s">
        <v>9</v>
      </c>
      <c r="B23" s="70"/>
      <c r="C23" s="69">
        <v>543</v>
      </c>
      <c r="D23" s="71">
        <f>C23</f>
        <v>543</v>
      </c>
      <c r="F23" s="18" t="s">
        <v>40</v>
      </c>
      <c r="G23" s="78">
        <v>7.6</v>
      </c>
      <c r="H23" s="35"/>
      <c r="I23" s="42"/>
      <c r="J23" s="1"/>
      <c r="K23" s="1"/>
    </row>
    <row r="24" spans="1:12" ht="24" customHeight="1">
      <c r="A24" s="13" t="s">
        <v>10</v>
      </c>
      <c r="B24" s="72"/>
      <c r="C24" s="73">
        <v>360</v>
      </c>
      <c r="D24" s="74">
        <f>C24</f>
        <v>360</v>
      </c>
      <c r="E24" s="5"/>
      <c r="F24" s="24" t="s">
        <v>41</v>
      </c>
      <c r="G24" s="81"/>
      <c r="H24" s="73">
        <v>0</v>
      </c>
      <c r="I24" s="43"/>
      <c r="J24" s="5"/>
      <c r="K24" s="4"/>
    </row>
    <row r="25" spans="1:12" ht="15" thickBot="1">
      <c r="A25" s="22" t="s">
        <v>47</v>
      </c>
      <c r="B25" s="39">
        <f>SUM(B20:B22)</f>
        <v>4148.78</v>
      </c>
      <c r="C25" s="106">
        <f>SUM(C20:C24)</f>
        <v>2438</v>
      </c>
      <c r="D25" s="107">
        <f>B25+C25</f>
        <v>6586.78</v>
      </c>
      <c r="F25" s="19" t="s">
        <v>36</v>
      </c>
      <c r="G25" s="84">
        <f>SUM(G19:G23)</f>
        <v>63.040000000000006</v>
      </c>
      <c r="H25" s="76">
        <f>SUM(H24)</f>
        <v>0</v>
      </c>
      <c r="I25" s="77">
        <f>G25+H25</f>
        <v>63.040000000000006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" thickBot="1">
      <c r="F28" s="1"/>
      <c r="G28" s="1"/>
      <c r="H28" s="1"/>
      <c r="I28" s="1"/>
      <c r="J28" s="1"/>
      <c r="L28" s="1"/>
    </row>
    <row r="29" spans="1:12" ht="21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538.74099999999999</v>
      </c>
      <c r="C31" s="46">
        <f>B31/B36</f>
        <v>6.0836187176906462E-2</v>
      </c>
      <c r="G31" s="1"/>
      <c r="H31" s="1"/>
      <c r="I31" s="1"/>
      <c r="J31" s="1"/>
      <c r="L31" s="1"/>
    </row>
    <row r="32" spans="1:12">
      <c r="A32" s="30" t="s">
        <v>80</v>
      </c>
      <c r="B32" s="69">
        <f>G25</f>
        <v>63.040000000000006</v>
      </c>
      <c r="C32" s="47">
        <f>B32/B36</f>
        <v>7.1186585755162205E-3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1667.04</v>
      </c>
      <c r="C33" s="46">
        <f>B33/B36</f>
        <v>0.18824696370127789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2438</v>
      </c>
      <c r="C34" s="46">
        <f>B34/B36</f>
        <v>0.27530598996047817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4148.78</v>
      </c>
      <c r="C35" s="48">
        <f>B35/B36</f>
        <v>0.46849220058582136</v>
      </c>
      <c r="D35" s="1"/>
      <c r="E35" s="1"/>
      <c r="F35" s="1"/>
      <c r="G35" s="1"/>
      <c r="H35" s="1"/>
      <c r="I35" s="1"/>
      <c r="J35" s="1"/>
      <c r="L35" s="1"/>
    </row>
    <row r="36" spans="1:12" ht="15" thickBot="1">
      <c r="A36" s="22" t="s">
        <v>50</v>
      </c>
      <c r="B36" s="98">
        <f>SUM(B31:B35)</f>
        <v>8855.6009999999987</v>
      </c>
      <c r="C36" s="44">
        <f>SUM(C31:C35)</f>
        <v>1.0000000000000002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25" zoomScaleNormal="100" workbookViewId="0">
      <selection activeCell="A41" sqref="A41"/>
    </sheetView>
  </sheetViews>
  <sheetFormatPr defaultColWidth="12.5546875" defaultRowHeight="14.4"/>
  <cols>
    <col min="1" max="1" width="25.88671875" style="6" bestFit="1" customWidth="1"/>
    <col min="2" max="2" width="19.44140625" bestFit="1" customWidth="1"/>
    <col min="3" max="3" width="18.88671875" bestFit="1" customWidth="1"/>
    <col min="4" max="4" width="12.6640625" bestFit="1" customWidth="1"/>
    <col min="5" max="5" width="10" bestFit="1" customWidth="1"/>
    <col min="6" max="6" width="26.5546875" customWidth="1"/>
    <col min="7" max="7" width="11.33203125" bestFit="1" customWidth="1"/>
    <col min="8" max="8" width="12.88671875" bestFit="1" customWidth="1"/>
    <col min="9" max="9" width="10.88671875" bestFit="1" customWidth="1"/>
    <col min="10" max="10" width="9.5546875" bestFit="1" customWidth="1"/>
    <col min="11" max="11" width="11.88671875" customWidth="1"/>
    <col min="12" max="13" width="28.88671875" bestFit="1" customWidth="1"/>
  </cols>
  <sheetData>
    <row r="1" spans="1:13" ht="45.75" customHeight="1">
      <c r="A1" s="121" t="s">
        <v>67</v>
      </c>
      <c r="B1" s="121"/>
      <c r="C1" s="121"/>
      <c r="D1" s="121"/>
      <c r="E1" s="121"/>
    </row>
    <row r="2" spans="1:13" ht="15" thickBot="1"/>
    <row r="3" spans="1:13" ht="18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40.200000000000003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v>300</v>
      </c>
      <c r="C6" s="53">
        <v>740</v>
      </c>
      <c r="D6" s="53">
        <v>0</v>
      </c>
      <c r="E6" s="53">
        <v>2720</v>
      </c>
      <c r="F6" s="53">
        <v>180</v>
      </c>
      <c r="G6" s="51">
        <f t="shared" ref="G6:G10" si="0">SUM(B6:F6)</f>
        <v>3940</v>
      </c>
      <c r="H6" s="49"/>
      <c r="I6" s="54"/>
      <c r="J6" s="54"/>
      <c r="K6" s="55">
        <v>0</v>
      </c>
      <c r="L6" s="65">
        <f>SUM(G6:K6)/2000</f>
        <v>1.97</v>
      </c>
    </row>
    <row r="7" spans="1:13">
      <c r="A7" s="11" t="s">
        <v>12</v>
      </c>
      <c r="B7" s="53">
        <v>5760</v>
      </c>
      <c r="C7" s="53">
        <v>7900</v>
      </c>
      <c r="D7" s="53">
        <v>6540</v>
      </c>
      <c r="E7" s="53">
        <v>26500</v>
      </c>
      <c r="F7" s="53">
        <v>2940</v>
      </c>
      <c r="G7" s="51">
        <f t="shared" si="0"/>
        <v>49640</v>
      </c>
      <c r="H7" s="49"/>
      <c r="I7" s="54"/>
      <c r="J7" s="54"/>
      <c r="K7" s="55">
        <v>0</v>
      </c>
      <c r="L7" s="65">
        <f>SUM(G7:K7)/2000</f>
        <v>24.82</v>
      </c>
    </row>
    <row r="8" spans="1:13">
      <c r="A8" s="11" t="s">
        <v>13</v>
      </c>
      <c r="B8" s="53">
        <v>12400</v>
      </c>
      <c r="C8" s="53">
        <v>18540</v>
      </c>
      <c r="D8" s="53">
        <v>7060</v>
      </c>
      <c r="E8" s="53">
        <v>42800</v>
      </c>
      <c r="F8" s="53">
        <v>19640</v>
      </c>
      <c r="G8" s="51">
        <f t="shared" si="0"/>
        <v>100440</v>
      </c>
      <c r="H8" s="49"/>
      <c r="I8" s="54"/>
      <c r="J8" s="54"/>
      <c r="K8" s="55">
        <v>0</v>
      </c>
      <c r="L8" s="65">
        <f>SUM(G8:K8)/2000</f>
        <v>50.22</v>
      </c>
    </row>
    <row r="9" spans="1:13">
      <c r="A9" s="11" t="s">
        <v>4</v>
      </c>
      <c r="B9" s="53">
        <v>15500</v>
      </c>
      <c r="C9" s="53">
        <v>11360</v>
      </c>
      <c r="D9" s="53">
        <v>10580</v>
      </c>
      <c r="E9" s="53">
        <v>53400</v>
      </c>
      <c r="F9" s="53">
        <v>12460</v>
      </c>
      <c r="G9" s="51">
        <f t="shared" si="0"/>
        <v>103300</v>
      </c>
      <c r="H9" s="49"/>
      <c r="I9" s="54"/>
      <c r="J9" s="56">
        <v>7874</v>
      </c>
      <c r="K9" s="55">
        <v>0</v>
      </c>
      <c r="L9" s="65">
        <f t="shared" ref="L9:L13" si="1">SUM(G9:K9)/2000</f>
        <v>55.587000000000003</v>
      </c>
    </row>
    <row r="10" spans="1:13">
      <c r="A10" s="11" t="s">
        <v>5</v>
      </c>
      <c r="B10" s="53">
        <v>8720</v>
      </c>
      <c r="C10" s="53">
        <v>8540</v>
      </c>
      <c r="D10" s="53">
        <v>9320</v>
      </c>
      <c r="E10" s="53">
        <v>34820</v>
      </c>
      <c r="F10" s="53">
        <v>7320</v>
      </c>
      <c r="G10" s="51">
        <f t="shared" si="0"/>
        <v>68720</v>
      </c>
      <c r="H10" s="49"/>
      <c r="I10" s="56">
        <v>5640</v>
      </c>
      <c r="J10" s="54"/>
      <c r="K10" s="55">
        <v>0</v>
      </c>
      <c r="L10" s="65">
        <f t="shared" si="1"/>
        <v>37.18</v>
      </c>
    </row>
    <row r="11" spans="1:13">
      <c r="A11" s="11" t="s">
        <v>11</v>
      </c>
      <c r="B11" s="53">
        <v>820</v>
      </c>
      <c r="C11" s="53">
        <v>240</v>
      </c>
      <c r="D11" s="53">
        <v>0</v>
      </c>
      <c r="E11" s="53">
        <v>2000</v>
      </c>
      <c r="F11" s="53">
        <v>620</v>
      </c>
      <c r="G11" s="51">
        <f>SUM(B11:F11)</f>
        <v>3680</v>
      </c>
      <c r="H11" s="49"/>
      <c r="I11" s="54"/>
      <c r="J11" s="54"/>
      <c r="K11" s="55">
        <v>0</v>
      </c>
      <c r="L11" s="65">
        <f t="shared" si="1"/>
        <v>1.84</v>
      </c>
    </row>
    <row r="12" spans="1:13">
      <c r="A12" s="11" t="s">
        <v>3</v>
      </c>
      <c r="B12" s="53">
        <v>0</v>
      </c>
      <c r="C12" s="53">
        <v>11920</v>
      </c>
      <c r="D12" s="53">
        <v>0</v>
      </c>
      <c r="E12" s="53">
        <v>16280</v>
      </c>
      <c r="F12" s="53">
        <v>0</v>
      </c>
      <c r="G12" s="51">
        <f>SUM(B12:F12)</f>
        <v>28200</v>
      </c>
      <c r="H12" s="49"/>
      <c r="I12" s="54"/>
      <c r="J12" s="54"/>
      <c r="K12" s="55">
        <v>0</v>
      </c>
      <c r="L12" s="65">
        <f t="shared" si="1"/>
        <v>14.1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100">
        <v>740780</v>
      </c>
      <c r="I13" s="57">
        <v>56580</v>
      </c>
      <c r="J13" s="58"/>
      <c r="K13" s="59">
        <v>0</v>
      </c>
      <c r="L13" s="66">
        <f t="shared" si="1"/>
        <v>398.68</v>
      </c>
    </row>
    <row r="14" spans="1:13" s="61" customFormat="1">
      <c r="A14" s="60" t="s">
        <v>48</v>
      </c>
      <c r="B14" s="51">
        <f>SUM(B6:B13)</f>
        <v>43500</v>
      </c>
      <c r="C14" s="51">
        <f>SUM(C6:C13)</f>
        <v>59240</v>
      </c>
      <c r="D14" s="51">
        <f>SUM(D6:D13)</f>
        <v>33500</v>
      </c>
      <c r="E14" s="51">
        <f t="shared" ref="E14:F14" si="2">SUM(E6:E13)</f>
        <v>178520</v>
      </c>
      <c r="F14" s="51">
        <f t="shared" si="2"/>
        <v>43160</v>
      </c>
      <c r="G14" s="51">
        <f>SUM(G6:G13)</f>
        <v>357920</v>
      </c>
      <c r="H14" s="51">
        <f>SUM(H6:H13)</f>
        <v>740780</v>
      </c>
      <c r="I14" s="51">
        <f>SUM(I6:I13)</f>
        <v>62220</v>
      </c>
      <c r="J14" s="51">
        <f>SUM(J6:J13)</f>
        <v>7874</v>
      </c>
      <c r="K14" s="51">
        <f t="shared" ref="K14" si="3">SUM(K6:K13)</f>
        <v>0</v>
      </c>
      <c r="L14" s="67"/>
    </row>
    <row r="15" spans="1:13" ht="15" thickBot="1">
      <c r="A15" s="22" t="s">
        <v>49</v>
      </c>
      <c r="B15" s="91">
        <f>SUM(B14)/2000</f>
        <v>21.75</v>
      </c>
      <c r="C15" s="91">
        <f>SUM(C14)/2000</f>
        <v>29.62</v>
      </c>
      <c r="D15" s="91">
        <f>SUM(D14)/2000</f>
        <v>16.75</v>
      </c>
      <c r="E15" s="91">
        <f t="shared" ref="E15:K15" si="4">SUM(E14)/2000</f>
        <v>89.26</v>
      </c>
      <c r="F15" s="91">
        <f t="shared" si="4"/>
        <v>21.58</v>
      </c>
      <c r="G15" s="91">
        <f t="shared" si="4"/>
        <v>178.96</v>
      </c>
      <c r="H15" s="91">
        <f t="shared" si="4"/>
        <v>370.39</v>
      </c>
      <c r="I15" s="91">
        <f t="shared" si="4"/>
        <v>31.11</v>
      </c>
      <c r="J15" s="91">
        <f t="shared" si="4"/>
        <v>3.9369999999999998</v>
      </c>
      <c r="K15" s="91">
        <f t="shared" si="4"/>
        <v>0</v>
      </c>
      <c r="L15" s="68">
        <f>SUM(L6:L13)</f>
        <v>584.39699999999993</v>
      </c>
    </row>
    <row r="16" spans="1:13" ht="1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1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92">
        <v>130.63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78">
        <v>51.52</v>
      </c>
      <c r="H19" s="35"/>
      <c r="I19" s="42"/>
      <c r="J19" s="1"/>
      <c r="K19" s="16" t="s">
        <v>7</v>
      </c>
      <c r="L19" s="92">
        <v>1848.07</v>
      </c>
    </row>
    <row r="20" spans="1:12" ht="32.25" customHeight="1" thickBot="1">
      <c r="A20" s="9" t="s">
        <v>42</v>
      </c>
      <c r="B20" s="69">
        <v>1422.17</v>
      </c>
      <c r="C20" s="34">
        <v>1453</v>
      </c>
      <c r="D20" s="33">
        <f>B20+C20</f>
        <v>2875.17</v>
      </c>
      <c r="E20" s="1"/>
      <c r="F20" s="15" t="s">
        <v>38</v>
      </c>
      <c r="G20" s="78">
        <v>9.35</v>
      </c>
      <c r="H20" s="35"/>
      <c r="I20" s="42"/>
      <c r="J20" s="1"/>
      <c r="K20" s="26" t="s">
        <v>30</v>
      </c>
      <c r="L20" s="93">
        <f>SUM(L18:L19)</f>
        <v>1978.6999999999998</v>
      </c>
    </row>
    <row r="21" spans="1:12">
      <c r="A21" s="11" t="s">
        <v>8</v>
      </c>
      <c r="B21" s="69">
        <v>3540.61</v>
      </c>
      <c r="C21" s="35"/>
      <c r="D21" s="33">
        <f>B21</f>
        <v>3540.61</v>
      </c>
      <c r="E21" s="1"/>
      <c r="F21" s="15" t="s">
        <v>46</v>
      </c>
      <c r="G21" s="78">
        <v>2.94</v>
      </c>
      <c r="H21" s="35"/>
      <c r="I21" s="42"/>
      <c r="J21" s="1"/>
      <c r="K21" s="1"/>
    </row>
    <row r="22" spans="1:12">
      <c r="A22" s="11" t="s">
        <v>43</v>
      </c>
      <c r="B22" s="69">
        <v>1</v>
      </c>
      <c r="C22" s="35"/>
      <c r="D22" s="33">
        <f>B22</f>
        <v>1</v>
      </c>
      <c r="E22" s="1"/>
      <c r="F22" s="18" t="s">
        <v>35</v>
      </c>
      <c r="G22" s="78">
        <v>2.7</v>
      </c>
      <c r="H22" s="35"/>
      <c r="I22" s="42"/>
      <c r="J22" s="1"/>
      <c r="K22" s="1"/>
    </row>
    <row r="23" spans="1:12">
      <c r="A23" s="11" t="s">
        <v>9</v>
      </c>
      <c r="B23" s="35"/>
      <c r="C23" s="34">
        <v>541</v>
      </c>
      <c r="D23" s="32">
        <f>C23</f>
        <v>541</v>
      </c>
      <c r="F23" s="18" t="s">
        <v>40</v>
      </c>
      <c r="G23" s="78">
        <v>1.3</v>
      </c>
      <c r="H23" s="35"/>
      <c r="I23" s="42"/>
      <c r="J23" s="1"/>
      <c r="K23" s="1"/>
    </row>
    <row r="24" spans="1:12" ht="24" customHeight="1">
      <c r="A24" s="13" t="s">
        <v>10</v>
      </c>
      <c r="B24" s="36"/>
      <c r="C24" s="37">
        <v>1008</v>
      </c>
      <c r="D24" s="38">
        <f>C24</f>
        <v>1008</v>
      </c>
      <c r="E24" s="5"/>
      <c r="F24" s="24" t="s">
        <v>41</v>
      </c>
      <c r="G24" s="81"/>
      <c r="H24" s="73">
        <v>0</v>
      </c>
      <c r="I24" s="43"/>
      <c r="J24" s="5"/>
      <c r="K24" s="4"/>
    </row>
    <row r="25" spans="1:12" ht="15" thickBot="1">
      <c r="A25" s="22" t="s">
        <v>47</v>
      </c>
      <c r="B25" s="39">
        <f>SUM(B20:B22)</f>
        <v>4963.7800000000007</v>
      </c>
      <c r="C25" s="40">
        <f>SUM(C20:C24)</f>
        <v>3002</v>
      </c>
      <c r="D25" s="41">
        <f>B25+C25</f>
        <v>7965.7800000000007</v>
      </c>
      <c r="F25" s="19" t="s">
        <v>36</v>
      </c>
      <c r="G25" s="84">
        <f>SUM(G19:G23)</f>
        <v>67.81</v>
      </c>
      <c r="H25" s="76">
        <f>SUM(H24)</f>
        <v>0</v>
      </c>
      <c r="I25" s="77">
        <f>G25+H25</f>
        <v>67.81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" thickBot="1">
      <c r="F28" s="1"/>
      <c r="G28" s="1"/>
      <c r="H28" s="1"/>
      <c r="I28" s="1"/>
      <c r="J28" s="1"/>
      <c r="L28" s="1"/>
    </row>
    <row r="29" spans="1:12" ht="21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584.39699999999993</v>
      </c>
      <c r="C31" s="46">
        <f>B31/B36</f>
        <v>5.5149029125801295E-2</v>
      </c>
      <c r="G31" s="1"/>
      <c r="H31" s="1"/>
      <c r="I31" s="1"/>
      <c r="J31" s="1"/>
      <c r="L31" s="1"/>
    </row>
    <row r="32" spans="1:12">
      <c r="A32" s="30" t="s">
        <v>80</v>
      </c>
      <c r="B32" s="69">
        <f>G25</f>
        <v>67.81</v>
      </c>
      <c r="C32" s="47">
        <f>B32/B36</f>
        <v>6.399169853747686E-3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1978.6999999999998</v>
      </c>
      <c r="C33" s="46">
        <f>B33/B36</f>
        <v>0.18672817268265071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3002</v>
      </c>
      <c r="C34" s="46">
        <f>B34/B36</f>
        <v>0.28329609056113481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4963.7800000000007</v>
      </c>
      <c r="C35" s="48">
        <f>B35/B36</f>
        <v>0.46842753777666557</v>
      </c>
      <c r="D35" s="1"/>
      <c r="E35" s="1"/>
      <c r="F35" s="1"/>
      <c r="G35" s="1"/>
      <c r="H35" s="1"/>
      <c r="I35" s="1"/>
      <c r="J35" s="1"/>
      <c r="L35" s="1"/>
    </row>
    <row r="36" spans="1:12" ht="15" thickBot="1">
      <c r="A36" s="22" t="s">
        <v>50</v>
      </c>
      <c r="B36" s="98">
        <f>SUM(B31:B35)</f>
        <v>10596.687</v>
      </c>
      <c r="C36" s="44">
        <f>SUM(C31:C35)</f>
        <v>1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25" zoomScaleNormal="100" workbookViewId="0">
      <selection activeCell="A32" sqref="A32"/>
    </sheetView>
  </sheetViews>
  <sheetFormatPr defaultColWidth="12.5546875" defaultRowHeight="14.4"/>
  <cols>
    <col min="1" max="1" width="25.88671875" style="6" bestFit="1" customWidth="1"/>
    <col min="2" max="2" width="19.44140625" bestFit="1" customWidth="1"/>
    <col min="3" max="3" width="18.88671875" bestFit="1" customWidth="1"/>
    <col min="4" max="4" width="12.6640625" bestFit="1" customWidth="1"/>
    <col min="5" max="5" width="10" bestFit="1" customWidth="1"/>
    <col min="6" max="6" width="26.5546875" customWidth="1"/>
    <col min="7" max="7" width="11.33203125" bestFit="1" customWidth="1"/>
    <col min="8" max="8" width="12.88671875" bestFit="1" customWidth="1"/>
    <col min="9" max="9" width="10.88671875" bestFit="1" customWidth="1"/>
    <col min="10" max="10" width="9.5546875" bestFit="1" customWidth="1"/>
    <col min="11" max="11" width="11.88671875" customWidth="1"/>
    <col min="12" max="13" width="28.88671875" bestFit="1" customWidth="1"/>
  </cols>
  <sheetData>
    <row r="1" spans="1:13" ht="45.75" customHeight="1">
      <c r="A1" s="121" t="s">
        <v>68</v>
      </c>
      <c r="B1" s="121"/>
      <c r="C1" s="121"/>
      <c r="D1" s="121"/>
      <c r="E1" s="121"/>
    </row>
    <row r="2" spans="1:13" ht="15" thickBot="1"/>
    <row r="3" spans="1:13" ht="18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40.200000000000003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v>900</v>
      </c>
      <c r="C6" s="53">
        <v>240</v>
      </c>
      <c r="D6" s="53">
        <v>360</v>
      </c>
      <c r="E6" s="53">
        <v>2720</v>
      </c>
      <c r="F6" s="53">
        <v>220</v>
      </c>
      <c r="G6" s="51">
        <f t="shared" ref="G6:G9" si="0">SUM(B6:F6)</f>
        <v>4440</v>
      </c>
      <c r="H6" s="49"/>
      <c r="I6" s="54"/>
      <c r="J6" s="54"/>
      <c r="K6" s="55">
        <v>0</v>
      </c>
      <c r="L6" s="65">
        <f t="shared" ref="L6:L13" si="1">SUM(G6:K6)/2000</f>
        <v>2.2200000000000002</v>
      </c>
    </row>
    <row r="7" spans="1:13">
      <c r="A7" s="11" t="s">
        <v>12</v>
      </c>
      <c r="B7" s="53">
        <v>4160</v>
      </c>
      <c r="C7" s="53">
        <v>7740</v>
      </c>
      <c r="D7" s="53">
        <v>6140</v>
      </c>
      <c r="E7" s="53">
        <v>30720</v>
      </c>
      <c r="F7" s="53">
        <v>3480</v>
      </c>
      <c r="G7" s="51">
        <f t="shared" si="0"/>
        <v>52240</v>
      </c>
      <c r="H7" s="49"/>
      <c r="I7" s="54"/>
      <c r="J7" s="54"/>
      <c r="K7" s="55">
        <v>0</v>
      </c>
      <c r="L7" s="65">
        <f t="shared" si="1"/>
        <v>26.12</v>
      </c>
    </row>
    <row r="8" spans="1:13">
      <c r="A8" s="11" t="s">
        <v>13</v>
      </c>
      <c r="B8" s="53">
        <v>12860</v>
      </c>
      <c r="C8" s="53">
        <v>13750</v>
      </c>
      <c r="D8" s="53">
        <v>14840</v>
      </c>
      <c r="E8" s="53">
        <v>33080</v>
      </c>
      <c r="F8" s="53">
        <v>16180</v>
      </c>
      <c r="G8" s="51">
        <f t="shared" si="0"/>
        <v>90710</v>
      </c>
      <c r="H8" s="49"/>
      <c r="I8" s="54"/>
      <c r="J8" s="54"/>
      <c r="K8" s="55">
        <v>0</v>
      </c>
      <c r="L8" s="65">
        <f t="shared" si="1"/>
        <v>45.354999999999997</v>
      </c>
    </row>
    <row r="9" spans="1:13">
      <c r="A9" s="11" t="s">
        <v>4</v>
      </c>
      <c r="B9" s="53">
        <v>8640</v>
      </c>
      <c r="C9" s="53">
        <v>10960</v>
      </c>
      <c r="D9" s="53">
        <v>11380</v>
      </c>
      <c r="E9" s="53">
        <v>52900</v>
      </c>
      <c r="F9" s="53">
        <v>7920</v>
      </c>
      <c r="G9" s="51">
        <f t="shared" si="0"/>
        <v>91800</v>
      </c>
      <c r="H9" s="49"/>
      <c r="I9" s="54"/>
      <c r="J9" s="56">
        <v>5852</v>
      </c>
      <c r="K9" s="55">
        <v>0</v>
      </c>
      <c r="L9" s="65">
        <f t="shared" si="1"/>
        <v>48.826000000000001</v>
      </c>
    </row>
    <row r="10" spans="1:13">
      <c r="A10" s="11" t="s">
        <v>5</v>
      </c>
      <c r="B10">
        <v>8120</v>
      </c>
      <c r="C10" s="53">
        <v>9480</v>
      </c>
      <c r="D10" s="53">
        <v>8900</v>
      </c>
      <c r="E10" s="53">
        <v>41620</v>
      </c>
      <c r="F10" s="53">
        <v>7420</v>
      </c>
      <c r="G10" s="51">
        <f>SUM(B10:F10)</f>
        <v>75540</v>
      </c>
      <c r="H10" s="49"/>
      <c r="I10" s="56">
        <v>3340</v>
      </c>
      <c r="J10" s="54"/>
      <c r="K10" s="55">
        <v>0</v>
      </c>
      <c r="L10" s="65">
        <f t="shared" si="1"/>
        <v>39.44</v>
      </c>
    </row>
    <row r="11" spans="1:13">
      <c r="A11" s="11" t="s">
        <v>11</v>
      </c>
      <c r="B11" s="53">
        <v>900</v>
      </c>
      <c r="C11" s="53">
        <v>940</v>
      </c>
      <c r="D11" s="53">
        <v>800</v>
      </c>
      <c r="E11" s="53">
        <v>2540</v>
      </c>
      <c r="F11" s="53">
        <v>480</v>
      </c>
      <c r="G11" s="51">
        <f>SUM(B11:F11)</f>
        <v>5660</v>
      </c>
      <c r="H11" s="49"/>
      <c r="I11" s="54"/>
      <c r="J11" s="54"/>
      <c r="K11" s="55">
        <v>0</v>
      </c>
      <c r="L11" s="65">
        <f t="shared" si="1"/>
        <v>2.83</v>
      </c>
    </row>
    <row r="12" spans="1:13">
      <c r="A12" s="11" t="s">
        <v>3</v>
      </c>
      <c r="B12" s="53">
        <v>0</v>
      </c>
      <c r="C12" s="53">
        <v>24840</v>
      </c>
      <c r="D12" s="53">
        <v>7480</v>
      </c>
      <c r="E12" s="53">
        <v>16340</v>
      </c>
      <c r="F12" s="53">
        <v>0</v>
      </c>
      <c r="G12" s="51">
        <f>SUM(B12:F12)</f>
        <v>48660</v>
      </c>
      <c r="H12" s="49"/>
      <c r="I12" s="54"/>
      <c r="J12" s="54"/>
      <c r="K12" s="55">
        <v>0</v>
      </c>
      <c r="L12" s="65">
        <f t="shared" si="1"/>
        <v>24.33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101">
        <v>698177</v>
      </c>
      <c r="I13" s="57">
        <v>65680</v>
      </c>
      <c r="J13" s="58"/>
      <c r="K13" s="59">
        <v>0</v>
      </c>
      <c r="L13" s="66">
        <f t="shared" si="1"/>
        <v>381.92849999999999</v>
      </c>
    </row>
    <row r="14" spans="1:13" s="61" customFormat="1">
      <c r="A14" s="60" t="s">
        <v>48</v>
      </c>
      <c r="B14" s="51">
        <f>SUM(B6:B13)</f>
        <v>35580</v>
      </c>
      <c r="C14" s="51">
        <f>SUM(C6:C13)</f>
        <v>67950</v>
      </c>
      <c r="D14" s="51">
        <f>SUM(D6:D13)</f>
        <v>49900</v>
      </c>
      <c r="E14" s="51">
        <f t="shared" ref="E14:F14" si="2">SUM(E6:E13)</f>
        <v>179920</v>
      </c>
      <c r="F14" s="51">
        <f t="shared" si="2"/>
        <v>35700</v>
      </c>
      <c r="G14" s="51">
        <f>SUM(G6:G13)</f>
        <v>369050</v>
      </c>
      <c r="H14" s="51">
        <f>SUM(H6:H13)</f>
        <v>698177</v>
      </c>
      <c r="I14" s="51">
        <f>SUM(I6:I13)</f>
        <v>69020</v>
      </c>
      <c r="J14" s="51">
        <f>SUM(J6:J13)</f>
        <v>5852</v>
      </c>
      <c r="K14" s="51">
        <f t="shared" ref="K14" si="3">SUM(K6:K13)</f>
        <v>0</v>
      </c>
      <c r="L14" s="67"/>
    </row>
    <row r="15" spans="1:13" ht="15" thickBot="1">
      <c r="A15" s="22" t="s">
        <v>49</v>
      </c>
      <c r="B15" s="91">
        <f>SUM(B14)/2000</f>
        <v>17.79</v>
      </c>
      <c r="C15" s="91">
        <f>SUM(C14)/2000</f>
        <v>33.975000000000001</v>
      </c>
      <c r="D15" s="91">
        <f>SUM(D14)/2000</f>
        <v>24.95</v>
      </c>
      <c r="E15" s="91">
        <f t="shared" ref="E15:K15" si="4">SUM(E14)/2000</f>
        <v>89.96</v>
      </c>
      <c r="F15" s="91">
        <f t="shared" si="4"/>
        <v>17.850000000000001</v>
      </c>
      <c r="G15" s="91">
        <f t="shared" si="4"/>
        <v>184.52500000000001</v>
      </c>
      <c r="H15" s="91">
        <f t="shared" si="4"/>
        <v>349.08850000000001</v>
      </c>
      <c r="I15" s="91">
        <f t="shared" si="4"/>
        <v>34.51</v>
      </c>
      <c r="J15" s="91">
        <f t="shared" si="4"/>
        <v>2.9260000000000002</v>
      </c>
      <c r="K15" s="91">
        <f t="shared" si="4"/>
        <v>0</v>
      </c>
      <c r="L15" s="68">
        <f>SUM(L6:L13)</f>
        <v>571.04949999999997</v>
      </c>
    </row>
    <row r="16" spans="1:13" ht="1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1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94">
        <v>0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78">
        <v>53.05</v>
      </c>
      <c r="H19" s="35"/>
      <c r="I19" s="42"/>
      <c r="J19" s="1"/>
      <c r="K19" s="16" t="s">
        <v>7</v>
      </c>
      <c r="L19" s="94">
        <v>2120.2399999999998</v>
      </c>
    </row>
    <row r="20" spans="1:12" ht="32.25" customHeight="1" thickBot="1">
      <c r="A20" s="9" t="s">
        <v>42</v>
      </c>
      <c r="B20" s="69">
        <v>1585.71</v>
      </c>
      <c r="C20" s="34">
        <v>1643</v>
      </c>
      <c r="D20" s="33">
        <f>B20+C20</f>
        <v>3228.71</v>
      </c>
      <c r="E20" s="1"/>
      <c r="F20" s="15" t="s">
        <v>38</v>
      </c>
      <c r="G20" s="78">
        <v>0</v>
      </c>
      <c r="H20" s="35"/>
      <c r="I20" s="42"/>
      <c r="J20" s="1"/>
      <c r="K20" s="26" t="s">
        <v>30</v>
      </c>
      <c r="L20" s="95">
        <f>SUM(L18:L19)</f>
        <v>2120.2399999999998</v>
      </c>
    </row>
    <row r="21" spans="1:12">
      <c r="A21" s="11" t="s">
        <v>8</v>
      </c>
      <c r="B21" s="69">
        <v>3309.1</v>
      </c>
      <c r="C21" s="35"/>
      <c r="D21" s="33">
        <f>B21</f>
        <v>3309.1</v>
      </c>
      <c r="E21" s="1"/>
      <c r="F21" s="15" t="s">
        <v>46</v>
      </c>
      <c r="G21" s="78">
        <v>6.2</v>
      </c>
      <c r="H21" s="35"/>
      <c r="I21" s="42"/>
      <c r="J21" s="1"/>
      <c r="K21" s="1"/>
    </row>
    <row r="22" spans="1:12">
      <c r="A22" s="11" t="s">
        <v>43</v>
      </c>
      <c r="B22" s="69">
        <v>2.56</v>
      </c>
      <c r="C22" s="35"/>
      <c r="D22" s="33">
        <f>B22</f>
        <v>2.56</v>
      </c>
      <c r="E22" s="1"/>
      <c r="F22" s="18" t="s">
        <v>35</v>
      </c>
      <c r="G22" s="78">
        <v>0</v>
      </c>
      <c r="H22" s="35"/>
      <c r="I22" s="42"/>
      <c r="J22" s="1"/>
      <c r="K22" s="1"/>
    </row>
    <row r="23" spans="1:12">
      <c r="A23" s="11" t="s">
        <v>9</v>
      </c>
      <c r="B23" s="35"/>
      <c r="C23" s="34">
        <v>380</v>
      </c>
      <c r="D23" s="102">
        <f>C23</f>
        <v>380</v>
      </c>
      <c r="F23" s="18" t="s">
        <v>40</v>
      </c>
      <c r="G23" s="78">
        <v>10.88</v>
      </c>
      <c r="H23" s="35"/>
      <c r="I23" s="42"/>
      <c r="J23" s="1"/>
      <c r="K23" s="1"/>
    </row>
    <row r="24" spans="1:12" ht="24" customHeight="1">
      <c r="A24" s="13" t="s">
        <v>10</v>
      </c>
      <c r="B24" s="36"/>
      <c r="C24" s="37">
        <v>367</v>
      </c>
      <c r="D24" s="103">
        <f>C24</f>
        <v>367</v>
      </c>
      <c r="E24" s="5"/>
      <c r="F24" s="24" t="s">
        <v>41</v>
      </c>
      <c r="G24" s="81"/>
      <c r="H24" s="73">
        <v>0.6</v>
      </c>
      <c r="I24" s="43"/>
      <c r="J24" s="5"/>
      <c r="K24" s="4"/>
    </row>
    <row r="25" spans="1:12" ht="15" thickBot="1">
      <c r="A25" s="22" t="s">
        <v>47</v>
      </c>
      <c r="B25" s="39">
        <f>SUM(B20:B22)</f>
        <v>4897.37</v>
      </c>
      <c r="C25" s="40">
        <f>SUM(C20:C24)</f>
        <v>2390</v>
      </c>
      <c r="D25" s="41">
        <f>B25+C25</f>
        <v>7287.37</v>
      </c>
      <c r="F25" s="19" t="s">
        <v>36</v>
      </c>
      <c r="G25" s="84">
        <f>SUM(G19:G23)</f>
        <v>70.13</v>
      </c>
      <c r="H25" s="76">
        <f>SUM(H24)</f>
        <v>0.6</v>
      </c>
      <c r="I25" s="77">
        <f>G25+H25</f>
        <v>70.72999999999999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" thickBot="1">
      <c r="F28" s="1"/>
      <c r="G28" s="1"/>
      <c r="H28" s="1"/>
      <c r="I28" s="1"/>
      <c r="J28" s="1"/>
      <c r="L28" s="1"/>
    </row>
    <row r="29" spans="1:12" ht="21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571.04949999999997</v>
      </c>
      <c r="C31" s="46">
        <f>B31/B36</f>
        <v>5.6824297635194643E-2</v>
      </c>
      <c r="G31" s="1"/>
      <c r="H31" s="1"/>
      <c r="I31" s="1"/>
      <c r="J31" s="1"/>
      <c r="L31" s="1"/>
    </row>
    <row r="32" spans="1:12">
      <c r="A32" s="30" t="s">
        <v>80</v>
      </c>
      <c r="B32" s="69">
        <f>G25</f>
        <v>70.13</v>
      </c>
      <c r="C32" s="47">
        <f>B32/B36</f>
        <v>6.9785333725993987E-3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2120.2399999999998</v>
      </c>
      <c r="C33" s="46">
        <f>B33/B36</f>
        <v>0.21098197059632323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2390.6</v>
      </c>
      <c r="C34" s="46">
        <f>B34/B36</f>
        <v>0.2378850973982051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4897.37</v>
      </c>
      <c r="C35" s="48">
        <f>B35/B36</f>
        <v>0.48733010099767743</v>
      </c>
      <c r="D35" s="1"/>
      <c r="E35" s="1"/>
      <c r="F35" s="1"/>
      <c r="G35" s="1"/>
      <c r="H35" s="1"/>
      <c r="I35" s="1"/>
      <c r="J35" s="1"/>
      <c r="L35" s="1"/>
    </row>
    <row r="36" spans="1:12" ht="15" thickBot="1">
      <c r="A36" s="22" t="s">
        <v>50</v>
      </c>
      <c r="B36" s="98">
        <f>SUM(B31:B35)</f>
        <v>10049.389500000001</v>
      </c>
      <c r="C36" s="44">
        <f>SUM(C31:C35)</f>
        <v>0.99999999999999978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12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25" zoomScaleNormal="100" workbookViewId="0">
      <selection activeCell="A47" sqref="A47"/>
    </sheetView>
  </sheetViews>
  <sheetFormatPr defaultColWidth="12.5546875" defaultRowHeight="14.4"/>
  <cols>
    <col min="1" max="1" width="25.88671875" style="6" bestFit="1" customWidth="1"/>
    <col min="2" max="2" width="19.44140625" bestFit="1" customWidth="1"/>
    <col min="3" max="3" width="18.88671875" bestFit="1" customWidth="1"/>
    <col min="4" max="4" width="12.6640625" bestFit="1" customWidth="1"/>
    <col min="5" max="5" width="10" bestFit="1" customWidth="1"/>
    <col min="6" max="6" width="26.5546875" customWidth="1"/>
    <col min="7" max="7" width="11.33203125" bestFit="1" customWidth="1"/>
    <col min="8" max="8" width="12.88671875" bestFit="1" customWidth="1"/>
    <col min="9" max="9" width="10.88671875" bestFit="1" customWidth="1"/>
    <col min="10" max="10" width="9.5546875" bestFit="1" customWidth="1"/>
    <col min="11" max="11" width="11.88671875" customWidth="1"/>
    <col min="12" max="13" width="28.88671875" bestFit="1" customWidth="1"/>
  </cols>
  <sheetData>
    <row r="1" spans="1:13" ht="45.75" customHeight="1">
      <c r="A1" s="121" t="s">
        <v>69</v>
      </c>
      <c r="B1" s="121"/>
      <c r="C1" s="121"/>
      <c r="D1" s="121"/>
      <c r="E1" s="121"/>
    </row>
    <row r="2" spans="1:13" ht="15" thickBot="1"/>
    <row r="3" spans="1:13" ht="18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40.200000000000003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v>780</v>
      </c>
      <c r="C6" s="53">
        <v>860</v>
      </c>
      <c r="D6" s="53">
        <v>380</v>
      </c>
      <c r="E6" s="53">
        <v>3660</v>
      </c>
      <c r="F6" s="53">
        <v>680</v>
      </c>
      <c r="G6" s="51">
        <f t="shared" ref="G6:G10" si="0">SUM(B6:F6)</f>
        <v>6360</v>
      </c>
      <c r="H6" s="49"/>
      <c r="I6" s="54"/>
      <c r="J6" s="54"/>
      <c r="K6" s="55">
        <v>0</v>
      </c>
      <c r="L6" s="65">
        <f>SUM(G6:K6)/2000</f>
        <v>3.18</v>
      </c>
    </row>
    <row r="7" spans="1:13">
      <c r="A7" s="11" t="s">
        <v>12</v>
      </c>
      <c r="B7" s="53">
        <v>8000</v>
      </c>
      <c r="C7" s="53">
        <v>10220</v>
      </c>
      <c r="D7" s="53">
        <v>6000</v>
      </c>
      <c r="E7" s="53">
        <v>29680</v>
      </c>
      <c r="F7" s="53">
        <v>4440</v>
      </c>
      <c r="G7" s="51">
        <f t="shared" si="0"/>
        <v>58340</v>
      </c>
      <c r="H7" s="49"/>
      <c r="I7" s="54"/>
      <c r="J7" s="54"/>
      <c r="K7" s="55">
        <v>0</v>
      </c>
      <c r="L7" s="65">
        <f>SUM(G7:K7)/2000</f>
        <v>29.17</v>
      </c>
    </row>
    <row r="8" spans="1:13">
      <c r="A8" s="11" t="s">
        <v>13</v>
      </c>
      <c r="B8" s="53">
        <v>7500</v>
      </c>
      <c r="C8" s="53">
        <v>22460</v>
      </c>
      <c r="D8" s="53">
        <v>9520</v>
      </c>
      <c r="E8" s="53">
        <v>48000</v>
      </c>
      <c r="F8" s="53">
        <v>15080</v>
      </c>
      <c r="G8" s="51">
        <f t="shared" si="0"/>
        <v>102560</v>
      </c>
      <c r="H8" s="49"/>
      <c r="I8" s="54"/>
      <c r="J8" s="54"/>
      <c r="K8" s="55">
        <v>0</v>
      </c>
      <c r="L8" s="65">
        <f>SUM(G8:K8)/2000</f>
        <v>51.28</v>
      </c>
    </row>
    <row r="9" spans="1:13">
      <c r="A9" s="11" t="s">
        <v>4</v>
      </c>
      <c r="B9" s="53">
        <v>13500</v>
      </c>
      <c r="C9" s="53">
        <v>14640</v>
      </c>
      <c r="D9" s="53">
        <v>14560</v>
      </c>
      <c r="E9" s="53">
        <v>53940</v>
      </c>
      <c r="F9" s="53">
        <v>7700</v>
      </c>
      <c r="G9" s="51">
        <f t="shared" si="0"/>
        <v>104340</v>
      </c>
      <c r="H9" s="49"/>
      <c r="I9" s="54"/>
      <c r="J9" s="56">
        <v>6601</v>
      </c>
      <c r="K9" s="55">
        <v>0</v>
      </c>
      <c r="L9" s="65">
        <f t="shared" ref="L9:L13" si="1">SUM(G9:K9)/2000</f>
        <v>55.470500000000001</v>
      </c>
    </row>
    <row r="10" spans="1:13">
      <c r="A10" s="11" t="s">
        <v>5</v>
      </c>
      <c r="B10" s="53">
        <v>18060</v>
      </c>
      <c r="C10" s="53">
        <v>9560</v>
      </c>
      <c r="D10" s="53">
        <v>10540</v>
      </c>
      <c r="E10" s="53">
        <v>37320</v>
      </c>
      <c r="F10" s="53">
        <v>9260</v>
      </c>
      <c r="G10" s="51">
        <f t="shared" si="0"/>
        <v>84740</v>
      </c>
      <c r="H10" s="49"/>
      <c r="I10" s="56">
        <v>12500</v>
      </c>
      <c r="J10" s="54"/>
      <c r="K10" s="55">
        <v>0</v>
      </c>
      <c r="L10" s="65">
        <f t="shared" si="1"/>
        <v>48.62</v>
      </c>
    </row>
    <row r="11" spans="1:13">
      <c r="A11" s="11" t="s">
        <v>11</v>
      </c>
      <c r="B11" s="53">
        <v>0</v>
      </c>
      <c r="C11" s="53">
        <v>1560</v>
      </c>
      <c r="D11" s="53">
        <v>1020</v>
      </c>
      <c r="E11" s="53">
        <v>2060</v>
      </c>
      <c r="F11" s="53">
        <v>1020</v>
      </c>
      <c r="G11" s="51">
        <f>SUM(B11:F11)</f>
        <v>5660</v>
      </c>
      <c r="H11" s="49"/>
      <c r="I11" s="54"/>
      <c r="J11" s="54"/>
      <c r="K11" s="55">
        <v>0</v>
      </c>
      <c r="L11" s="65">
        <f t="shared" si="1"/>
        <v>2.83</v>
      </c>
    </row>
    <row r="12" spans="1:13">
      <c r="A12" s="11" t="s">
        <v>3</v>
      </c>
      <c r="B12" s="53">
        <v>8400</v>
      </c>
      <c r="C12" s="53">
        <v>30000</v>
      </c>
      <c r="D12" s="53">
        <v>0</v>
      </c>
      <c r="E12" s="53">
        <v>22680</v>
      </c>
      <c r="F12" s="53">
        <v>5320</v>
      </c>
      <c r="G12" s="51">
        <f>SUM(B12:F12)</f>
        <v>66400</v>
      </c>
      <c r="H12" s="49"/>
      <c r="I12" s="54"/>
      <c r="J12" s="54"/>
      <c r="K12" s="55">
        <v>0</v>
      </c>
      <c r="L12" s="65">
        <f t="shared" si="1"/>
        <v>33.200000000000003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50">
        <v>740330</v>
      </c>
      <c r="I13" s="57">
        <v>71540</v>
      </c>
      <c r="J13" s="58"/>
      <c r="K13" s="59">
        <v>0</v>
      </c>
      <c r="L13" s="66">
        <f t="shared" si="1"/>
        <v>405.935</v>
      </c>
    </row>
    <row r="14" spans="1:13" s="61" customFormat="1">
      <c r="A14" s="60" t="s">
        <v>48</v>
      </c>
      <c r="B14" s="51">
        <f>SUM(B6:B13)</f>
        <v>56240</v>
      </c>
      <c r="C14" s="51">
        <f>SUM(C6:C13)</f>
        <v>89300</v>
      </c>
      <c r="D14" s="51">
        <f>SUM(D6:D13)</f>
        <v>42020</v>
      </c>
      <c r="E14" s="51">
        <f t="shared" ref="E14:F14" si="2">SUM(E6:E13)</f>
        <v>197340</v>
      </c>
      <c r="F14" s="51">
        <f t="shared" si="2"/>
        <v>43500</v>
      </c>
      <c r="G14" s="51">
        <f>SUM(G6:G13)</f>
        <v>428400</v>
      </c>
      <c r="H14" s="51">
        <f t="shared" ref="H14:I14" si="3">SUM(H6:H13)</f>
        <v>740330</v>
      </c>
      <c r="I14" s="51">
        <f t="shared" si="3"/>
        <v>84040</v>
      </c>
      <c r="J14" s="51">
        <f>SUM(J6:J13)</f>
        <v>6601</v>
      </c>
      <c r="K14" s="51">
        <f t="shared" ref="K14" si="4">SUM(K6:K13)</f>
        <v>0</v>
      </c>
      <c r="L14" s="67"/>
    </row>
    <row r="15" spans="1:13" ht="15" thickBot="1">
      <c r="A15" s="22" t="s">
        <v>49</v>
      </c>
      <c r="B15" s="91">
        <f>SUM(B14)/2000</f>
        <v>28.12</v>
      </c>
      <c r="C15" s="91">
        <f>SUM(C14)/2000</f>
        <v>44.65</v>
      </c>
      <c r="D15" s="91">
        <f>SUM(D14)/2000</f>
        <v>21.01</v>
      </c>
      <c r="E15" s="91">
        <f t="shared" ref="E15:K15" si="5">SUM(E14)/2000</f>
        <v>98.67</v>
      </c>
      <c r="F15" s="91">
        <f t="shared" si="5"/>
        <v>21.75</v>
      </c>
      <c r="G15" s="91">
        <f t="shared" si="5"/>
        <v>214.2</v>
      </c>
      <c r="H15" s="91">
        <f t="shared" si="5"/>
        <v>370.16500000000002</v>
      </c>
      <c r="I15" s="91">
        <f t="shared" si="5"/>
        <v>42.02</v>
      </c>
      <c r="J15" s="91">
        <f t="shared" si="5"/>
        <v>3.3005</v>
      </c>
      <c r="K15" s="91">
        <f t="shared" si="5"/>
        <v>0</v>
      </c>
      <c r="L15" s="68">
        <f>SUM(L6:L13)</f>
        <v>629.68550000000005</v>
      </c>
    </row>
    <row r="16" spans="1:13" ht="1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1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94">
        <v>0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78">
        <v>48.01</v>
      </c>
      <c r="H19" s="35"/>
      <c r="I19" s="42"/>
      <c r="J19" s="1"/>
      <c r="K19" s="16" t="s">
        <v>7</v>
      </c>
      <c r="L19" s="94">
        <v>2067.25</v>
      </c>
    </row>
    <row r="20" spans="1:12" ht="32.25" customHeight="1" thickBot="1">
      <c r="A20" s="9" t="s">
        <v>42</v>
      </c>
      <c r="B20" s="69">
        <v>1226.4100000000001</v>
      </c>
      <c r="C20" s="69">
        <v>2090</v>
      </c>
      <c r="D20" s="65">
        <f>B20+C20</f>
        <v>3316.41</v>
      </c>
      <c r="E20" s="1"/>
      <c r="F20" s="15" t="s">
        <v>38</v>
      </c>
      <c r="G20" s="78">
        <v>8.9499999999999993</v>
      </c>
      <c r="H20" s="35"/>
      <c r="I20" s="42"/>
      <c r="J20" s="1"/>
      <c r="K20" s="26" t="s">
        <v>30</v>
      </c>
      <c r="L20" s="95">
        <f>SUM(L18:L19)</f>
        <v>2067.25</v>
      </c>
    </row>
    <row r="21" spans="1:12">
      <c r="A21" s="11" t="s">
        <v>8</v>
      </c>
      <c r="B21" s="69">
        <v>3766.13</v>
      </c>
      <c r="C21" s="70"/>
      <c r="D21" s="65">
        <f>B21</f>
        <v>3766.13</v>
      </c>
      <c r="E21" s="1"/>
      <c r="F21" s="15" t="s">
        <v>46</v>
      </c>
      <c r="G21" s="78">
        <v>7.37</v>
      </c>
      <c r="H21" s="35"/>
      <c r="I21" s="42"/>
      <c r="J21" s="1"/>
      <c r="K21" s="1"/>
    </row>
    <row r="22" spans="1:12">
      <c r="A22" s="11" t="s">
        <v>43</v>
      </c>
      <c r="B22" s="69">
        <v>0.95</v>
      </c>
      <c r="C22" s="70"/>
      <c r="D22" s="65">
        <f>B22</f>
        <v>0.95</v>
      </c>
      <c r="E22" s="1"/>
      <c r="F22" s="18" t="s">
        <v>35</v>
      </c>
      <c r="G22" s="78">
        <v>2.81</v>
      </c>
      <c r="H22" s="35"/>
      <c r="I22" s="42"/>
      <c r="J22" s="1"/>
      <c r="K22" s="1"/>
    </row>
    <row r="23" spans="1:12">
      <c r="A23" s="11" t="s">
        <v>9</v>
      </c>
      <c r="B23" s="70"/>
      <c r="C23" s="69">
        <v>244</v>
      </c>
      <c r="D23" s="71">
        <f>C23</f>
        <v>244</v>
      </c>
      <c r="F23" s="18" t="s">
        <v>40</v>
      </c>
      <c r="G23" s="78">
        <v>6.13</v>
      </c>
      <c r="H23" s="35"/>
      <c r="I23" s="42"/>
      <c r="J23" s="1"/>
      <c r="K23" s="1"/>
    </row>
    <row r="24" spans="1:12" ht="24" customHeight="1">
      <c r="A24" s="13" t="s">
        <v>10</v>
      </c>
      <c r="B24" s="72"/>
      <c r="C24" s="73">
        <v>247</v>
      </c>
      <c r="D24" s="74">
        <f>C24</f>
        <v>247</v>
      </c>
      <c r="E24" s="5"/>
      <c r="F24" s="24" t="s">
        <v>41</v>
      </c>
      <c r="G24" s="81"/>
      <c r="H24" s="73">
        <v>1.1599999999999999</v>
      </c>
      <c r="I24" s="43"/>
      <c r="J24" s="5"/>
      <c r="K24" s="4"/>
    </row>
    <row r="25" spans="1:12" ht="15" thickBot="1">
      <c r="A25" s="22" t="s">
        <v>47</v>
      </c>
      <c r="B25" s="75">
        <f>SUM(B20:B22)</f>
        <v>4993.49</v>
      </c>
      <c r="C25" s="76">
        <f>SUM(C20:C24)</f>
        <v>2581</v>
      </c>
      <c r="D25" s="77">
        <f>B25+C25</f>
        <v>7574.49</v>
      </c>
      <c r="F25" s="19" t="s">
        <v>36</v>
      </c>
      <c r="G25" s="84">
        <f>SUM(G19:G23)</f>
        <v>73.27</v>
      </c>
      <c r="H25" s="76">
        <f>SUM(H24)</f>
        <v>1.1599999999999999</v>
      </c>
      <c r="I25" s="77">
        <f>G25+H25</f>
        <v>74.429999999999993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" thickBot="1">
      <c r="F28" s="1"/>
      <c r="G28" s="1"/>
      <c r="H28" s="1"/>
      <c r="I28" s="1"/>
      <c r="J28" s="1"/>
      <c r="L28" s="1"/>
    </row>
    <row r="29" spans="1:12" ht="21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629.68550000000005</v>
      </c>
      <c r="C31" s="46">
        <f>B31/B36</f>
        <v>6.0863550626625323E-2</v>
      </c>
      <c r="G31" s="1"/>
      <c r="H31" s="1"/>
      <c r="I31" s="1"/>
      <c r="J31" s="1"/>
      <c r="L31" s="1"/>
    </row>
    <row r="32" spans="1:12">
      <c r="A32" s="30" t="s">
        <v>80</v>
      </c>
      <c r="B32" s="69">
        <f>G25</f>
        <v>73.27</v>
      </c>
      <c r="C32" s="47">
        <f>B32/B36</f>
        <v>7.0820629574808967E-3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2067.25</v>
      </c>
      <c r="C33" s="46">
        <f>B33/B36</f>
        <v>0.19981431211754311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2582.16</v>
      </c>
      <c r="C34" s="46">
        <f>B34/B36</f>
        <v>0.24958400008583145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4993.49</v>
      </c>
      <c r="C35" s="48">
        <f>B35/B36</f>
        <v>0.48265607421251921</v>
      </c>
      <c r="D35" s="1"/>
      <c r="E35" s="1"/>
      <c r="F35" s="1"/>
      <c r="G35" s="1"/>
      <c r="H35" s="1"/>
      <c r="I35" s="1"/>
      <c r="J35" s="1"/>
      <c r="L35" s="1"/>
    </row>
    <row r="36" spans="1:12" ht="15" thickBot="1">
      <c r="A36" s="22" t="s">
        <v>50</v>
      </c>
      <c r="B36" s="98">
        <f>SUM(B31:B35)</f>
        <v>10345.8555</v>
      </c>
      <c r="C36" s="44">
        <f>SUM(C31:C35)</f>
        <v>1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25" zoomScaleNormal="100" workbookViewId="0">
      <selection activeCell="A32" sqref="A32"/>
    </sheetView>
  </sheetViews>
  <sheetFormatPr defaultColWidth="12.5546875" defaultRowHeight="14.4"/>
  <cols>
    <col min="1" max="1" width="25.88671875" style="6" bestFit="1" customWidth="1"/>
    <col min="2" max="2" width="19.44140625" bestFit="1" customWidth="1"/>
    <col min="3" max="3" width="18.88671875" bestFit="1" customWidth="1"/>
    <col min="4" max="4" width="12.6640625" bestFit="1" customWidth="1"/>
    <col min="5" max="5" width="10" bestFit="1" customWidth="1"/>
    <col min="6" max="6" width="26.5546875" customWidth="1"/>
    <col min="7" max="7" width="11.33203125" bestFit="1" customWidth="1"/>
    <col min="8" max="8" width="12.88671875" bestFit="1" customWidth="1"/>
    <col min="9" max="9" width="10.88671875" bestFit="1" customWidth="1"/>
    <col min="10" max="10" width="9.5546875" bestFit="1" customWidth="1"/>
    <col min="11" max="11" width="11.88671875" customWidth="1"/>
    <col min="12" max="13" width="28.88671875" bestFit="1" customWidth="1"/>
  </cols>
  <sheetData>
    <row r="1" spans="1:13" ht="45.75" customHeight="1">
      <c r="A1" s="121" t="s">
        <v>70</v>
      </c>
      <c r="B1" s="121"/>
      <c r="C1" s="121"/>
      <c r="D1" s="121"/>
      <c r="E1" s="121"/>
    </row>
    <row r="2" spans="1:13" ht="15" thickBot="1"/>
    <row r="3" spans="1:13" ht="18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40.200000000000003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v>840</v>
      </c>
      <c r="C6" s="53">
        <v>540</v>
      </c>
      <c r="D6" s="53">
        <v>0</v>
      </c>
      <c r="E6" s="53">
        <v>2840</v>
      </c>
      <c r="F6" s="53">
        <v>80</v>
      </c>
      <c r="G6" s="51">
        <f t="shared" ref="G6:G10" si="0">SUM(B6:F6)</f>
        <v>4300</v>
      </c>
      <c r="H6" s="49"/>
      <c r="I6" s="54"/>
      <c r="J6" s="54"/>
      <c r="K6" s="55">
        <v>0</v>
      </c>
      <c r="L6" s="65">
        <f>SUM(G6:K6)/2000</f>
        <v>2.15</v>
      </c>
    </row>
    <row r="7" spans="1:13">
      <c r="A7" s="11" t="s">
        <v>12</v>
      </c>
      <c r="B7" s="53">
        <v>6700</v>
      </c>
      <c r="C7" s="53">
        <v>4580</v>
      </c>
      <c r="D7" s="53">
        <v>6620</v>
      </c>
      <c r="E7" s="53">
        <v>27680</v>
      </c>
      <c r="F7" s="53">
        <v>3080</v>
      </c>
      <c r="G7" s="51">
        <f t="shared" si="0"/>
        <v>48660</v>
      </c>
      <c r="H7" s="49"/>
      <c r="I7" s="54"/>
      <c r="J7" s="54"/>
      <c r="K7" s="55">
        <v>0</v>
      </c>
      <c r="L7" s="65">
        <f>SUM(G7:K7)/2000</f>
        <v>24.33</v>
      </c>
    </row>
    <row r="8" spans="1:13">
      <c r="A8" s="11" t="s">
        <v>13</v>
      </c>
      <c r="B8" s="53">
        <v>11180</v>
      </c>
      <c r="C8" s="53">
        <v>9120</v>
      </c>
      <c r="D8" s="53">
        <v>12940</v>
      </c>
      <c r="E8" s="53">
        <v>43680</v>
      </c>
      <c r="F8" s="53">
        <v>17460</v>
      </c>
      <c r="G8" s="51">
        <f t="shared" si="0"/>
        <v>94380</v>
      </c>
      <c r="H8" s="49"/>
      <c r="I8" s="54"/>
      <c r="J8" s="54"/>
      <c r="K8" s="55">
        <v>0</v>
      </c>
      <c r="L8" s="65">
        <f>SUM(G8:K8)/2000</f>
        <v>47.19</v>
      </c>
    </row>
    <row r="9" spans="1:13">
      <c r="A9" s="11" t="s">
        <v>4</v>
      </c>
      <c r="B9" s="53">
        <v>20360</v>
      </c>
      <c r="C9" s="53">
        <v>19520</v>
      </c>
      <c r="D9" s="53">
        <v>9780</v>
      </c>
      <c r="E9" s="53">
        <v>52300</v>
      </c>
      <c r="F9" s="53">
        <v>6460</v>
      </c>
      <c r="G9" s="51">
        <f t="shared" si="0"/>
        <v>108420</v>
      </c>
      <c r="H9" s="49"/>
      <c r="I9" s="54"/>
      <c r="J9" s="56">
        <v>8576</v>
      </c>
      <c r="K9" s="55">
        <v>0</v>
      </c>
      <c r="L9" s="65">
        <f t="shared" ref="L9:L13" si="1">SUM(G9:K9)/2000</f>
        <v>58.497999999999998</v>
      </c>
    </row>
    <row r="10" spans="1:13">
      <c r="A10" s="11" t="s">
        <v>5</v>
      </c>
      <c r="B10" s="53">
        <v>14780</v>
      </c>
      <c r="C10" s="53">
        <v>8860</v>
      </c>
      <c r="D10" s="53">
        <v>10120</v>
      </c>
      <c r="E10" s="53">
        <v>33020</v>
      </c>
      <c r="F10" s="53">
        <v>9000</v>
      </c>
      <c r="G10" s="51">
        <f t="shared" si="0"/>
        <v>75780</v>
      </c>
      <c r="H10" s="49"/>
      <c r="I10" s="56">
        <v>10400</v>
      </c>
      <c r="J10" s="54"/>
      <c r="K10" s="55">
        <v>0</v>
      </c>
      <c r="L10" s="65">
        <f t="shared" si="1"/>
        <v>43.09</v>
      </c>
    </row>
    <row r="11" spans="1:13">
      <c r="A11" s="11" t="s">
        <v>11</v>
      </c>
      <c r="B11" s="53">
        <v>520</v>
      </c>
      <c r="C11" s="53">
        <v>420</v>
      </c>
      <c r="D11" s="53"/>
      <c r="E11" s="53">
        <v>2360</v>
      </c>
      <c r="F11" s="53">
        <v>480</v>
      </c>
      <c r="G11" s="51">
        <f>SUM(B11:F11)</f>
        <v>3780</v>
      </c>
      <c r="H11" s="49"/>
      <c r="I11" s="54"/>
      <c r="J11" s="54"/>
      <c r="K11" s="55">
        <v>0</v>
      </c>
      <c r="L11" s="65">
        <f t="shared" si="1"/>
        <v>1.89</v>
      </c>
    </row>
    <row r="12" spans="1:13">
      <c r="A12" s="11" t="s">
        <v>3</v>
      </c>
      <c r="B12" s="53">
        <v>0</v>
      </c>
      <c r="C12" s="53">
        <v>16700</v>
      </c>
      <c r="D12" s="53">
        <v>0</v>
      </c>
      <c r="E12" s="53">
        <v>12160</v>
      </c>
      <c r="F12" s="53">
        <v>3480</v>
      </c>
      <c r="G12" s="51">
        <f>SUM(B12:F12)</f>
        <v>32340</v>
      </c>
      <c r="H12" s="49"/>
      <c r="I12" s="54"/>
      <c r="J12" s="54"/>
      <c r="K12" s="55">
        <v>0</v>
      </c>
      <c r="L12" s="65">
        <f t="shared" si="1"/>
        <v>16.170000000000002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50">
        <v>549980</v>
      </c>
      <c r="I13" s="57">
        <v>109700</v>
      </c>
      <c r="J13" s="58"/>
      <c r="K13" s="59">
        <v>0</v>
      </c>
      <c r="L13" s="66">
        <f t="shared" si="1"/>
        <v>329.84</v>
      </c>
    </row>
    <row r="14" spans="1:13" s="61" customFormat="1">
      <c r="A14" s="60" t="s">
        <v>48</v>
      </c>
      <c r="B14" s="51">
        <f>SUM(B6:B13)</f>
        <v>54380</v>
      </c>
      <c r="C14" s="51">
        <f>SUM(C6:C13)</f>
        <v>59740</v>
      </c>
      <c r="D14" s="51">
        <f>SUM(D6:D13)</f>
        <v>39460</v>
      </c>
      <c r="E14" s="51">
        <f t="shared" ref="E14:F14" si="2">SUM(E6:E13)</f>
        <v>174040</v>
      </c>
      <c r="F14" s="51">
        <f t="shared" si="2"/>
        <v>40040</v>
      </c>
      <c r="G14" s="51">
        <f>SUM(G6:G13)</f>
        <v>367660</v>
      </c>
      <c r="H14" s="51">
        <f t="shared" ref="H14:I14" si="3">SUM(H6:H13)</f>
        <v>549980</v>
      </c>
      <c r="I14" s="51">
        <f t="shared" si="3"/>
        <v>120100</v>
      </c>
      <c r="J14" s="51">
        <f>SUM(J6:J13)</f>
        <v>8576</v>
      </c>
      <c r="K14" s="51">
        <f t="shared" ref="K14" si="4">SUM(K6:K13)</f>
        <v>0</v>
      </c>
      <c r="L14" s="67"/>
    </row>
    <row r="15" spans="1:13" ht="15" thickBot="1">
      <c r="A15" s="22" t="s">
        <v>49</v>
      </c>
      <c r="B15" s="91">
        <f>SUM(B14)/2000</f>
        <v>27.19</v>
      </c>
      <c r="C15" s="91">
        <f>SUM(C14)/2000</f>
        <v>29.87</v>
      </c>
      <c r="D15" s="91">
        <f>SUM(D14)/2000</f>
        <v>19.73</v>
      </c>
      <c r="E15" s="91">
        <f t="shared" ref="E15:K15" si="5">SUM(E14)/2000</f>
        <v>87.02</v>
      </c>
      <c r="F15" s="91">
        <f t="shared" si="5"/>
        <v>20.02</v>
      </c>
      <c r="G15" s="91">
        <f t="shared" si="5"/>
        <v>183.83</v>
      </c>
      <c r="H15" s="91">
        <f t="shared" si="5"/>
        <v>274.99</v>
      </c>
      <c r="I15" s="91">
        <f t="shared" si="5"/>
        <v>60.05</v>
      </c>
      <c r="J15" s="91">
        <f t="shared" si="5"/>
        <v>4.2880000000000003</v>
      </c>
      <c r="K15" s="91">
        <f t="shared" si="5"/>
        <v>0</v>
      </c>
      <c r="L15" s="68">
        <f>SUM(L6:L13)</f>
        <v>523.1579999999999</v>
      </c>
    </row>
    <row r="16" spans="1:13" ht="1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1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94">
        <v>0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78">
        <v>55.75</v>
      </c>
      <c r="H19" s="35"/>
      <c r="I19" s="42"/>
      <c r="J19" s="1"/>
      <c r="K19" s="16" t="s">
        <v>7</v>
      </c>
      <c r="L19" s="94">
        <v>2256.33</v>
      </c>
    </row>
    <row r="20" spans="1:12" ht="32.25" customHeight="1" thickBot="1">
      <c r="A20" s="9" t="s">
        <v>42</v>
      </c>
      <c r="B20" s="69">
        <v>1133.22</v>
      </c>
      <c r="C20" s="69">
        <v>2249</v>
      </c>
      <c r="D20" s="65">
        <f>B20+C20</f>
        <v>3382.2200000000003</v>
      </c>
      <c r="E20" s="1"/>
      <c r="F20" s="15" t="s">
        <v>38</v>
      </c>
      <c r="G20" s="78">
        <v>10.14</v>
      </c>
      <c r="H20" s="35"/>
      <c r="I20" s="42"/>
      <c r="J20" s="1"/>
      <c r="K20" s="26" t="s">
        <v>30</v>
      </c>
      <c r="L20" s="95">
        <f>SUM(L18:L19)</f>
        <v>2256.33</v>
      </c>
    </row>
    <row r="21" spans="1:12">
      <c r="A21" s="11" t="s">
        <v>8</v>
      </c>
      <c r="B21" s="69">
        <v>3554.16</v>
      </c>
      <c r="C21" s="70"/>
      <c r="D21" s="65">
        <f>B21</f>
        <v>3554.16</v>
      </c>
      <c r="E21" s="1"/>
      <c r="F21" s="15" t="s">
        <v>46</v>
      </c>
      <c r="G21" s="78">
        <v>14.75</v>
      </c>
      <c r="H21" s="35"/>
      <c r="I21" s="42"/>
      <c r="J21" s="1"/>
      <c r="K21" s="1"/>
    </row>
    <row r="22" spans="1:12">
      <c r="A22" s="11" t="s">
        <v>43</v>
      </c>
      <c r="B22" s="69">
        <v>1.9</v>
      </c>
      <c r="C22" s="70"/>
      <c r="D22" s="65">
        <f>B22</f>
        <v>1.9</v>
      </c>
      <c r="E22" s="1"/>
      <c r="F22" s="18" t="s">
        <v>35</v>
      </c>
      <c r="G22" s="78">
        <v>0</v>
      </c>
      <c r="H22" s="35"/>
      <c r="I22" s="42"/>
      <c r="J22" s="1"/>
      <c r="K22" s="1"/>
    </row>
    <row r="23" spans="1:12">
      <c r="A23" s="11" t="s">
        <v>9</v>
      </c>
      <c r="B23" s="70"/>
      <c r="C23" s="69">
        <v>698</v>
      </c>
      <c r="D23" s="71">
        <f>C23</f>
        <v>698</v>
      </c>
      <c r="F23" s="18" t="s">
        <v>40</v>
      </c>
      <c r="G23" s="78">
        <v>5.13</v>
      </c>
      <c r="H23" s="35"/>
      <c r="I23" s="42"/>
      <c r="J23" s="1"/>
      <c r="K23" s="1"/>
    </row>
    <row r="24" spans="1:12" ht="24" customHeight="1">
      <c r="A24" s="13" t="s">
        <v>10</v>
      </c>
      <c r="B24" s="72"/>
      <c r="C24" s="73">
        <v>209</v>
      </c>
      <c r="D24" s="74">
        <f>C24</f>
        <v>209</v>
      </c>
      <c r="E24" s="5"/>
      <c r="F24" s="24" t="s">
        <v>41</v>
      </c>
      <c r="G24" s="81"/>
      <c r="H24" s="73">
        <v>0</v>
      </c>
      <c r="I24" s="43"/>
      <c r="J24" s="5"/>
      <c r="K24" s="4"/>
    </row>
    <row r="25" spans="1:12" ht="15" thickBot="1">
      <c r="A25" s="22" t="s">
        <v>47</v>
      </c>
      <c r="B25" s="75">
        <f>SUM(B20:B22)</f>
        <v>4689.28</v>
      </c>
      <c r="C25" s="76">
        <f>SUM(C20:C24)</f>
        <v>3156</v>
      </c>
      <c r="D25" s="77">
        <f>B25+C25</f>
        <v>7845.28</v>
      </c>
      <c r="F25" s="19" t="s">
        <v>36</v>
      </c>
      <c r="G25" s="84">
        <f>SUM(G19:G23)</f>
        <v>85.77</v>
      </c>
      <c r="H25" s="76">
        <f>SUM(H24)</f>
        <v>0</v>
      </c>
      <c r="I25" s="77">
        <f>G25+H25</f>
        <v>85.77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" thickBot="1">
      <c r="F28" s="1"/>
      <c r="G28" s="1"/>
      <c r="H28" s="1"/>
      <c r="I28" s="1"/>
      <c r="J28" s="1"/>
      <c r="L28" s="1"/>
    </row>
    <row r="29" spans="1:12" ht="21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523.1579999999999</v>
      </c>
      <c r="C31" s="46">
        <f>B31/B36</f>
        <v>4.884516538758369E-2</v>
      </c>
      <c r="G31" s="1"/>
      <c r="H31" s="1"/>
      <c r="I31" s="1"/>
      <c r="J31" s="1"/>
      <c r="L31" s="1"/>
    </row>
    <row r="32" spans="1:12">
      <c r="A32" s="30" t="s">
        <v>80</v>
      </c>
      <c r="B32" s="69">
        <f>G25</f>
        <v>85.77</v>
      </c>
      <c r="C32" s="47">
        <f>B32/B36</f>
        <v>8.0080010920086358E-3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2256.33</v>
      </c>
      <c r="C33" s="46">
        <f>B33/B36</f>
        <v>0.21066448762891274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3156</v>
      </c>
      <c r="C34" s="46">
        <f>B34/B36</f>
        <v>0.29466306921276969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4689.28</v>
      </c>
      <c r="C35" s="48">
        <f>B35/B36</f>
        <v>0.43781927667872517</v>
      </c>
      <c r="D35" s="1"/>
      <c r="E35" s="1"/>
      <c r="F35" s="1"/>
      <c r="G35" s="1"/>
      <c r="H35" s="1"/>
      <c r="I35" s="1"/>
      <c r="J35" s="1"/>
      <c r="L35" s="1"/>
    </row>
    <row r="36" spans="1:12" ht="15" thickBot="1">
      <c r="A36" s="22" t="s">
        <v>50</v>
      </c>
      <c r="B36" s="98">
        <f>SUM(B31:B35)</f>
        <v>10710.538</v>
      </c>
      <c r="C36" s="44">
        <f>SUM(C31:C35)</f>
        <v>1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12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8" zoomScaleNormal="100" workbookViewId="0">
      <selection activeCell="A32" sqref="A32"/>
    </sheetView>
  </sheetViews>
  <sheetFormatPr defaultColWidth="12.5546875" defaultRowHeight="14.4"/>
  <cols>
    <col min="1" max="1" width="25.88671875" style="6" bestFit="1" customWidth="1"/>
    <col min="2" max="2" width="19.44140625" bestFit="1" customWidth="1"/>
    <col min="3" max="3" width="18.88671875" bestFit="1" customWidth="1"/>
    <col min="4" max="4" width="12.6640625" bestFit="1" customWidth="1"/>
    <col min="5" max="5" width="10" bestFit="1" customWidth="1"/>
    <col min="6" max="6" width="26.5546875" customWidth="1"/>
    <col min="7" max="7" width="11.33203125" bestFit="1" customWidth="1"/>
    <col min="8" max="8" width="12.88671875" bestFit="1" customWidth="1"/>
    <col min="9" max="9" width="10.88671875" bestFit="1" customWidth="1"/>
    <col min="10" max="10" width="9.5546875" bestFit="1" customWidth="1"/>
    <col min="11" max="11" width="11.88671875" customWidth="1"/>
    <col min="12" max="13" width="28.88671875" bestFit="1" customWidth="1"/>
  </cols>
  <sheetData>
    <row r="1" spans="1:13" ht="45.75" customHeight="1">
      <c r="A1" s="121" t="s">
        <v>71</v>
      </c>
      <c r="B1" s="121"/>
      <c r="C1" s="121"/>
      <c r="D1" s="121"/>
      <c r="E1" s="121"/>
    </row>
    <row r="2" spans="1:13" ht="15" thickBot="1"/>
    <row r="3" spans="1:13" ht="18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40.200000000000003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v>820</v>
      </c>
      <c r="C6" s="53">
        <v>1620</v>
      </c>
      <c r="D6" s="53">
        <v>840</v>
      </c>
      <c r="E6" s="53">
        <v>6020</v>
      </c>
      <c r="F6" s="53">
        <v>200</v>
      </c>
      <c r="G6" s="51">
        <f t="shared" ref="G6:G10" si="0">SUM(B6:F6)</f>
        <v>9500</v>
      </c>
      <c r="H6" s="49"/>
      <c r="I6" s="54"/>
      <c r="J6" s="54"/>
      <c r="K6" s="55">
        <v>0</v>
      </c>
      <c r="L6" s="65">
        <f>SUM(G6:K6)/2000</f>
        <v>4.75</v>
      </c>
    </row>
    <row r="7" spans="1:13">
      <c r="A7" s="11" t="s">
        <v>12</v>
      </c>
      <c r="B7" s="53">
        <v>6440</v>
      </c>
      <c r="C7" s="53">
        <v>10530</v>
      </c>
      <c r="D7" s="53">
        <v>5820</v>
      </c>
      <c r="E7" s="53">
        <v>35920</v>
      </c>
      <c r="F7" s="53">
        <v>3260</v>
      </c>
      <c r="G7" s="51">
        <f t="shared" si="0"/>
        <v>61970</v>
      </c>
      <c r="H7" s="49"/>
      <c r="I7" s="54"/>
      <c r="J7" s="54"/>
      <c r="K7" s="55">
        <v>0</v>
      </c>
      <c r="L7" s="65">
        <f>SUM(G7:K7)/2000</f>
        <v>30.984999999999999</v>
      </c>
    </row>
    <row r="8" spans="1:13">
      <c r="A8" s="11" t="s">
        <v>13</v>
      </c>
      <c r="B8" s="53">
        <v>7200</v>
      </c>
      <c r="C8" s="53">
        <v>24060</v>
      </c>
      <c r="D8" s="53">
        <v>10740</v>
      </c>
      <c r="E8" s="53">
        <v>39420</v>
      </c>
      <c r="F8" s="53">
        <v>20600</v>
      </c>
      <c r="G8" s="51">
        <f t="shared" si="0"/>
        <v>102020</v>
      </c>
      <c r="H8" s="49"/>
      <c r="I8" s="54"/>
      <c r="J8" s="54"/>
      <c r="K8" s="55">
        <v>0</v>
      </c>
      <c r="L8" s="65">
        <f>SUM(G8:K8)/2000</f>
        <v>51.01</v>
      </c>
    </row>
    <row r="9" spans="1:13">
      <c r="A9" s="11" t="s">
        <v>4</v>
      </c>
      <c r="B9" s="53">
        <v>19780</v>
      </c>
      <c r="C9" s="53">
        <v>12440</v>
      </c>
      <c r="D9" s="53">
        <v>29460</v>
      </c>
      <c r="E9" s="53">
        <v>90460</v>
      </c>
      <c r="F9" s="53">
        <v>10800</v>
      </c>
      <c r="G9" s="51">
        <f t="shared" si="0"/>
        <v>162940</v>
      </c>
      <c r="H9" s="49"/>
      <c r="I9" s="54"/>
      <c r="J9" s="56">
        <v>10523</v>
      </c>
      <c r="K9" s="55">
        <v>0</v>
      </c>
      <c r="L9" s="65">
        <f t="shared" ref="L9:L13" si="1">SUM(G9:K9)/2000</f>
        <v>86.731499999999997</v>
      </c>
    </row>
    <row r="10" spans="1:13">
      <c r="A10" s="11" t="s">
        <v>5</v>
      </c>
      <c r="B10" s="53">
        <v>36680</v>
      </c>
      <c r="C10" s="53">
        <v>35736</v>
      </c>
      <c r="D10" s="53">
        <v>13780</v>
      </c>
      <c r="E10" s="53">
        <v>68140</v>
      </c>
      <c r="F10" s="53">
        <v>9660</v>
      </c>
      <c r="G10" s="51">
        <f t="shared" si="0"/>
        <v>163996</v>
      </c>
      <c r="H10" s="49"/>
      <c r="I10" s="56">
        <v>4880</v>
      </c>
      <c r="J10" s="54"/>
      <c r="K10" s="55">
        <v>0</v>
      </c>
      <c r="L10" s="65">
        <f t="shared" si="1"/>
        <v>84.438000000000002</v>
      </c>
    </row>
    <row r="11" spans="1:13">
      <c r="A11" s="11" t="s">
        <v>11</v>
      </c>
      <c r="B11" s="53">
        <v>1480</v>
      </c>
      <c r="C11" s="53">
        <v>340</v>
      </c>
      <c r="D11" s="53">
        <v>760</v>
      </c>
      <c r="E11" s="53">
        <v>4380</v>
      </c>
      <c r="F11" s="53">
        <v>520</v>
      </c>
      <c r="G11" s="51">
        <f>SUM(B11:F11)</f>
        <v>7480</v>
      </c>
      <c r="H11" s="49"/>
      <c r="I11" s="54"/>
      <c r="J11" s="54"/>
      <c r="K11" s="55">
        <v>0</v>
      </c>
      <c r="L11" s="65">
        <f t="shared" si="1"/>
        <v>3.74</v>
      </c>
    </row>
    <row r="12" spans="1:13">
      <c r="A12" s="11" t="s">
        <v>3</v>
      </c>
      <c r="B12" s="53">
        <v>640</v>
      </c>
      <c r="C12" s="53">
        <v>11440</v>
      </c>
      <c r="D12" s="53">
        <v>0</v>
      </c>
      <c r="E12" s="53">
        <v>8090</v>
      </c>
      <c r="F12" s="53">
        <v>0</v>
      </c>
      <c r="G12" s="51">
        <f>SUM(B12:F12)</f>
        <v>20170</v>
      </c>
      <c r="H12" s="49"/>
      <c r="I12" s="54"/>
      <c r="J12" s="54"/>
      <c r="K12" s="55">
        <v>0</v>
      </c>
      <c r="L12" s="65">
        <f t="shared" si="1"/>
        <v>10.085000000000001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50">
        <v>861970</v>
      </c>
      <c r="I13" s="57">
        <v>78774</v>
      </c>
      <c r="J13" s="58"/>
      <c r="K13" s="59">
        <v>0</v>
      </c>
      <c r="L13" s="66">
        <f t="shared" si="1"/>
        <v>470.37200000000001</v>
      </c>
    </row>
    <row r="14" spans="1:13" s="61" customFormat="1">
      <c r="A14" s="60" t="s">
        <v>48</v>
      </c>
      <c r="B14" s="51">
        <f>SUM(B6:B13)</f>
        <v>73040</v>
      </c>
      <c r="C14" s="51">
        <f>SUM(C6:C13)</f>
        <v>96166</v>
      </c>
      <c r="D14" s="51">
        <f>SUM(D6:D13)</f>
        <v>61400</v>
      </c>
      <c r="E14" s="51">
        <f t="shared" ref="E14:F14" si="2">SUM(E6:E13)</f>
        <v>252430</v>
      </c>
      <c r="F14" s="51">
        <f t="shared" si="2"/>
        <v>45040</v>
      </c>
      <c r="G14" s="51">
        <f>SUM(G6:G13)</f>
        <v>528076</v>
      </c>
      <c r="H14" s="51">
        <f t="shared" ref="H14:I14" si="3">SUM(H6:H13)</f>
        <v>861970</v>
      </c>
      <c r="I14" s="51">
        <f t="shared" si="3"/>
        <v>83654</v>
      </c>
      <c r="J14" s="51">
        <f>SUM(J6:J13)</f>
        <v>10523</v>
      </c>
      <c r="K14" s="51">
        <f t="shared" ref="K14" si="4">SUM(K6:K13)</f>
        <v>0</v>
      </c>
      <c r="L14" s="67"/>
    </row>
    <row r="15" spans="1:13" ht="15" thickBot="1">
      <c r="A15" s="22" t="s">
        <v>49</v>
      </c>
      <c r="B15" s="91">
        <f>SUM(B14)/2000</f>
        <v>36.520000000000003</v>
      </c>
      <c r="C15" s="91">
        <f>SUM(C14)/2000</f>
        <v>48.082999999999998</v>
      </c>
      <c r="D15" s="91">
        <f>SUM(D14)/2000</f>
        <v>30.7</v>
      </c>
      <c r="E15" s="91">
        <f t="shared" ref="E15:K15" si="5">SUM(E14)/2000</f>
        <v>126.215</v>
      </c>
      <c r="F15" s="91">
        <f t="shared" si="5"/>
        <v>22.52</v>
      </c>
      <c r="G15" s="91">
        <f t="shared" si="5"/>
        <v>264.03800000000001</v>
      </c>
      <c r="H15" s="91">
        <f t="shared" si="5"/>
        <v>430.98500000000001</v>
      </c>
      <c r="I15" s="91">
        <f t="shared" si="5"/>
        <v>41.826999999999998</v>
      </c>
      <c r="J15" s="91">
        <f t="shared" si="5"/>
        <v>5.2614999999999998</v>
      </c>
      <c r="K15" s="91">
        <f t="shared" si="5"/>
        <v>0</v>
      </c>
      <c r="L15" s="68">
        <f>SUM(L6:L13)</f>
        <v>742.11149999999998</v>
      </c>
    </row>
    <row r="16" spans="1:13" ht="1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1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94">
        <v>0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78">
        <v>58.9</v>
      </c>
      <c r="H19" s="35"/>
      <c r="I19" s="42"/>
      <c r="J19" s="1"/>
      <c r="K19" s="16" t="s">
        <v>7</v>
      </c>
      <c r="L19" s="94">
        <v>2392.54</v>
      </c>
    </row>
    <row r="20" spans="1:12" ht="32.25" customHeight="1" thickBot="1">
      <c r="A20" s="9" t="s">
        <v>42</v>
      </c>
      <c r="B20" s="69">
        <v>1196.06</v>
      </c>
      <c r="C20" s="69">
        <v>2182</v>
      </c>
      <c r="D20" s="65">
        <f>B20+C20</f>
        <v>3378.06</v>
      </c>
      <c r="E20" s="1"/>
      <c r="F20" s="15" t="s">
        <v>38</v>
      </c>
      <c r="G20" s="78">
        <v>10.14</v>
      </c>
      <c r="H20" s="35"/>
      <c r="I20" s="42"/>
      <c r="J20" s="1"/>
      <c r="K20" s="26" t="s">
        <v>30</v>
      </c>
      <c r="L20" s="95">
        <f>SUM(L18:L19)</f>
        <v>2392.54</v>
      </c>
    </row>
    <row r="21" spans="1:12">
      <c r="A21" s="11" t="s">
        <v>8</v>
      </c>
      <c r="B21" s="69">
        <v>3854.95</v>
      </c>
      <c r="C21" s="70"/>
      <c r="D21" s="65">
        <f>B21</f>
        <v>3854.95</v>
      </c>
      <c r="E21" s="1"/>
      <c r="F21" s="15" t="s">
        <v>46</v>
      </c>
      <c r="G21" s="78">
        <v>13.57</v>
      </c>
      <c r="H21" s="35"/>
      <c r="I21" s="42"/>
      <c r="J21" s="1"/>
      <c r="K21" s="1"/>
    </row>
    <row r="22" spans="1:12">
      <c r="A22" s="11" t="s">
        <v>43</v>
      </c>
      <c r="B22" s="69">
        <v>2.1800000000000002</v>
      </c>
      <c r="C22" s="70"/>
      <c r="D22" s="65">
        <f>B22</f>
        <v>2.1800000000000002</v>
      </c>
      <c r="E22" s="1"/>
      <c r="F22" s="18" t="s">
        <v>35</v>
      </c>
      <c r="G22" s="78">
        <v>0</v>
      </c>
      <c r="H22" s="35"/>
      <c r="I22" s="42"/>
      <c r="J22" s="1"/>
      <c r="K22" s="1"/>
    </row>
    <row r="23" spans="1:12">
      <c r="A23" s="11" t="s">
        <v>9</v>
      </c>
      <c r="B23" s="70"/>
      <c r="C23" s="69">
        <v>384</v>
      </c>
      <c r="D23" s="71">
        <f>C23</f>
        <v>384</v>
      </c>
      <c r="F23" s="18" t="s">
        <v>40</v>
      </c>
      <c r="G23" s="78">
        <v>10.050000000000001</v>
      </c>
      <c r="H23" s="35"/>
      <c r="I23" s="42"/>
      <c r="J23" s="1"/>
      <c r="K23" s="1"/>
    </row>
    <row r="24" spans="1:12" ht="24" customHeight="1">
      <c r="A24" s="13" t="s">
        <v>10</v>
      </c>
      <c r="B24" s="72"/>
      <c r="C24" s="73">
        <v>307</v>
      </c>
      <c r="D24" s="74">
        <f>C24</f>
        <v>307</v>
      </c>
      <c r="E24" s="5"/>
      <c r="F24" s="24" t="s">
        <v>41</v>
      </c>
      <c r="G24" s="81"/>
      <c r="H24" s="73">
        <v>1.3</v>
      </c>
      <c r="I24" s="43"/>
      <c r="J24" s="5"/>
      <c r="K24" s="4"/>
    </row>
    <row r="25" spans="1:12" ht="15" thickBot="1">
      <c r="A25" s="22" t="s">
        <v>47</v>
      </c>
      <c r="B25" s="75">
        <f>SUM(B20:B22)</f>
        <v>5053.1900000000005</v>
      </c>
      <c r="C25" s="76">
        <f>SUM(C20:C24)</f>
        <v>2873</v>
      </c>
      <c r="D25" s="77">
        <f>B25+C25</f>
        <v>7926.1900000000005</v>
      </c>
      <c r="F25" s="19" t="s">
        <v>36</v>
      </c>
      <c r="G25" s="84">
        <f>SUM(G19:G23)</f>
        <v>92.659999999999982</v>
      </c>
      <c r="H25" s="76">
        <f>SUM(H24)</f>
        <v>1.3</v>
      </c>
      <c r="I25" s="77">
        <f>G25+H25</f>
        <v>93.95999999999998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" thickBot="1">
      <c r="F28" s="1"/>
      <c r="G28" s="1"/>
      <c r="H28" s="1"/>
      <c r="I28" s="1"/>
      <c r="J28" s="1"/>
      <c r="L28" s="1"/>
    </row>
    <row r="29" spans="1:12" ht="21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742.11149999999998</v>
      </c>
      <c r="C31" s="46">
        <f>B31/B36</f>
        <v>6.6528436207493241E-2</v>
      </c>
      <c r="G31" s="1"/>
      <c r="H31" s="1"/>
      <c r="I31" s="1"/>
      <c r="J31" s="1"/>
      <c r="L31" s="1"/>
    </row>
    <row r="32" spans="1:12">
      <c r="A32" s="30" t="s">
        <v>80</v>
      </c>
      <c r="B32" s="69">
        <f>G25</f>
        <v>92.659999999999982</v>
      </c>
      <c r="C32" s="47">
        <f>B32/B36</f>
        <v>8.3067367895340825E-3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2392.54</v>
      </c>
      <c r="C33" s="46">
        <f>B33/B36</f>
        <v>0.2144852151784144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2874.3</v>
      </c>
      <c r="C34" s="46">
        <f>B34/B36</f>
        <v>0.25767379186442718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5053.1900000000005</v>
      </c>
      <c r="C35" s="48">
        <f>B35/B36</f>
        <v>0.45300581996013106</v>
      </c>
      <c r="D35" s="1"/>
      <c r="E35" s="1"/>
      <c r="F35" s="1"/>
      <c r="G35" s="1"/>
      <c r="H35" s="1"/>
      <c r="I35" s="1"/>
      <c r="J35" s="1"/>
      <c r="L35" s="1"/>
    </row>
    <row r="36" spans="1:12" ht="15" thickBot="1">
      <c r="A36" s="22" t="s">
        <v>50</v>
      </c>
      <c r="B36" s="98">
        <f>SUM(B31:B35)</f>
        <v>11154.801500000001</v>
      </c>
      <c r="C36" s="44">
        <f>SUM(C31:C35)</f>
        <v>1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16" zoomScaleNormal="100" workbookViewId="0">
      <selection activeCell="A32" sqref="A32"/>
    </sheetView>
  </sheetViews>
  <sheetFormatPr defaultColWidth="12.5546875" defaultRowHeight="14.4"/>
  <cols>
    <col min="1" max="1" width="25.88671875" style="6" bestFit="1" customWidth="1"/>
    <col min="2" max="2" width="19.44140625" bestFit="1" customWidth="1"/>
    <col min="3" max="3" width="18.88671875" bestFit="1" customWidth="1"/>
    <col min="4" max="4" width="12.6640625" bestFit="1" customWidth="1"/>
    <col min="5" max="5" width="10" bestFit="1" customWidth="1"/>
    <col min="6" max="6" width="26.5546875" customWidth="1"/>
    <col min="7" max="7" width="11.33203125" bestFit="1" customWidth="1"/>
    <col min="8" max="8" width="12.88671875" bestFit="1" customWidth="1"/>
    <col min="9" max="9" width="10.88671875" bestFit="1" customWidth="1"/>
    <col min="10" max="10" width="9.5546875" bestFit="1" customWidth="1"/>
    <col min="11" max="11" width="11.88671875" customWidth="1"/>
    <col min="12" max="13" width="28.88671875" bestFit="1" customWidth="1"/>
  </cols>
  <sheetData>
    <row r="1" spans="1:13" ht="45.75" customHeight="1">
      <c r="A1" s="121" t="s">
        <v>76</v>
      </c>
      <c r="B1" s="121"/>
      <c r="C1" s="121"/>
      <c r="D1" s="121"/>
      <c r="E1" s="121"/>
    </row>
    <row r="2" spans="1:13" ht="15" thickBot="1"/>
    <row r="3" spans="1:13" ht="18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40.200000000000003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v>940</v>
      </c>
      <c r="C6" s="53">
        <v>1620</v>
      </c>
      <c r="D6" s="53">
        <v>0</v>
      </c>
      <c r="E6" s="53">
        <v>2620</v>
      </c>
      <c r="F6" s="53">
        <v>960</v>
      </c>
      <c r="G6" s="51">
        <f t="shared" ref="G6:G10" si="0">SUM(B6:F6)</f>
        <v>6140</v>
      </c>
      <c r="H6" s="49"/>
      <c r="I6" s="54"/>
      <c r="J6" s="54"/>
      <c r="K6" s="55">
        <v>0</v>
      </c>
      <c r="L6" s="65">
        <f>SUM(G6:K6)/2000</f>
        <v>3.07</v>
      </c>
    </row>
    <row r="7" spans="1:13">
      <c r="A7" s="11" t="s">
        <v>12</v>
      </c>
      <c r="B7" s="53">
        <v>6640</v>
      </c>
      <c r="C7" s="53">
        <v>7620</v>
      </c>
      <c r="D7" s="53">
        <v>5380</v>
      </c>
      <c r="E7" s="53">
        <v>29100</v>
      </c>
      <c r="F7" s="53">
        <v>2880</v>
      </c>
      <c r="G7" s="51">
        <f t="shared" si="0"/>
        <v>51620</v>
      </c>
      <c r="H7" s="49"/>
      <c r="I7" s="54"/>
      <c r="J7" s="54"/>
      <c r="K7" s="55">
        <v>0</v>
      </c>
      <c r="L7" s="65">
        <f>SUM(G7:K7)/2000</f>
        <v>25.81</v>
      </c>
    </row>
    <row r="8" spans="1:13">
      <c r="A8" s="11" t="s">
        <v>13</v>
      </c>
      <c r="B8" s="53">
        <v>12000</v>
      </c>
      <c r="C8" s="53">
        <v>10660</v>
      </c>
      <c r="D8" s="53">
        <v>15120</v>
      </c>
      <c r="E8" s="53">
        <v>44460</v>
      </c>
      <c r="F8" s="53">
        <v>13760</v>
      </c>
      <c r="G8" s="51">
        <f t="shared" si="0"/>
        <v>96000</v>
      </c>
      <c r="H8" s="49"/>
      <c r="I8" s="54"/>
      <c r="J8" s="54"/>
      <c r="K8" s="55">
        <v>0</v>
      </c>
      <c r="L8" s="65">
        <f>SUM(G8:K8)/2000</f>
        <v>48</v>
      </c>
    </row>
    <row r="9" spans="1:13">
      <c r="A9" s="11" t="s">
        <v>4</v>
      </c>
      <c r="B9" s="53">
        <v>8420</v>
      </c>
      <c r="C9" s="53">
        <v>39820</v>
      </c>
      <c r="D9" s="53">
        <v>7980</v>
      </c>
      <c r="E9" s="53">
        <v>75870</v>
      </c>
      <c r="F9" s="53">
        <v>8460</v>
      </c>
      <c r="G9" s="51">
        <f t="shared" si="0"/>
        <v>140550</v>
      </c>
      <c r="H9" s="49"/>
      <c r="I9" s="54"/>
      <c r="J9" s="56">
        <v>5086</v>
      </c>
      <c r="K9" s="55">
        <v>0</v>
      </c>
      <c r="L9" s="65">
        <f t="shared" ref="L9:L13" si="1">SUM(G9:K9)/2000</f>
        <v>72.817999999999998</v>
      </c>
    </row>
    <row r="10" spans="1:13">
      <c r="A10" s="11" t="s">
        <v>5</v>
      </c>
      <c r="B10" s="53">
        <v>8620</v>
      </c>
      <c r="C10" s="53">
        <v>16100</v>
      </c>
      <c r="D10" s="53">
        <v>11500</v>
      </c>
      <c r="E10" s="53">
        <v>50280</v>
      </c>
      <c r="F10" s="53">
        <v>9140</v>
      </c>
      <c r="G10" s="51">
        <f t="shared" si="0"/>
        <v>95640</v>
      </c>
      <c r="H10" s="49"/>
      <c r="I10" s="56">
        <v>3400</v>
      </c>
      <c r="J10" s="54"/>
      <c r="K10" s="55">
        <v>0</v>
      </c>
      <c r="L10" s="65">
        <f t="shared" si="1"/>
        <v>49.52</v>
      </c>
    </row>
    <row r="11" spans="1:13">
      <c r="A11" s="11" t="s">
        <v>11</v>
      </c>
      <c r="B11" s="53">
        <v>0</v>
      </c>
      <c r="C11" s="53">
        <v>540</v>
      </c>
      <c r="D11" s="53">
        <v>0</v>
      </c>
      <c r="E11" s="53">
        <v>1800</v>
      </c>
      <c r="F11" s="53">
        <v>160</v>
      </c>
      <c r="G11" s="51">
        <f>SUM(B11:F11)</f>
        <v>2500</v>
      </c>
      <c r="H11" s="49"/>
      <c r="I11" s="54"/>
      <c r="J11" s="54"/>
      <c r="K11" s="55">
        <v>0</v>
      </c>
      <c r="L11" s="65">
        <f t="shared" si="1"/>
        <v>1.25</v>
      </c>
    </row>
    <row r="12" spans="1:13">
      <c r="A12" s="11" t="s">
        <v>3</v>
      </c>
      <c r="B12" s="53">
        <v>0</v>
      </c>
      <c r="C12" s="53">
        <v>0</v>
      </c>
      <c r="D12" s="53">
        <v>7520</v>
      </c>
      <c r="E12" s="53">
        <v>0</v>
      </c>
      <c r="F12" s="53">
        <v>3800</v>
      </c>
      <c r="G12" s="51">
        <f>SUM(B12:F12)</f>
        <v>11320</v>
      </c>
      <c r="H12" s="49"/>
      <c r="I12" s="54"/>
      <c r="J12" s="54"/>
      <c r="K12" s="55">
        <v>0</v>
      </c>
      <c r="L12" s="65">
        <f t="shared" si="1"/>
        <v>5.66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50">
        <v>738820</v>
      </c>
      <c r="I13" s="57">
        <v>73140</v>
      </c>
      <c r="J13" s="58"/>
      <c r="K13" s="59">
        <v>0</v>
      </c>
      <c r="L13" s="66">
        <f t="shared" si="1"/>
        <v>405.98</v>
      </c>
    </row>
    <row r="14" spans="1:13" s="61" customFormat="1">
      <c r="A14" s="60" t="s">
        <v>48</v>
      </c>
      <c r="B14" s="51">
        <f>SUM(B6:B13)</f>
        <v>36620</v>
      </c>
      <c r="C14" s="51">
        <f>SUM(C6:C13)</f>
        <v>76360</v>
      </c>
      <c r="D14" s="51">
        <f>SUM(D6:D13)</f>
        <v>47500</v>
      </c>
      <c r="E14" s="51">
        <f t="shared" ref="E14:F14" si="2">SUM(E6:E13)</f>
        <v>204130</v>
      </c>
      <c r="F14" s="51">
        <f t="shared" si="2"/>
        <v>39160</v>
      </c>
      <c r="G14" s="51">
        <f>SUM(G6:G13)</f>
        <v>403770</v>
      </c>
      <c r="H14" s="51">
        <f t="shared" ref="H14:I14" si="3">SUM(H6:H13)</f>
        <v>738820</v>
      </c>
      <c r="I14" s="51">
        <f t="shared" si="3"/>
        <v>76540</v>
      </c>
      <c r="J14" s="51">
        <f>SUM(J6:J13)</f>
        <v>5086</v>
      </c>
      <c r="K14" s="51">
        <f t="shared" ref="K14" si="4">SUM(K6:K13)</f>
        <v>0</v>
      </c>
      <c r="L14" s="67"/>
    </row>
    <row r="15" spans="1:13" ht="15" thickBot="1">
      <c r="A15" s="22" t="s">
        <v>49</v>
      </c>
      <c r="B15" s="91">
        <f>SUM(B14)/2000</f>
        <v>18.309999999999999</v>
      </c>
      <c r="C15" s="91">
        <f>SUM(C14)/2000</f>
        <v>38.18</v>
      </c>
      <c r="D15" s="91">
        <f>SUM(D14)/2000</f>
        <v>23.75</v>
      </c>
      <c r="E15" s="91">
        <f t="shared" ref="E15:K15" si="5">SUM(E14)/2000</f>
        <v>102.065</v>
      </c>
      <c r="F15" s="91">
        <f t="shared" si="5"/>
        <v>19.579999999999998</v>
      </c>
      <c r="G15" s="91">
        <f t="shared" si="5"/>
        <v>201.88499999999999</v>
      </c>
      <c r="H15" s="91">
        <f t="shared" si="5"/>
        <v>369.41</v>
      </c>
      <c r="I15" s="91">
        <f t="shared" si="5"/>
        <v>38.270000000000003</v>
      </c>
      <c r="J15" s="91">
        <f t="shared" si="5"/>
        <v>2.5430000000000001</v>
      </c>
      <c r="K15" s="91">
        <f t="shared" si="5"/>
        <v>0</v>
      </c>
      <c r="L15" s="68">
        <f>SUM(L6:L13)</f>
        <v>612.10799999999995</v>
      </c>
    </row>
    <row r="16" spans="1:13" ht="1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1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94">
        <v>0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78">
        <v>50.33</v>
      </c>
      <c r="H19" s="35"/>
      <c r="I19" s="42"/>
      <c r="J19" s="1"/>
      <c r="K19" s="16" t="s">
        <v>7</v>
      </c>
      <c r="L19" s="94">
        <v>2466.6</v>
      </c>
    </row>
    <row r="20" spans="1:12" ht="32.25" customHeight="1" thickBot="1">
      <c r="A20" s="9" t="s">
        <v>42</v>
      </c>
      <c r="B20" s="69">
        <v>1222.53</v>
      </c>
      <c r="C20" s="69">
        <v>2377</v>
      </c>
      <c r="D20" s="65">
        <f>B20+C20</f>
        <v>3599.5299999999997</v>
      </c>
      <c r="E20" s="1"/>
      <c r="F20" s="15" t="s">
        <v>38</v>
      </c>
      <c r="G20" s="78">
        <v>9.06</v>
      </c>
      <c r="H20" s="35"/>
      <c r="I20" s="42"/>
      <c r="J20" s="1"/>
      <c r="K20" s="26" t="s">
        <v>30</v>
      </c>
      <c r="L20" s="95">
        <f>SUM(L18:L19)</f>
        <v>2466.6</v>
      </c>
    </row>
    <row r="21" spans="1:12">
      <c r="A21" s="11" t="s">
        <v>8</v>
      </c>
      <c r="B21" s="69">
        <v>3799.15</v>
      </c>
      <c r="C21" s="70"/>
      <c r="D21" s="65">
        <f>B21</f>
        <v>3799.15</v>
      </c>
      <c r="E21" s="1"/>
      <c r="F21" s="15" t="s">
        <v>46</v>
      </c>
      <c r="G21" s="78">
        <v>0</v>
      </c>
      <c r="H21" s="35"/>
      <c r="I21" s="42"/>
      <c r="J21" s="1"/>
      <c r="K21" s="1"/>
    </row>
    <row r="22" spans="1:12">
      <c r="A22" s="11" t="s">
        <v>43</v>
      </c>
      <c r="B22" s="69">
        <v>2</v>
      </c>
      <c r="C22" s="70"/>
      <c r="D22" s="65">
        <f>B22</f>
        <v>2</v>
      </c>
      <c r="E22" s="1"/>
      <c r="F22" s="18" t="s">
        <v>35</v>
      </c>
      <c r="G22" s="78">
        <v>0</v>
      </c>
      <c r="H22" s="35"/>
      <c r="I22" s="42"/>
      <c r="J22" s="1"/>
      <c r="K22" s="1"/>
    </row>
    <row r="23" spans="1:12">
      <c r="A23" s="11" t="s">
        <v>9</v>
      </c>
      <c r="B23" s="70"/>
      <c r="C23" s="69">
        <v>231</v>
      </c>
      <c r="D23" s="71">
        <f>C23</f>
        <v>231</v>
      </c>
      <c r="F23" s="18" t="s">
        <v>40</v>
      </c>
      <c r="G23" s="78">
        <v>4.95</v>
      </c>
      <c r="H23" s="35"/>
      <c r="I23" s="42"/>
      <c r="J23" s="1"/>
      <c r="K23" s="1"/>
    </row>
    <row r="24" spans="1:12" ht="24" customHeight="1">
      <c r="A24" s="13" t="s">
        <v>10</v>
      </c>
      <c r="B24" s="72"/>
      <c r="C24" s="73">
        <v>642</v>
      </c>
      <c r="D24" s="74">
        <f>C24</f>
        <v>642</v>
      </c>
      <c r="E24" s="5"/>
      <c r="F24" s="24" t="s">
        <v>41</v>
      </c>
      <c r="G24" s="81"/>
      <c r="H24" s="73">
        <v>1.7749999999999999</v>
      </c>
      <c r="I24" s="43"/>
      <c r="J24" s="5"/>
      <c r="K24" s="4"/>
    </row>
    <row r="25" spans="1:12" ht="15" thickBot="1">
      <c r="A25" s="22" t="s">
        <v>47</v>
      </c>
      <c r="B25" s="75">
        <f>SUM(B20:B22)</f>
        <v>5023.68</v>
      </c>
      <c r="C25" s="76">
        <f>SUM(C20:C24)</f>
        <v>3250</v>
      </c>
      <c r="D25" s="77">
        <f>B25+C25</f>
        <v>8273.68</v>
      </c>
      <c r="F25" s="19" t="s">
        <v>36</v>
      </c>
      <c r="G25" s="84">
        <f>SUM(G19:G23)</f>
        <v>64.34</v>
      </c>
      <c r="H25" s="76">
        <f>SUM(H24)</f>
        <v>1.7749999999999999</v>
      </c>
      <c r="I25" s="77">
        <f>G25+H25</f>
        <v>66.115000000000009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" thickBot="1">
      <c r="F28" s="1"/>
      <c r="G28" s="1"/>
      <c r="H28" s="1"/>
      <c r="I28" s="1"/>
      <c r="J28" s="1"/>
      <c r="L28" s="1"/>
    </row>
    <row r="29" spans="1:12" ht="21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612.10799999999995</v>
      </c>
      <c r="C31" s="46">
        <f>B31/B36</f>
        <v>5.3606676812188073E-2</v>
      </c>
      <c r="G31" s="1"/>
      <c r="H31" s="1"/>
      <c r="I31" s="1"/>
      <c r="J31" s="1"/>
      <c r="L31" s="1"/>
    </row>
    <row r="32" spans="1:12">
      <c r="A32" s="30" t="s">
        <v>80</v>
      </c>
      <c r="B32" s="69">
        <f>G25</f>
        <v>64.34</v>
      </c>
      <c r="C32" s="47">
        <f>B32/B36</f>
        <v>5.6347141126993619E-3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2466.6</v>
      </c>
      <c r="C33" s="46">
        <f>B33/B36</f>
        <v>0.21601780898949713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3251.7750000000001</v>
      </c>
      <c r="C34" s="46">
        <f>B34/B36</f>
        <v>0.28478120117847322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5023.68</v>
      </c>
      <c r="C35" s="48">
        <f>B35/B36</f>
        <v>0.4399595989071422</v>
      </c>
      <c r="D35" s="1"/>
      <c r="E35" s="1"/>
      <c r="F35" s="1"/>
      <c r="G35" s="1"/>
      <c r="H35" s="1"/>
      <c r="I35" s="1"/>
      <c r="J35" s="1"/>
      <c r="L35" s="1"/>
    </row>
    <row r="36" spans="1:12" ht="15" thickBot="1">
      <c r="A36" s="22" t="s">
        <v>50</v>
      </c>
      <c r="B36" s="98">
        <f>SUM(B31:B35)</f>
        <v>11418.503000000001</v>
      </c>
      <c r="C36" s="44">
        <f>SUM(C31:C35)</f>
        <v>1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12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topLeftCell="A10" zoomScaleNormal="100" workbookViewId="0">
      <selection activeCell="A32" sqref="A32"/>
    </sheetView>
  </sheetViews>
  <sheetFormatPr defaultColWidth="12.5546875" defaultRowHeight="14.4"/>
  <cols>
    <col min="1" max="1" width="25.88671875" style="6" bestFit="1" customWidth="1"/>
    <col min="2" max="2" width="19.44140625" bestFit="1" customWidth="1"/>
    <col min="3" max="3" width="18.88671875" bestFit="1" customWidth="1"/>
    <col min="4" max="4" width="12.6640625" bestFit="1" customWidth="1"/>
    <col min="5" max="5" width="10" bestFit="1" customWidth="1"/>
    <col min="6" max="6" width="26.5546875" customWidth="1"/>
    <col min="7" max="7" width="11.33203125" bestFit="1" customWidth="1"/>
    <col min="8" max="8" width="12.88671875" bestFit="1" customWidth="1"/>
    <col min="9" max="9" width="10.88671875" bestFit="1" customWidth="1"/>
    <col min="10" max="10" width="9.5546875" bestFit="1" customWidth="1"/>
    <col min="11" max="11" width="11.88671875" customWidth="1"/>
    <col min="12" max="13" width="28.88671875" bestFit="1" customWidth="1"/>
  </cols>
  <sheetData>
    <row r="1" spans="1:13" ht="45.75" customHeight="1">
      <c r="A1" s="121" t="s">
        <v>75</v>
      </c>
      <c r="B1" s="121"/>
      <c r="C1" s="121"/>
      <c r="D1" s="121"/>
      <c r="E1" s="121"/>
    </row>
    <row r="2" spans="1:13" ht="15" thickBot="1"/>
    <row r="3" spans="1:13" ht="18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40.200000000000003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v>320</v>
      </c>
      <c r="C6" s="53">
        <v>1140</v>
      </c>
      <c r="D6" s="53">
        <v>340</v>
      </c>
      <c r="E6" s="53">
        <v>3000</v>
      </c>
      <c r="F6" s="53">
        <v>300</v>
      </c>
      <c r="G6" s="51">
        <f t="shared" ref="G6:G10" si="0">SUM(B6:F6)</f>
        <v>5100</v>
      </c>
      <c r="H6" s="49"/>
      <c r="I6" s="54"/>
      <c r="J6" s="54"/>
      <c r="K6" s="55">
        <v>0</v>
      </c>
      <c r="L6" s="65">
        <f>SUM(G6:K6)/2000</f>
        <v>2.5499999999999998</v>
      </c>
    </row>
    <row r="7" spans="1:13">
      <c r="A7" s="11" t="s">
        <v>12</v>
      </c>
      <c r="B7" s="53">
        <v>3960</v>
      </c>
      <c r="C7" s="53">
        <v>6260</v>
      </c>
      <c r="D7" s="53">
        <v>5520</v>
      </c>
      <c r="E7" s="53">
        <v>25850</v>
      </c>
      <c r="F7" s="53">
        <v>3580</v>
      </c>
      <c r="G7" s="51">
        <f t="shared" si="0"/>
        <v>45170</v>
      </c>
      <c r="H7" s="49"/>
      <c r="I7" s="54"/>
      <c r="J7" s="54"/>
      <c r="K7" s="55">
        <v>0</v>
      </c>
      <c r="L7" s="65">
        <f>SUM(G7:K7)/2000</f>
        <v>22.585000000000001</v>
      </c>
    </row>
    <row r="8" spans="1:13">
      <c r="A8" s="11" t="s">
        <v>13</v>
      </c>
      <c r="B8" s="53">
        <v>5820</v>
      </c>
      <c r="C8" s="53">
        <v>17100</v>
      </c>
      <c r="D8" s="53">
        <v>12880</v>
      </c>
      <c r="E8" s="53">
        <v>37360</v>
      </c>
      <c r="F8" s="53">
        <v>17860</v>
      </c>
      <c r="G8" s="51">
        <f t="shared" si="0"/>
        <v>91020</v>
      </c>
      <c r="H8" s="49"/>
      <c r="I8" s="54"/>
      <c r="J8" s="54"/>
      <c r="K8" s="55">
        <v>0</v>
      </c>
      <c r="L8" s="65">
        <f>SUM(G8:K8)/2000</f>
        <v>45.51</v>
      </c>
    </row>
    <row r="9" spans="1:13">
      <c r="A9" s="11" t="s">
        <v>4</v>
      </c>
      <c r="B9" s="53">
        <v>13840</v>
      </c>
      <c r="C9" s="53">
        <v>35060</v>
      </c>
      <c r="D9" s="53">
        <v>26700</v>
      </c>
      <c r="E9" s="53">
        <v>60860</v>
      </c>
      <c r="F9" s="53">
        <v>5680</v>
      </c>
      <c r="G9" s="51">
        <f t="shared" si="0"/>
        <v>142140</v>
      </c>
      <c r="H9" s="49"/>
      <c r="I9" s="54"/>
      <c r="J9" s="56">
        <v>6139</v>
      </c>
      <c r="K9" s="55">
        <v>0</v>
      </c>
      <c r="L9" s="65">
        <f t="shared" ref="L9:L13" si="1">SUM(G9:K9)/2000</f>
        <v>74.139499999999998</v>
      </c>
    </row>
    <row r="10" spans="1:13">
      <c r="A10" s="11" t="s">
        <v>5</v>
      </c>
      <c r="B10" s="53">
        <v>13200</v>
      </c>
      <c r="C10" s="53">
        <v>7560</v>
      </c>
      <c r="D10" s="53">
        <v>11260</v>
      </c>
      <c r="E10" s="53">
        <v>37628</v>
      </c>
      <c r="F10" s="53">
        <v>8326</v>
      </c>
      <c r="G10" s="51">
        <f t="shared" si="0"/>
        <v>77974</v>
      </c>
      <c r="H10" s="49"/>
      <c r="I10" s="56">
        <v>13840</v>
      </c>
      <c r="J10" s="54"/>
      <c r="K10" s="55">
        <v>0</v>
      </c>
      <c r="L10" s="65">
        <f t="shared" si="1"/>
        <v>45.906999999999996</v>
      </c>
    </row>
    <row r="11" spans="1:13">
      <c r="A11" s="11" t="s">
        <v>11</v>
      </c>
      <c r="B11" s="53">
        <v>600</v>
      </c>
      <c r="C11" s="53">
        <v>80</v>
      </c>
      <c r="D11" s="53">
        <v>940</v>
      </c>
      <c r="E11" s="53">
        <v>1600</v>
      </c>
      <c r="F11" s="53">
        <v>500</v>
      </c>
      <c r="G11" s="51">
        <f>SUM(B11:F11)</f>
        <v>3720</v>
      </c>
      <c r="H11" s="49"/>
      <c r="I11" s="54"/>
      <c r="J11" s="54"/>
      <c r="K11" s="55">
        <v>0</v>
      </c>
      <c r="L11" s="65">
        <f t="shared" si="1"/>
        <v>1.86</v>
      </c>
    </row>
    <row r="12" spans="1:13">
      <c r="A12" s="11" t="s">
        <v>3</v>
      </c>
      <c r="B12" s="53">
        <v>0</v>
      </c>
      <c r="C12" s="53">
        <v>0</v>
      </c>
      <c r="D12" s="53">
        <v>0</v>
      </c>
      <c r="E12" s="53">
        <v>0</v>
      </c>
      <c r="F12" s="53">
        <v>0</v>
      </c>
      <c r="G12" s="51">
        <f>SUM(B12:F12)</f>
        <v>0</v>
      </c>
      <c r="H12" s="49"/>
      <c r="I12" s="54"/>
      <c r="J12" s="54"/>
      <c r="K12" s="55">
        <v>0</v>
      </c>
      <c r="L12" s="65">
        <f t="shared" si="1"/>
        <v>0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50">
        <v>602574</v>
      </c>
      <c r="I13" s="57">
        <v>68560</v>
      </c>
      <c r="J13" s="58"/>
      <c r="K13" s="59">
        <v>0</v>
      </c>
      <c r="L13" s="66">
        <f t="shared" si="1"/>
        <v>335.56700000000001</v>
      </c>
    </row>
    <row r="14" spans="1:13" s="61" customFormat="1">
      <c r="A14" s="60" t="s">
        <v>48</v>
      </c>
      <c r="B14" s="51">
        <f>SUM(B6:B13)</f>
        <v>37740</v>
      </c>
      <c r="C14" s="51">
        <f>SUM(C6:C13)</f>
        <v>67200</v>
      </c>
      <c r="D14" s="51">
        <f>SUM(D6:D13)</f>
        <v>57640</v>
      </c>
      <c r="E14" s="51">
        <f t="shared" ref="E14:F14" si="2">SUM(E6:E13)</f>
        <v>166298</v>
      </c>
      <c r="F14" s="51">
        <f t="shared" si="2"/>
        <v>36246</v>
      </c>
      <c r="G14" s="51">
        <f>SUM(G6:G13)</f>
        <v>365124</v>
      </c>
      <c r="H14" s="51">
        <f t="shared" ref="H14:I14" si="3">SUM(H6:H13)</f>
        <v>602574</v>
      </c>
      <c r="I14" s="51">
        <f t="shared" si="3"/>
        <v>82400</v>
      </c>
      <c r="J14" s="51">
        <f>SUM(J6:J13)</f>
        <v>6139</v>
      </c>
      <c r="K14" s="51">
        <f t="shared" ref="K14" si="4">SUM(K6:K13)</f>
        <v>0</v>
      </c>
      <c r="L14" s="67"/>
    </row>
    <row r="15" spans="1:13" ht="15" thickBot="1">
      <c r="A15" s="22" t="s">
        <v>49</v>
      </c>
      <c r="B15" s="91">
        <f>SUM(B14)/2000</f>
        <v>18.87</v>
      </c>
      <c r="C15" s="91">
        <f>SUM(C14)/2000</f>
        <v>33.6</v>
      </c>
      <c r="D15" s="91">
        <f>SUM(D14)/2000</f>
        <v>28.82</v>
      </c>
      <c r="E15" s="91">
        <f t="shared" ref="E15:K15" si="5">SUM(E14)/2000</f>
        <v>83.149000000000001</v>
      </c>
      <c r="F15" s="91">
        <f t="shared" si="5"/>
        <v>18.123000000000001</v>
      </c>
      <c r="G15" s="91">
        <f t="shared" si="5"/>
        <v>182.56200000000001</v>
      </c>
      <c r="H15" s="91">
        <f t="shared" si="5"/>
        <v>301.28699999999998</v>
      </c>
      <c r="I15" s="91">
        <f t="shared" si="5"/>
        <v>41.2</v>
      </c>
      <c r="J15" s="91">
        <f t="shared" si="5"/>
        <v>3.0695000000000001</v>
      </c>
      <c r="K15" s="91">
        <f t="shared" si="5"/>
        <v>0</v>
      </c>
      <c r="L15" s="68">
        <f>SUM(L6:L13)</f>
        <v>528.11850000000004</v>
      </c>
    </row>
    <row r="16" spans="1:13" ht="1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1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94">
        <v>0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78">
        <v>45.6</v>
      </c>
      <c r="H19" s="35"/>
      <c r="I19" s="42"/>
      <c r="J19" s="1"/>
      <c r="K19" s="16" t="s">
        <v>7</v>
      </c>
      <c r="L19" s="94">
        <v>2442.15</v>
      </c>
    </row>
    <row r="20" spans="1:12" ht="32.25" customHeight="1" thickBot="1">
      <c r="A20" s="9" t="s">
        <v>42</v>
      </c>
      <c r="B20" s="69">
        <v>1003.78</v>
      </c>
      <c r="C20" s="69">
        <v>1861</v>
      </c>
      <c r="D20" s="65">
        <f>B20+C20</f>
        <v>2864.7799999999997</v>
      </c>
      <c r="E20" s="1"/>
      <c r="F20" s="15" t="s">
        <v>38</v>
      </c>
      <c r="G20" s="78">
        <v>0</v>
      </c>
      <c r="H20" s="35"/>
      <c r="I20" s="42"/>
      <c r="J20" s="1"/>
      <c r="K20" s="26" t="s">
        <v>30</v>
      </c>
      <c r="L20" s="95">
        <f>SUM(L18:L19)</f>
        <v>2442.15</v>
      </c>
    </row>
    <row r="21" spans="1:12">
      <c r="A21" s="11" t="s">
        <v>8</v>
      </c>
      <c r="B21" s="69">
        <v>3212.14</v>
      </c>
      <c r="C21" s="70"/>
      <c r="D21" s="65">
        <f>B21</f>
        <v>3212.14</v>
      </c>
      <c r="E21" s="1"/>
      <c r="F21" s="15" t="s">
        <v>46</v>
      </c>
      <c r="G21" s="78">
        <v>0</v>
      </c>
      <c r="H21" s="35"/>
      <c r="I21" s="42"/>
      <c r="J21" s="1"/>
      <c r="K21" s="1"/>
    </row>
    <row r="22" spans="1:12">
      <c r="A22" s="11" t="s">
        <v>43</v>
      </c>
      <c r="B22" s="69">
        <v>1.8</v>
      </c>
      <c r="C22" s="70"/>
      <c r="D22" s="65">
        <f>B22</f>
        <v>1.8</v>
      </c>
      <c r="E22" s="1"/>
      <c r="F22" s="18" t="s">
        <v>35</v>
      </c>
      <c r="G22" s="78">
        <v>3.63</v>
      </c>
      <c r="H22" s="35"/>
      <c r="I22" s="42"/>
      <c r="J22" s="1"/>
      <c r="K22" s="1"/>
    </row>
    <row r="23" spans="1:12">
      <c r="A23" s="11" t="s">
        <v>9</v>
      </c>
      <c r="B23" s="70"/>
      <c r="C23" s="69">
        <v>477</v>
      </c>
      <c r="D23" s="71">
        <f>C23</f>
        <v>477</v>
      </c>
      <c r="F23" s="18" t="s">
        <v>40</v>
      </c>
      <c r="G23" s="78">
        <v>0.84</v>
      </c>
      <c r="H23" s="35"/>
      <c r="I23" s="42"/>
      <c r="J23" s="1"/>
      <c r="K23" s="1"/>
    </row>
    <row r="24" spans="1:12" ht="24" customHeight="1">
      <c r="A24" s="13" t="s">
        <v>10</v>
      </c>
      <c r="B24" s="72"/>
      <c r="C24" s="73">
        <v>402</v>
      </c>
      <c r="D24" s="74">
        <f>C24</f>
        <v>402</v>
      </c>
      <c r="E24" s="5"/>
      <c r="F24" s="24" t="s">
        <v>41</v>
      </c>
      <c r="G24" s="81"/>
      <c r="H24" s="73">
        <v>0</v>
      </c>
      <c r="I24" s="43"/>
      <c r="J24" s="5"/>
      <c r="K24" s="4"/>
    </row>
    <row r="25" spans="1:12" ht="15" thickBot="1">
      <c r="A25" s="22" t="s">
        <v>47</v>
      </c>
      <c r="B25" s="75">
        <f>SUM(B20:B22)</f>
        <v>4217.72</v>
      </c>
      <c r="C25" s="76">
        <f>SUM(C20:C24)</f>
        <v>2740</v>
      </c>
      <c r="D25" s="77">
        <f>B25+C25</f>
        <v>6957.72</v>
      </c>
      <c r="F25" s="19" t="s">
        <v>36</v>
      </c>
      <c r="G25" s="84">
        <f>SUM(G19:G23)</f>
        <v>50.070000000000007</v>
      </c>
      <c r="H25" s="76">
        <f>SUM(H24)</f>
        <v>0</v>
      </c>
      <c r="I25" s="77">
        <f>G25+H25</f>
        <v>50.070000000000007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" thickBot="1">
      <c r="F28" s="1"/>
      <c r="G28" s="1"/>
      <c r="H28" s="1"/>
      <c r="I28" s="1"/>
      <c r="J28" s="1"/>
      <c r="L28" s="1"/>
    </row>
    <row r="29" spans="1:12" ht="21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528.11850000000004</v>
      </c>
      <c r="C31" s="46">
        <f>B31/B36</f>
        <v>5.2927981931555131E-2</v>
      </c>
      <c r="G31" s="1"/>
      <c r="H31" s="1"/>
      <c r="I31" s="1"/>
      <c r="J31" s="1"/>
      <c r="L31" s="1"/>
    </row>
    <row r="32" spans="1:12">
      <c r="A32" s="30" t="s">
        <v>80</v>
      </c>
      <c r="B32" s="69">
        <f>G25</f>
        <v>50.070000000000007</v>
      </c>
      <c r="C32" s="47">
        <f>B32/B36</f>
        <v>5.0180102672278395E-3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2442.15</v>
      </c>
      <c r="C33" s="46">
        <f>B33/B36</f>
        <v>0.24475202265049861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2740</v>
      </c>
      <c r="C34" s="46">
        <f>B34/B36</f>
        <v>0.27460251911732131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4217.72</v>
      </c>
      <c r="C35" s="48">
        <f>B35/B36</f>
        <v>0.42269946603339725</v>
      </c>
      <c r="D35" s="1"/>
      <c r="E35" s="1"/>
      <c r="F35" s="1"/>
      <c r="G35" s="1"/>
      <c r="H35" s="1"/>
      <c r="I35" s="1"/>
      <c r="J35" s="1"/>
      <c r="L35" s="1"/>
    </row>
    <row r="36" spans="1:12" ht="15" thickBot="1">
      <c r="A36" s="22" t="s">
        <v>50</v>
      </c>
      <c r="B36" s="98">
        <f>SUM(B31:B35)</f>
        <v>9978.0584999999992</v>
      </c>
      <c r="C36" s="44">
        <f>SUM(C31:C35)</f>
        <v>1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12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25" right="0.25" top="0.75" bottom="0.75" header="0.3" footer="0.3"/>
  <pageSetup scale="51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2018 JAN</vt:lpstr>
      <vt:lpstr>2018 FEB</vt:lpstr>
      <vt:lpstr>2018 MAR</vt:lpstr>
      <vt:lpstr>2018 APRIL</vt:lpstr>
      <vt:lpstr>2018 MAY</vt:lpstr>
      <vt:lpstr>2018 JUNE</vt:lpstr>
      <vt:lpstr>2018 JULY</vt:lpstr>
      <vt:lpstr>2018 AUG</vt:lpstr>
      <vt:lpstr>2018 SEPT</vt:lpstr>
      <vt:lpstr>2018 OCT</vt:lpstr>
      <vt:lpstr>2018 NOV</vt:lpstr>
      <vt:lpstr>2018 DEC</vt:lpstr>
      <vt:lpstr>2018 ANNUAL TOTAL</vt:lpstr>
      <vt:lpstr>2018 FIRST HALF</vt:lpstr>
      <vt:lpstr>2018 SECOND HALF</vt:lpstr>
    </vt:vector>
  </TitlesOfParts>
  <Company>City of Knoxville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Ridder</dc:creator>
  <cp:lastModifiedBy>Patience Melnik</cp:lastModifiedBy>
  <cp:lastPrinted>2019-01-18T14:43:48Z</cp:lastPrinted>
  <dcterms:created xsi:type="dcterms:W3CDTF">2017-02-06T15:18:23Z</dcterms:created>
  <dcterms:modified xsi:type="dcterms:W3CDTF">2019-03-01T20:16:10Z</dcterms:modified>
</cp:coreProperties>
</file>