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3090" sheetId="50" r:id="rId1"/>
    <sheet name="2060" sheetId="46" r:id="rId2"/>
    <sheet name="2040" sheetId="45" r:id="rId3"/>
    <sheet name="1050" sheetId="49" r:id="rId4"/>
    <sheet name="1060" sheetId="47" r:id="rId5"/>
    <sheet name="2080" sheetId="26" r:id="rId6"/>
    <sheet name="1040" sheetId="33" r:id="rId7"/>
    <sheet name="2010" sheetId="37" r:id="rId8"/>
    <sheet name="2030" sheetId="42" r:id="rId9"/>
    <sheet name="3020" sheetId="41" r:id="rId10"/>
    <sheet name="3010" sheetId="39" r:id="rId11"/>
    <sheet name="3070" sheetId="24" r:id="rId12"/>
    <sheet name="1070" sheetId="27" r:id="rId13"/>
    <sheet name="1030" sheetId="43" r:id="rId14"/>
    <sheet name="1020" sheetId="31" r:id="rId15"/>
    <sheet name="1010" sheetId="23" r:id="rId16"/>
    <sheet name="Sheet3" sheetId="48" r:id="rId17"/>
  </sheets>
  <definedNames>
    <definedName name="_xlnm._FilterDatabase" localSheetId="15" hidden="1">'1010'!$A$1:$R$145</definedName>
  </definedNames>
  <calcPr calcId="162913"/>
</workbook>
</file>

<file path=xl/calcChain.xml><?xml version="1.0" encoding="utf-8"?>
<calcChain xmlns="http://schemas.openxmlformats.org/spreadsheetml/2006/main">
  <c r="L46" i="33" l="1"/>
  <c r="L40" i="33"/>
  <c r="L11" i="31"/>
  <c r="M127" i="23"/>
  <c r="M111" i="23"/>
  <c r="L106" i="23"/>
  <c r="M106" i="23"/>
  <c r="M77" i="23"/>
  <c r="M73" i="23"/>
  <c r="M67" i="23"/>
  <c r="M50" i="23"/>
  <c r="M48" i="23"/>
  <c r="M13" i="23"/>
  <c r="L47" i="23"/>
  <c r="N47" i="23" s="1"/>
  <c r="L46" i="23"/>
  <c r="N46" i="23" s="1"/>
  <c r="L45" i="23"/>
  <c r="N45" i="23" s="1"/>
  <c r="L44" i="23"/>
  <c r="N44" i="23" s="1"/>
  <c r="L37" i="33"/>
  <c r="L36" i="33"/>
  <c r="K22" i="24"/>
  <c r="L21" i="23"/>
  <c r="N21" i="23" s="1"/>
  <c r="L20" i="23"/>
  <c r="N20" i="23" s="1"/>
  <c r="K106" i="26"/>
  <c r="L132" i="23"/>
  <c r="N132" i="23" s="1"/>
  <c r="L104" i="23"/>
  <c r="N104" i="23" s="1"/>
  <c r="M103" i="23"/>
  <c r="L101" i="23"/>
  <c r="N101" i="23" s="1"/>
  <c r="L100" i="23"/>
  <c r="N100" i="23" s="1"/>
  <c r="L96" i="23"/>
  <c r="N106" i="23" l="1"/>
  <c r="N96" i="23"/>
  <c r="L17" i="23"/>
  <c r="N17" i="23" s="1"/>
  <c r="L76" i="23"/>
  <c r="N76" i="23" s="1"/>
  <c r="K12" i="46" l="1"/>
  <c r="L75" i="23"/>
  <c r="N75" i="23" s="1"/>
  <c r="N69" i="33"/>
  <c r="M64" i="33"/>
  <c r="N64" i="33" s="1"/>
  <c r="L45" i="33"/>
  <c r="N45" i="33" s="1"/>
  <c r="M43" i="33"/>
  <c r="L43" i="33"/>
  <c r="L41" i="33"/>
  <c r="N41" i="33" s="1"/>
  <c r="L35" i="33"/>
  <c r="N35" i="33" s="1"/>
  <c r="M33" i="33"/>
  <c r="N33" i="33" s="1"/>
  <c r="N43" i="33" l="1"/>
  <c r="M16" i="33"/>
  <c r="L16" i="33"/>
  <c r="M14" i="33"/>
  <c r="L14" i="33"/>
  <c r="M10" i="33"/>
  <c r="N10" i="33" s="1"/>
  <c r="L8" i="33"/>
  <c r="N8" i="33"/>
  <c r="K38" i="27"/>
  <c r="K20" i="27"/>
  <c r="N14" i="31"/>
  <c r="M12" i="31"/>
  <c r="N12" i="31" s="1"/>
  <c r="L12" i="31"/>
  <c r="L128" i="23"/>
  <c r="M128" i="23"/>
  <c r="M126" i="23"/>
  <c r="L126" i="23"/>
  <c r="M110" i="23"/>
  <c r="L110" i="23"/>
  <c r="L105" i="23"/>
  <c r="L98" i="23"/>
  <c r="N98" i="23" s="1"/>
  <c r="M74" i="23"/>
  <c r="M16" i="23"/>
  <c r="L74" i="23"/>
  <c r="L16" i="23"/>
  <c r="M71" i="23"/>
  <c r="M78" i="23"/>
  <c r="L71" i="23"/>
  <c r="L78" i="23"/>
  <c r="M68" i="23"/>
  <c r="M66" i="23"/>
  <c r="L68" i="23"/>
  <c r="L66" i="23"/>
  <c r="M49" i="23"/>
  <c r="L49" i="23"/>
  <c r="M14" i="23"/>
  <c r="L14" i="23"/>
  <c r="N18" i="31"/>
  <c r="N49" i="23" l="1"/>
  <c r="N66" i="23"/>
  <c r="N14" i="33"/>
  <c r="N16" i="33"/>
  <c r="N128" i="23"/>
  <c r="N126" i="23"/>
  <c r="N16" i="23"/>
  <c r="N14" i="23"/>
  <c r="N110" i="23"/>
  <c r="N105" i="23"/>
  <c r="N74" i="23"/>
  <c r="N71" i="23"/>
  <c r="N78" i="23"/>
  <c r="N68" i="23"/>
  <c r="L131" i="23" l="1"/>
  <c r="N131" i="23" s="1"/>
  <c r="L103" i="23"/>
  <c r="N103" i="23" s="1"/>
  <c r="L95" i="23"/>
  <c r="N95" i="23" s="1"/>
  <c r="L134" i="23"/>
  <c r="N134" i="23" s="1"/>
  <c r="L102" i="23"/>
  <c r="N102" i="23" s="1"/>
  <c r="L79" i="23"/>
  <c r="N79" i="23" s="1"/>
  <c r="L99" i="23"/>
  <c r="N99" i="23" s="1"/>
  <c r="N37" i="33" l="1"/>
  <c r="N75" i="33" l="1"/>
  <c r="N74" i="33"/>
  <c r="L43" i="23"/>
  <c r="N43" i="23" s="1"/>
  <c r="L42" i="23"/>
  <c r="N42" i="23" s="1"/>
  <c r="L41" i="23"/>
  <c r="N12" i="33"/>
  <c r="M10" i="23"/>
  <c r="L10" i="23"/>
  <c r="L9" i="23"/>
  <c r="N9" i="23" s="1"/>
  <c r="M19" i="31"/>
  <c r="L19" i="31"/>
  <c r="L37" i="23"/>
  <c r="N37" i="23" s="1"/>
  <c r="L36" i="23"/>
  <c r="N36" i="23" s="1"/>
  <c r="L8" i="23"/>
  <c r="N8" i="23" s="1"/>
  <c r="L19" i="23"/>
  <c r="N19" i="23" s="1"/>
  <c r="L18" i="23"/>
  <c r="N18" i="23" s="1"/>
  <c r="N10" i="31"/>
  <c r="N9" i="31"/>
  <c r="L130" i="23"/>
  <c r="N130" i="23" s="1"/>
  <c r="L109" i="23"/>
  <c r="L12" i="23"/>
  <c r="N12" i="23" s="1"/>
  <c r="L11" i="23"/>
  <c r="N11" i="23" s="1"/>
  <c r="L129" i="23"/>
  <c r="N129" i="23" s="1"/>
  <c r="L108" i="23"/>
  <c r="L107" i="23"/>
  <c r="N109" i="23" l="1"/>
  <c r="N108" i="23"/>
  <c r="N10" i="23"/>
  <c r="N41" i="23"/>
  <c r="N107" i="23"/>
  <c r="N65" i="33"/>
  <c r="L38" i="23" l="1"/>
  <c r="N38" i="23" s="1"/>
  <c r="L39" i="23"/>
  <c r="N39" i="23" s="1"/>
  <c r="L40" i="23"/>
  <c r="N40" i="23" s="1"/>
  <c r="L69" i="23" l="1"/>
  <c r="N69" i="23" s="1"/>
  <c r="N13" i="39" l="1"/>
  <c r="N19" i="31"/>
  <c r="N17" i="31"/>
  <c r="N11" i="31"/>
  <c r="N73" i="33" l="1"/>
  <c r="N72" i="33"/>
  <c r="N48" i="33" l="1"/>
  <c r="N68" i="33"/>
  <c r="N47" i="33"/>
  <c r="N46" i="33"/>
  <c r="N44" i="33"/>
  <c r="N42" i="33"/>
  <c r="N40" i="33"/>
  <c r="N36" i="33"/>
  <c r="N34" i="33"/>
  <c r="N32" i="33"/>
  <c r="N11" i="33"/>
  <c r="N15" i="33"/>
  <c r="N9" i="33"/>
  <c r="N13" i="33"/>
  <c r="N7" i="33"/>
  <c r="L135" i="23" l="1"/>
  <c r="N135" i="23" s="1"/>
  <c r="L133" i="23"/>
  <c r="L127" i="23"/>
  <c r="N127" i="23" s="1"/>
  <c r="L111" i="23"/>
  <c r="N111" i="23" s="1"/>
  <c r="L97" i="23"/>
  <c r="N97" i="23" s="1"/>
  <c r="L67" i="23"/>
  <c r="N67" i="23" s="1"/>
  <c r="L50" i="23"/>
  <c r="N50" i="23" s="1"/>
  <c r="L15" i="23"/>
  <c r="N15" i="23" s="1"/>
  <c r="L72" i="23"/>
  <c r="N72" i="23" s="1"/>
  <c r="L70" i="23"/>
  <c r="N70" i="23" s="1"/>
  <c r="L73" i="23"/>
  <c r="N73" i="23" s="1"/>
  <c r="L77" i="23"/>
  <c r="N77" i="23" s="1"/>
  <c r="L13" i="23"/>
  <c r="N13" i="23" s="1"/>
  <c r="L48" i="23"/>
  <c r="N48" i="23" s="1"/>
  <c r="L7" i="23"/>
  <c r="N7" i="23" s="1"/>
  <c r="N133" i="23" l="1"/>
  <c r="N8" i="31" l="1"/>
  <c r="N7" i="31"/>
  <c r="N13" i="31" l="1"/>
  <c r="R9" i="37" l="1"/>
  <c r="R12" i="37"/>
</calcChain>
</file>

<file path=xl/sharedStrings.xml><?xml version="1.0" encoding="utf-8"?>
<sst xmlns="http://schemas.openxmlformats.org/spreadsheetml/2006/main" count="4750" uniqueCount="496">
  <si>
    <t>Date:</t>
  </si>
  <si>
    <t>Rev.:</t>
  </si>
  <si>
    <t>SN</t>
  </si>
  <si>
    <t>Pos.</t>
  </si>
  <si>
    <t>Description</t>
  </si>
  <si>
    <t>Date</t>
  </si>
  <si>
    <t>L</t>
  </si>
  <si>
    <t>Rev.</t>
  </si>
  <si>
    <t>موجودی</t>
  </si>
  <si>
    <t>درخواستی</t>
  </si>
  <si>
    <t>Material</t>
  </si>
  <si>
    <t>Refrence Drawing</t>
  </si>
  <si>
    <t>Part</t>
  </si>
  <si>
    <t>شماره درخواست
خرید</t>
  </si>
  <si>
    <t>Attachment</t>
  </si>
  <si>
    <t>Product</t>
  </si>
  <si>
    <t>W</t>
  </si>
  <si>
    <t>Thk.</t>
  </si>
  <si>
    <t>-</t>
  </si>
  <si>
    <t>Standard</t>
  </si>
  <si>
    <t>Remark</t>
  </si>
  <si>
    <t>Sub.Product</t>
  </si>
  <si>
    <r>
      <t>Order N</t>
    </r>
    <r>
      <rPr>
        <u/>
        <sz val="9"/>
        <color theme="1"/>
        <rFont val="Calibri"/>
        <family val="2"/>
        <scheme val="minor"/>
      </rPr>
      <t>o</t>
    </r>
  </si>
  <si>
    <r>
      <t>Mat. N</t>
    </r>
    <r>
      <rPr>
        <u/>
        <sz val="9"/>
        <color theme="1"/>
        <rFont val="Calibri"/>
        <family val="2"/>
        <scheme val="minor"/>
      </rPr>
      <t>o</t>
    </r>
  </si>
  <si>
    <t>Qty (Sheet)</t>
  </si>
  <si>
    <t>Scrap(%)</t>
  </si>
  <si>
    <t>G.W.(Kg)</t>
  </si>
  <si>
    <t>N.W.(Kg)</t>
  </si>
  <si>
    <r>
      <t>MR N</t>
    </r>
    <r>
      <rPr>
        <u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:</t>
    </r>
  </si>
  <si>
    <r>
      <t>Page N</t>
    </r>
    <r>
      <rPr>
        <u/>
        <sz val="9"/>
        <color theme="1"/>
        <rFont val="Calibri"/>
        <family val="2"/>
        <scheme val="minor"/>
      </rPr>
      <t>o</t>
    </r>
    <r>
      <rPr>
        <sz val="9"/>
        <color theme="1"/>
        <rFont val="Calibri"/>
        <family val="2"/>
        <scheme val="minor"/>
      </rPr>
      <t xml:space="preserve"> :</t>
    </r>
  </si>
  <si>
    <t>ایرواشر</t>
  </si>
  <si>
    <t>size</t>
  </si>
  <si>
    <t>grade</t>
  </si>
  <si>
    <t>coating</t>
  </si>
  <si>
    <t>Station /Item</t>
  </si>
  <si>
    <t>St-37</t>
  </si>
  <si>
    <t>پیچ شش گوش</t>
  </si>
  <si>
    <t>Dim./Spec.</t>
  </si>
  <si>
    <t>کلکتور</t>
  </si>
  <si>
    <t>لاستیک</t>
  </si>
  <si>
    <t>Qty
 (Pcs)</t>
  </si>
  <si>
    <t>Qty 
(Pcs)</t>
  </si>
  <si>
    <t>لوله</t>
  </si>
  <si>
    <t>Diameter</t>
  </si>
  <si>
    <r>
      <t>Page N</t>
    </r>
    <r>
      <rPr>
        <u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:</t>
    </r>
  </si>
  <si>
    <t>قطعه پیش ساخته</t>
  </si>
  <si>
    <t>1 of 1</t>
  </si>
  <si>
    <t>D.N</t>
  </si>
  <si>
    <t>SCH</t>
  </si>
  <si>
    <t>دستگیره</t>
  </si>
  <si>
    <t>3/4"</t>
  </si>
  <si>
    <t>کویل حرارتی</t>
  </si>
  <si>
    <t>1/2"</t>
  </si>
  <si>
    <t>Size</t>
  </si>
  <si>
    <t>میلگرد</t>
  </si>
  <si>
    <t>Aluminium</t>
  </si>
  <si>
    <t>بست</t>
  </si>
  <si>
    <t>1"</t>
  </si>
  <si>
    <t>سیستم آبرسانی</t>
  </si>
  <si>
    <t>گالوانیزه سرد</t>
  </si>
  <si>
    <t>,</t>
  </si>
  <si>
    <t>Plate</t>
  </si>
  <si>
    <t>پیچ</t>
  </si>
  <si>
    <t>مهره</t>
  </si>
  <si>
    <t>مهره شش گوش</t>
  </si>
  <si>
    <t>H.D.G</t>
  </si>
  <si>
    <t>جاروب</t>
  </si>
  <si>
    <t>M6</t>
  </si>
  <si>
    <t>Din-934</t>
  </si>
  <si>
    <t>واشر</t>
  </si>
  <si>
    <t>M8</t>
  </si>
  <si>
    <t>M10</t>
  </si>
  <si>
    <t>St</t>
  </si>
  <si>
    <t>Din-126</t>
  </si>
  <si>
    <t>واشر تخت</t>
  </si>
  <si>
    <t>پیچ دوسو</t>
  </si>
  <si>
    <t>رولپلاگ</t>
  </si>
  <si>
    <t>A12</t>
  </si>
  <si>
    <t>M6x15</t>
  </si>
  <si>
    <t>انتقال قدرت</t>
  </si>
  <si>
    <t>ناودانی</t>
  </si>
  <si>
    <t>نبشی</t>
  </si>
  <si>
    <t>فلنج</t>
  </si>
  <si>
    <t>Power 
(Kw)</t>
  </si>
  <si>
    <t>Speed
(RPM)</t>
  </si>
  <si>
    <t>Electrical
Input</t>
  </si>
  <si>
    <t>Motor Type</t>
  </si>
  <si>
    <t>Motor
Protection</t>
  </si>
  <si>
    <t>Brand</t>
  </si>
  <si>
    <t>Qty
(Pcs)</t>
  </si>
  <si>
    <t>الکترو موتور</t>
  </si>
  <si>
    <t>P.E.</t>
  </si>
  <si>
    <t>الیمیناتور</t>
  </si>
  <si>
    <t>قطعات قاب</t>
  </si>
  <si>
    <t>ایربافل</t>
  </si>
  <si>
    <t>دمپر</t>
  </si>
  <si>
    <t>قاب</t>
  </si>
  <si>
    <t>تیوب شیت</t>
  </si>
  <si>
    <t>Din-933</t>
  </si>
  <si>
    <t>M6x10</t>
  </si>
  <si>
    <t>M6x30</t>
  </si>
  <si>
    <t>M6x40</t>
  </si>
  <si>
    <t>M8x25</t>
  </si>
  <si>
    <t>استیل نگیر</t>
  </si>
  <si>
    <t xml:space="preserve">پیچ </t>
  </si>
  <si>
    <t>6x40</t>
  </si>
  <si>
    <t>نازل بانک</t>
  </si>
  <si>
    <t>سیستم محرک</t>
  </si>
  <si>
    <t>پیچ آلن مخروطی</t>
  </si>
  <si>
    <t>Din-557</t>
  </si>
  <si>
    <t>اشپیل</t>
  </si>
  <si>
    <t>Din-94</t>
  </si>
  <si>
    <t>گوشک</t>
  </si>
  <si>
    <t>تیغه دمپر</t>
  </si>
  <si>
    <t>میله الیمیناتور</t>
  </si>
  <si>
    <t>مهره برنجی</t>
  </si>
  <si>
    <t>بست استیل</t>
  </si>
  <si>
    <t>مسوار</t>
  </si>
  <si>
    <t>Brass</t>
  </si>
  <si>
    <t>تیغه</t>
  </si>
  <si>
    <t>شبکه ایربافل</t>
  </si>
  <si>
    <t>چفت</t>
  </si>
  <si>
    <t>فاصله میانی</t>
  </si>
  <si>
    <t>فاصله آخر</t>
  </si>
  <si>
    <t>A.B.S</t>
  </si>
  <si>
    <t>پلی استایرن</t>
  </si>
  <si>
    <t>M5</t>
  </si>
  <si>
    <t>بست شکلاتی</t>
  </si>
  <si>
    <t>درپوش رایزر</t>
  </si>
  <si>
    <t>P.V.C</t>
  </si>
  <si>
    <t>درپوش کلکتور</t>
  </si>
  <si>
    <t>پلی اتیلن</t>
  </si>
  <si>
    <t>فلنج جوشی کلکتور</t>
  </si>
  <si>
    <t>فنجانی کلکتور</t>
  </si>
  <si>
    <t>درپوش فنجانی</t>
  </si>
  <si>
    <t>اورینگ فنجانی</t>
  </si>
  <si>
    <t>پلی کربنات</t>
  </si>
  <si>
    <t xml:space="preserve">بوش </t>
  </si>
  <si>
    <t>بادامک</t>
  </si>
  <si>
    <t>فشنگی</t>
  </si>
  <si>
    <t>پلی آمید</t>
  </si>
  <si>
    <t>1 of 4</t>
  </si>
  <si>
    <t>2 of 4</t>
  </si>
  <si>
    <t>4 of 4</t>
  </si>
  <si>
    <t>حوضچه</t>
  </si>
  <si>
    <t>سرریز</t>
  </si>
  <si>
    <t>قیفی سرریز</t>
  </si>
  <si>
    <t>لاستیک سرریز</t>
  </si>
  <si>
    <t>Din-931</t>
  </si>
  <si>
    <t>M12x130</t>
  </si>
  <si>
    <t>M12</t>
  </si>
  <si>
    <t>SCH30</t>
  </si>
  <si>
    <t>لوله درزدار</t>
  </si>
  <si>
    <t>SCH10</t>
  </si>
  <si>
    <t>مواد خام</t>
  </si>
  <si>
    <t>نوار دمپر</t>
  </si>
  <si>
    <t>50x50</t>
  </si>
  <si>
    <t>شاسی</t>
  </si>
  <si>
    <t>فیلتر استاتیک آب</t>
  </si>
  <si>
    <t>رایزر</t>
  </si>
  <si>
    <t>نازل مکش و هرزگرد</t>
  </si>
  <si>
    <t>لوله نازل</t>
  </si>
  <si>
    <t xml:space="preserve">نازل مکش </t>
  </si>
  <si>
    <t>لوله خرطومی</t>
  </si>
  <si>
    <t>لوله سرریز</t>
  </si>
  <si>
    <t>380V</t>
  </si>
  <si>
    <t>پایه دار</t>
  </si>
  <si>
    <t>IP:54</t>
  </si>
  <si>
    <t>Impeller
Diameter</t>
  </si>
  <si>
    <t>Remarks</t>
  </si>
  <si>
    <t>سیستم آب رسانی</t>
  </si>
  <si>
    <t>پمپ</t>
  </si>
  <si>
    <t>پمپ گریز از مرکز</t>
  </si>
  <si>
    <t>--</t>
  </si>
  <si>
    <r>
      <t xml:space="preserve">DC
</t>
    </r>
    <r>
      <rPr>
        <sz val="9"/>
        <color theme="1"/>
        <rFont val="B Nazanin"/>
        <charset val="178"/>
      </rPr>
      <t>قطر کوپلینگ</t>
    </r>
  </si>
  <si>
    <r>
      <t xml:space="preserve">DP
</t>
    </r>
    <r>
      <rPr>
        <sz val="9"/>
        <color theme="1"/>
        <rFont val="B Nazanin"/>
        <charset val="178"/>
      </rPr>
      <t>قطر شفت پمپ</t>
    </r>
  </si>
  <si>
    <r>
      <t xml:space="preserve">DM
</t>
    </r>
    <r>
      <rPr>
        <sz val="9"/>
        <color theme="1"/>
        <rFont val="B Nazanin"/>
        <charset val="178"/>
      </rPr>
      <t>قطر شفت موتور</t>
    </r>
  </si>
  <si>
    <r>
      <t xml:space="preserve">D3
</t>
    </r>
    <r>
      <rPr>
        <sz val="9"/>
        <color theme="1"/>
        <rFont val="B Nazanin"/>
        <charset val="178"/>
      </rPr>
      <t>قطر نافی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B Nazanin"/>
        <charset val="178"/>
      </rPr>
      <t>کوپلینگ</t>
    </r>
  </si>
  <si>
    <r>
      <t xml:space="preserve">W1
</t>
    </r>
    <r>
      <rPr>
        <sz val="9"/>
        <color theme="1"/>
        <rFont val="B Nazanin"/>
        <charset val="178"/>
      </rPr>
      <t>عرض خار پمپ</t>
    </r>
  </si>
  <si>
    <r>
      <t xml:space="preserve">W2
</t>
    </r>
    <r>
      <rPr>
        <sz val="9"/>
        <color theme="1"/>
        <rFont val="B Nazanin"/>
        <charset val="178"/>
      </rPr>
      <t>عرض خار موتور</t>
    </r>
  </si>
  <si>
    <t>کوپلینگ</t>
  </si>
  <si>
    <t>فن محوری</t>
  </si>
  <si>
    <t>موتور</t>
  </si>
  <si>
    <t>22Kw</t>
  </si>
  <si>
    <t>کویل</t>
  </si>
  <si>
    <t>شیر و اتصالات</t>
  </si>
  <si>
    <t>فلنج گلویی جوشی</t>
  </si>
  <si>
    <t>زانو</t>
  </si>
  <si>
    <t>زانو جوشی</t>
  </si>
  <si>
    <t>Torque
(Nm)</t>
  </si>
  <si>
    <t>Control Type</t>
  </si>
  <si>
    <t>Rotating
Angle</t>
  </si>
  <si>
    <t>دمپر موتور</t>
  </si>
  <si>
    <t>0-10 VDC</t>
  </si>
  <si>
    <t>24V</t>
  </si>
  <si>
    <t>90°</t>
  </si>
  <si>
    <t>S.Steel</t>
  </si>
  <si>
    <t>در تهویه</t>
  </si>
  <si>
    <t>در</t>
  </si>
  <si>
    <t>پد بزرگ و کوچک</t>
  </si>
  <si>
    <t>D.C.-V.C.</t>
  </si>
  <si>
    <t>درب جاروب</t>
  </si>
  <si>
    <t>ورق روغنی</t>
  </si>
  <si>
    <t>فیلتر روتاری هوا</t>
  </si>
  <si>
    <t>درام</t>
  </si>
  <si>
    <t>توری پانچی</t>
  </si>
  <si>
    <t>بدنه جاروب</t>
  </si>
  <si>
    <t>بدنه داست کلکتور</t>
  </si>
  <si>
    <t>داست کلکتور</t>
  </si>
  <si>
    <t>صفحه انتهایی</t>
  </si>
  <si>
    <t>تسمه کلیدی</t>
  </si>
  <si>
    <t>سینی روتاری</t>
  </si>
  <si>
    <t>شیپوری</t>
  </si>
  <si>
    <t>مخروطی</t>
  </si>
  <si>
    <r>
      <t xml:space="preserve">D.C.-V.C.
</t>
    </r>
    <r>
      <rPr>
        <sz val="9"/>
        <color theme="1"/>
        <rFont val="B Nazanin"/>
        <charset val="178"/>
      </rPr>
      <t>فیلتر روتاری هوا</t>
    </r>
  </si>
  <si>
    <t>قطعات جاروب
صفحه زیر گیربکس</t>
  </si>
  <si>
    <t>جاروب
صفحه متحرک</t>
  </si>
  <si>
    <t>رینگ</t>
  </si>
  <si>
    <t>بدنه فن حلزونی</t>
  </si>
  <si>
    <t>بدنه درام</t>
  </si>
  <si>
    <t>واگن جاروب</t>
  </si>
  <si>
    <t>پایه فن حلزونی</t>
  </si>
  <si>
    <t xml:space="preserve">پایه متحرک </t>
  </si>
  <si>
    <t>صفحه زیر یاتاقان</t>
  </si>
  <si>
    <t>پایه جاروب</t>
  </si>
  <si>
    <t>قوطی</t>
  </si>
  <si>
    <t>Steel A-36</t>
  </si>
  <si>
    <t>70x70</t>
  </si>
  <si>
    <t>30x30</t>
  </si>
  <si>
    <t>فلنج جاروب</t>
  </si>
  <si>
    <t>پایه متحرک</t>
  </si>
  <si>
    <t>پایه</t>
  </si>
  <si>
    <t>40x40</t>
  </si>
  <si>
    <t>نبشی سینی</t>
  </si>
  <si>
    <t>40x80</t>
  </si>
  <si>
    <t>پروفیل قاب</t>
  </si>
  <si>
    <t>قاب کویل</t>
  </si>
  <si>
    <t>نبشی نگهدارنده</t>
  </si>
  <si>
    <t>پایه نگهدارنده فن</t>
  </si>
  <si>
    <t>پولی فلزی</t>
  </si>
  <si>
    <t>Ø12</t>
  </si>
  <si>
    <t>Ø35</t>
  </si>
  <si>
    <t>ریل جاروب</t>
  </si>
  <si>
    <t>شفت گیربکس</t>
  </si>
  <si>
    <t>Ø65</t>
  </si>
  <si>
    <t>شفت محور</t>
  </si>
  <si>
    <t>Ø16</t>
  </si>
  <si>
    <t>Ø14</t>
  </si>
  <si>
    <t>لولا</t>
  </si>
  <si>
    <t>تسمه</t>
  </si>
  <si>
    <t>تسمه نوار عرضی</t>
  </si>
  <si>
    <t>صفحه زیر نوار خاردار</t>
  </si>
  <si>
    <t>Ø60</t>
  </si>
  <si>
    <t>بوش فن حلزونی</t>
  </si>
  <si>
    <t>راد دمپر موتور</t>
  </si>
  <si>
    <t>شش پر</t>
  </si>
  <si>
    <t>16x16</t>
  </si>
  <si>
    <t>چهار گوش</t>
  </si>
  <si>
    <t>تسمه خاردار</t>
  </si>
  <si>
    <t>L=1700</t>
  </si>
  <si>
    <t>قیفی فن حلزونی</t>
  </si>
  <si>
    <t>پره فن چپ گرد</t>
  </si>
  <si>
    <t>پره فن راست گرد</t>
  </si>
  <si>
    <t>چرخدنده خورشیدی</t>
  </si>
  <si>
    <t>زنجیر</t>
  </si>
  <si>
    <t>Size :40</t>
  </si>
  <si>
    <t>بست داست کلکتور</t>
  </si>
  <si>
    <t>بست خرطومی</t>
  </si>
  <si>
    <t>Ø110</t>
  </si>
  <si>
    <t>قالپاق فن</t>
  </si>
  <si>
    <t>فن</t>
  </si>
  <si>
    <t>صفحه فن</t>
  </si>
  <si>
    <t>چدن</t>
  </si>
  <si>
    <t>تسمه سبز</t>
  </si>
  <si>
    <t>فیلتر اسفنجی</t>
  </si>
  <si>
    <t>اسفنجی</t>
  </si>
  <si>
    <t>PPI 45</t>
  </si>
  <si>
    <t>3x1000x8100</t>
  </si>
  <si>
    <t>لاستیک هوابند</t>
  </si>
  <si>
    <t>لاستیک درزگیر</t>
  </si>
  <si>
    <t>3x40x11000</t>
  </si>
  <si>
    <t>کیسه دو سر باز</t>
  </si>
  <si>
    <t>پلی استر</t>
  </si>
  <si>
    <r>
      <rPr>
        <sz val="9"/>
        <color theme="1"/>
        <rFont val="Times New Roman"/>
        <family val="1"/>
      </rPr>
      <t>Ø</t>
    </r>
    <r>
      <rPr>
        <sz val="10.35"/>
        <color theme="1"/>
        <rFont val="Times New Roman"/>
        <family val="1"/>
      </rPr>
      <t>350</t>
    </r>
  </si>
  <si>
    <t>ABS</t>
  </si>
  <si>
    <t>بدنه نازل</t>
  </si>
  <si>
    <t>سری نازل</t>
  </si>
  <si>
    <t>واشر نازل</t>
  </si>
  <si>
    <t>پلی پروپیلن</t>
  </si>
  <si>
    <t>فوم</t>
  </si>
  <si>
    <t>40x1000x2000</t>
  </si>
  <si>
    <t>مغزی درزگیر</t>
  </si>
  <si>
    <t>لاستیک اسفنجی</t>
  </si>
  <si>
    <t>3x1200x1830</t>
  </si>
  <si>
    <t>پلکسی گلس</t>
  </si>
  <si>
    <t>طلق شیشه ای</t>
  </si>
  <si>
    <t>واسطه چهارگوش</t>
  </si>
  <si>
    <t>بوش دمپر</t>
  </si>
  <si>
    <t>Qty 
(Kg)</t>
  </si>
  <si>
    <t xml:space="preserve">لوله ورودی </t>
  </si>
  <si>
    <t>لوله نگهدارنده نازل</t>
  </si>
  <si>
    <t>لوله نگهدارنده فن</t>
  </si>
  <si>
    <t>Ø20</t>
  </si>
  <si>
    <t xml:space="preserve"> </t>
  </si>
  <si>
    <t>لوله برقی</t>
  </si>
  <si>
    <t>OD=155</t>
  </si>
  <si>
    <t>ID=85</t>
  </si>
  <si>
    <t>مغزی</t>
  </si>
  <si>
    <t>SCH80</t>
  </si>
  <si>
    <t>0.37Kw</t>
  </si>
  <si>
    <t>1400 RPM</t>
  </si>
  <si>
    <t>الکتروگیربکس</t>
  </si>
  <si>
    <t>موتور گیربکس</t>
  </si>
  <si>
    <t>2.2Kw</t>
  </si>
  <si>
    <t>3000 RPM</t>
  </si>
  <si>
    <t>فلنج دار</t>
  </si>
  <si>
    <t>فن حلزونی</t>
  </si>
  <si>
    <t>0.09Kw</t>
  </si>
  <si>
    <t>موتور جاروب</t>
  </si>
  <si>
    <t>پایه متحرک و ثابت</t>
  </si>
  <si>
    <t>بیرینگ</t>
  </si>
  <si>
    <t>Bearing &amp;
 Housing</t>
  </si>
  <si>
    <t>UCP 212</t>
  </si>
  <si>
    <t>Deep Groove
Ball Bearing</t>
  </si>
  <si>
    <t>6201 Z</t>
  </si>
  <si>
    <t>6000 Z</t>
  </si>
  <si>
    <t>پولی</t>
  </si>
  <si>
    <t>قطعه ریخته گری</t>
  </si>
  <si>
    <t>پنج پره</t>
  </si>
  <si>
    <t>پره فن</t>
  </si>
  <si>
    <t>مچی</t>
  </si>
  <si>
    <t>توپی</t>
  </si>
  <si>
    <t>متوسط</t>
  </si>
  <si>
    <t xml:space="preserve">تیغه </t>
  </si>
  <si>
    <r>
      <rPr>
        <sz val="9"/>
        <color theme="1"/>
        <rFont val="Times New Roman"/>
        <family val="1"/>
      </rPr>
      <t>Ø</t>
    </r>
    <r>
      <rPr>
        <sz val="10.35"/>
        <color theme="1"/>
        <rFont val="Times New Roman"/>
        <family val="1"/>
      </rPr>
      <t>65</t>
    </r>
  </si>
  <si>
    <t>جاروب
پایه متحرک</t>
  </si>
  <si>
    <t>چرخ واگن
پولی تسمه سفت کن</t>
  </si>
  <si>
    <t>M5x40</t>
  </si>
  <si>
    <t>Din-7972</t>
  </si>
  <si>
    <t>A6</t>
  </si>
  <si>
    <t>M14</t>
  </si>
  <si>
    <t>M8x70</t>
  </si>
  <si>
    <t>M6x50</t>
  </si>
  <si>
    <t>Din-912</t>
  </si>
  <si>
    <t>پیچ آلن</t>
  </si>
  <si>
    <t>M10x15</t>
  </si>
  <si>
    <t>M10x20</t>
  </si>
  <si>
    <t>مهره چهار گوش</t>
  </si>
  <si>
    <t>2.3x30</t>
  </si>
  <si>
    <t>1/4"</t>
  </si>
  <si>
    <t>پیچ ورشو</t>
  </si>
  <si>
    <t>واشر فنری</t>
  </si>
  <si>
    <t xml:space="preserve">مهره </t>
  </si>
  <si>
    <t>Din-128</t>
  </si>
  <si>
    <t>M6x100</t>
  </si>
  <si>
    <t>M14x140</t>
  </si>
  <si>
    <t>A14</t>
  </si>
  <si>
    <t>M8x20</t>
  </si>
  <si>
    <t>M8x30</t>
  </si>
  <si>
    <t>A8</t>
  </si>
  <si>
    <t>M10x30</t>
  </si>
  <si>
    <t>A10</t>
  </si>
  <si>
    <t>M18x70</t>
  </si>
  <si>
    <t>M18</t>
  </si>
  <si>
    <t>M8x80</t>
  </si>
  <si>
    <t>8x80</t>
  </si>
  <si>
    <t>M12x100</t>
  </si>
  <si>
    <t>Fst</t>
  </si>
  <si>
    <t>توری دمپر</t>
  </si>
  <si>
    <t>توری جوشی</t>
  </si>
  <si>
    <t>توری بافته شده</t>
  </si>
  <si>
    <t>توری</t>
  </si>
  <si>
    <t>Wire</t>
  </si>
  <si>
    <t>Opening</t>
  </si>
  <si>
    <t>WxL</t>
  </si>
  <si>
    <t>Ø0.5</t>
  </si>
  <si>
    <t>2.3x2.3</t>
  </si>
  <si>
    <t>Ø1.3</t>
  </si>
  <si>
    <t>20x20</t>
  </si>
  <si>
    <t>خار</t>
  </si>
  <si>
    <t>St-52</t>
  </si>
  <si>
    <t>دو سر تخت</t>
  </si>
  <si>
    <t>6x6x100</t>
  </si>
  <si>
    <t>پایه و صفحه</t>
  </si>
  <si>
    <t>Thk</t>
  </si>
  <si>
    <t>3 of 4</t>
  </si>
  <si>
    <t>پلی پروپلین</t>
  </si>
  <si>
    <t>EN 125-315</t>
  </si>
  <si>
    <t>30Kw</t>
  </si>
  <si>
    <t>داست کلکتور
پایه و صفحه
صفحه مثلثی</t>
  </si>
  <si>
    <t>لوله جدار ضخیم</t>
  </si>
  <si>
    <t>40-18</t>
  </si>
  <si>
    <t>سیم دار</t>
  </si>
  <si>
    <t>کیسه یک سر باز</t>
  </si>
  <si>
    <t>1500 RPM</t>
  </si>
  <si>
    <t>1000 RPM</t>
  </si>
  <si>
    <t>فریم</t>
  </si>
  <si>
    <t>نبشی،کلکتور،ناودانی</t>
  </si>
  <si>
    <t>تیوب</t>
  </si>
  <si>
    <t>تقویتی</t>
  </si>
  <si>
    <t>All Station</t>
  </si>
  <si>
    <t>نری و مادگی</t>
  </si>
  <si>
    <t>مهره کاسه نمددار</t>
  </si>
  <si>
    <t>Din-985</t>
  </si>
  <si>
    <t>در تهویه
دریچه بازدید</t>
  </si>
  <si>
    <t>پروفیل  عرضی</t>
  </si>
  <si>
    <t xml:space="preserve">پروفیل طولی </t>
  </si>
  <si>
    <t>لینک</t>
  </si>
  <si>
    <t>راد دمپر</t>
  </si>
  <si>
    <t>گونیا باشد.</t>
  </si>
  <si>
    <t>پیچ دو سر حدیده</t>
  </si>
  <si>
    <t>M8x120</t>
  </si>
  <si>
    <t>M10x100</t>
  </si>
  <si>
    <t>مهره کاسه نمد دار</t>
  </si>
  <si>
    <t>پیچ آلن مغزی</t>
  </si>
  <si>
    <t>Din-914</t>
  </si>
  <si>
    <t>M16x25</t>
  </si>
  <si>
    <t>M16x70</t>
  </si>
  <si>
    <t>A16</t>
  </si>
  <si>
    <t>M16</t>
  </si>
  <si>
    <t>L=850</t>
  </si>
  <si>
    <t>8x8x100</t>
  </si>
  <si>
    <t>200m</t>
  </si>
  <si>
    <t>Din-7971</t>
  </si>
  <si>
    <t>1/4"x25</t>
  </si>
  <si>
    <t>1/4"x30</t>
  </si>
  <si>
    <t>مهره 4 گوش</t>
  </si>
  <si>
    <t>میل پیچ</t>
  </si>
  <si>
    <t>M14x303</t>
  </si>
  <si>
    <t>3x30</t>
  </si>
  <si>
    <t>M8x15</t>
  </si>
  <si>
    <t>M14x90</t>
  </si>
  <si>
    <t>M6x20</t>
  </si>
  <si>
    <t>بدنه</t>
  </si>
  <si>
    <t>1/4"x15</t>
  </si>
  <si>
    <t>M10x60</t>
  </si>
  <si>
    <t>M5x15</t>
  </si>
  <si>
    <t>M8x60</t>
  </si>
  <si>
    <t>1/4"x10</t>
  </si>
  <si>
    <t>S.S-304</t>
  </si>
  <si>
    <t>Ø8</t>
  </si>
  <si>
    <t>دریچه بازدید</t>
  </si>
  <si>
    <t>درتهویه</t>
  </si>
  <si>
    <t>1 of 3</t>
  </si>
  <si>
    <t>2 of 3</t>
  </si>
  <si>
    <t>3 of 3</t>
  </si>
  <si>
    <t>پرچ</t>
  </si>
  <si>
    <t>پرچ سر کروی</t>
  </si>
  <si>
    <t>Din-124</t>
  </si>
  <si>
    <t>4x14</t>
  </si>
  <si>
    <t>پین</t>
  </si>
  <si>
    <t>11 of 11</t>
  </si>
  <si>
    <t>10 of 11</t>
  </si>
  <si>
    <t>9 of 11</t>
  </si>
  <si>
    <t>8 of 11</t>
  </si>
  <si>
    <t>7 of 11</t>
  </si>
  <si>
    <t>6 of 11</t>
  </si>
  <si>
    <t>5 of 11</t>
  </si>
  <si>
    <t>4 of 11</t>
  </si>
  <si>
    <t>3 of 11</t>
  </si>
  <si>
    <t>2 of 11</t>
  </si>
  <si>
    <t>1 of 11</t>
  </si>
  <si>
    <t>AC-01</t>
  </si>
  <si>
    <t>AC-02/03</t>
  </si>
  <si>
    <t>L=680</t>
  </si>
  <si>
    <t>18.5Kw</t>
  </si>
  <si>
    <t>EN 100-315</t>
  </si>
  <si>
    <t>35m</t>
  </si>
  <si>
    <t>18m</t>
  </si>
  <si>
    <t>45m</t>
  </si>
  <si>
    <t>90m</t>
  </si>
  <si>
    <t>L=2584</t>
  </si>
  <si>
    <t>L=2432</t>
  </si>
  <si>
    <t>L=1824</t>
  </si>
  <si>
    <t>100m</t>
  </si>
  <si>
    <t>1000x8500</t>
  </si>
  <si>
    <t>8.5m</t>
  </si>
  <si>
    <t>80m</t>
  </si>
  <si>
    <t>1200x80000</t>
  </si>
  <si>
    <t>محرک</t>
  </si>
  <si>
    <t>شیر</t>
  </si>
  <si>
    <t>شیر بخار برقی</t>
  </si>
  <si>
    <t>2Way 
Steam Valve 2"</t>
  </si>
  <si>
    <t xml:space="preserve">کنترل </t>
  </si>
  <si>
    <t>میکرو سوییچ</t>
  </si>
  <si>
    <t>کنترل و قدرت</t>
  </si>
  <si>
    <t>سنسور</t>
  </si>
  <si>
    <t>سنسور دما و رطوبت</t>
  </si>
  <si>
    <t>مودباس داخل</t>
  </si>
  <si>
    <t>مودباس بیرونی</t>
  </si>
  <si>
    <t>1 of 5</t>
  </si>
  <si>
    <t>2 of 5</t>
  </si>
  <si>
    <t>3 of 5</t>
  </si>
  <si>
    <t>4 of 5</t>
  </si>
  <si>
    <t>5 of 5</t>
  </si>
  <si>
    <t>01.01.23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</si>
</sst>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-_ر_ي_ا_ل_ ;_ * #,##0.00\-_ر_ي_ا_ل_ ;_ * &quot;-&quot;??_-_ر_ي_ا_ل_ ;_ @_ "/>
    <numFmt numFmtId="165" formatCode="0.0"/>
    <numFmt numFmtId="166" formatCode="_ * #,##0.0_-_ر_ي_ا_ل_ ;_ * #,##0.0\-_ر_ي_ا_ل_ ;_ * &quot;-&quot;??_-_ر_ي_ا_ل_ ;_ @_ "/>
  </numFmts>
  <fonts count="2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B Nazanin"/>
      <charset val="178"/>
    </font>
    <font>
      <sz val="10"/>
      <color theme="1"/>
      <name val="Calibri"/>
      <family val="2"/>
      <scheme val="minor"/>
    </font>
    <font>
      <sz val="9"/>
      <color theme="1"/>
      <name val="B Nazanin"/>
      <charset val="178"/>
    </font>
    <font>
      <u/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B Nazanin"/>
      <charset val="178"/>
    </font>
    <font>
      <sz val="8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name val="Cambria"/>
      <family val="1"/>
      <scheme val="major"/>
    </font>
    <font>
      <sz val="8"/>
      <name val="Cambria"/>
      <family val="1"/>
      <scheme val="major"/>
    </font>
    <font>
      <sz val="7"/>
      <color theme="1"/>
      <name val="B Nazanin"/>
      <charset val="178"/>
    </font>
    <font>
      <sz val="9"/>
      <color theme="1"/>
      <name val="Times New Roman"/>
      <family val="1"/>
    </font>
    <font>
      <sz val="9"/>
      <name val="Times New Roman"/>
      <family val="1"/>
    </font>
    <font>
      <sz val="8"/>
      <color theme="1"/>
      <name val="Times New Roman"/>
      <family val="1"/>
    </font>
    <font>
      <sz val="10.35"/>
      <color theme="1"/>
      <name val="Times New Roman"/>
      <family val="1"/>
    </font>
    <font>
      <sz val="6"/>
      <color theme="1"/>
      <name val="Cambria"/>
      <family val="1"/>
      <scheme val="major"/>
    </font>
    <font>
      <sz val="9"/>
      <name val="B Nazanin"/>
      <charset val="178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225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165" fontId="11" fillId="2" borderId="1" xfId="0" quotePrefix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1" fontId="11" fillId="2" borderId="1" xfId="0" quotePrefix="1" applyNumberFormat="1" applyFont="1" applyFill="1" applyBorder="1" applyAlignment="1">
      <alignment horizontal="center" vertical="center" wrapText="1"/>
    </xf>
    <xf numFmtId="9" fontId="11" fillId="2" borderId="1" xfId="1" quotePrefix="1" applyFont="1" applyFill="1" applyBorder="1" applyAlignment="1">
      <alignment horizontal="center" vertical="center" wrapText="1"/>
    </xf>
    <xf numFmtId="165" fontId="10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9" fontId="11" fillId="2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" fontId="10" fillId="2" borderId="1" xfId="0" quotePrefix="1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9" fontId="10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165" fontId="11" fillId="2" borderId="0" xfId="0" quotePrefix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10" fillId="2" borderId="6" xfId="0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1" fontId="10" fillId="2" borderId="6" xfId="0" applyNumberFormat="1" applyFont="1" applyFill="1" applyBorder="1" applyAlignment="1">
      <alignment horizontal="center" vertical="center" wrapText="1"/>
    </xf>
    <xf numFmtId="9" fontId="10" fillId="2" borderId="6" xfId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1" fontId="11" fillId="2" borderId="0" xfId="0" applyNumberFormat="1" applyFont="1" applyFill="1" applyBorder="1" applyAlignment="1">
      <alignment horizontal="center" vertical="center" wrapText="1"/>
    </xf>
    <xf numFmtId="1" fontId="17" fillId="2" borderId="0" xfId="0" applyNumberFormat="1" applyFont="1" applyFill="1" applyBorder="1" applyAlignment="1">
      <alignment horizontal="center" vertical="center"/>
    </xf>
    <xf numFmtId="9" fontId="11" fillId="2" borderId="0" xfId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9" fontId="10" fillId="2" borderId="1" xfId="1" quotePrefix="1" applyFont="1" applyFill="1" applyBorder="1" applyAlignment="1">
      <alignment horizontal="center" vertical="center" wrapText="1"/>
    </xf>
    <xf numFmtId="0" fontId="15" fillId="2" borderId="0" xfId="0" quotePrefix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1" fontId="12" fillId="2" borderId="5" xfId="0" quotePrefix="1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 vertical="center" wrapText="1"/>
    </xf>
    <xf numFmtId="166" fontId="12" fillId="2" borderId="1" xfId="2" applyNumberFormat="1" applyFont="1" applyFill="1" applyBorder="1" applyAlignment="1">
      <alignment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0" xfId="0" applyFill="1" applyBorder="1"/>
    <xf numFmtId="0" fontId="3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2" borderId="2" xfId="0" applyFill="1" applyBorder="1"/>
    <xf numFmtId="15" fontId="2" fillId="2" borderId="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165" fontId="10" fillId="2" borderId="0" xfId="0" quotePrefix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165" fontId="1" fillId="2" borderId="0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" fontId="17" fillId="2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9" fontId="10" fillId="2" borderId="1" xfId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1" fontId="10" fillId="2" borderId="8" xfId="0" applyNumberFormat="1" applyFont="1" applyFill="1" applyBorder="1" applyAlignment="1">
      <alignment horizontal="center" vertical="center" wrapText="1"/>
    </xf>
    <xf numFmtId="9" fontId="10" fillId="2" borderId="8" xfId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9" fontId="12" fillId="2" borderId="1" xfId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165" fontId="1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165" fontId="11" fillId="2" borderId="6" xfId="0" quotePrefix="1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5" fillId="2" borderId="1" xfId="0" quotePrefix="1" applyFont="1" applyFill="1" applyBorder="1" applyAlignment="1">
      <alignment horizontal="center" vertical="center"/>
    </xf>
    <xf numFmtId="165" fontId="5" fillId="2" borderId="1" xfId="0" quotePrefix="1" applyNumberFormat="1" applyFont="1" applyFill="1" applyBorder="1" applyAlignment="1">
      <alignment horizontal="center" vertical="center" wrapText="1"/>
    </xf>
    <xf numFmtId="165" fontId="1" fillId="2" borderId="1" xfId="0" quotePrefix="1" applyNumberFormat="1" applyFont="1" applyFill="1" applyBorder="1" applyAlignment="1">
      <alignment horizontal="center" vertical="center" wrapText="1"/>
    </xf>
    <xf numFmtId="9" fontId="11" fillId="2" borderId="1" xfId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165" fontId="12" fillId="2" borderId="1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 vertical="center" wrapText="1"/>
    </xf>
    <xf numFmtId="0" fontId="2" fillId="2" borderId="0" xfId="0" quotePrefix="1" applyFont="1" applyFill="1" applyBorder="1" applyAlignment="1">
      <alignment horizontal="center" vertical="center"/>
    </xf>
    <xf numFmtId="1" fontId="2" fillId="2" borderId="0" xfId="0" quotePrefix="1" applyNumberFormat="1" applyFont="1" applyFill="1" applyBorder="1" applyAlignment="1">
      <alignment horizontal="center" vertical="center" wrapText="1"/>
    </xf>
    <xf numFmtId="1" fontId="0" fillId="2" borderId="0" xfId="0" applyNumberFormat="1" applyFill="1"/>
    <xf numFmtId="0" fontId="0" fillId="2" borderId="0" xfId="0" applyFill="1" applyBorder="1" applyAlignment="1">
      <alignment horizontal="center" vertical="center"/>
    </xf>
    <xf numFmtId="0" fontId="11" fillId="2" borderId="3" xfId="0" quotePrefix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1" fillId="2" borderId="3" xfId="0" quotePrefix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2" borderId="3" xfId="0" quotePrefix="1" applyFont="1" applyFill="1" applyBorder="1" applyAlignment="1">
      <alignment horizontal="center"/>
    </xf>
    <xf numFmtId="0" fontId="11" fillId="2" borderId="4" xfId="0" quotePrefix="1" applyFont="1" applyFill="1" applyBorder="1" applyAlignment="1">
      <alignment horizontal="center"/>
    </xf>
    <xf numFmtId="0" fontId="11" fillId="2" borderId="5" xfId="0" quotePrefix="1" applyFont="1" applyFill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165" fontId="5" fillId="2" borderId="3" xfId="0" quotePrefix="1" applyNumberFormat="1" applyFont="1" applyFill="1" applyBorder="1" applyAlignment="1">
      <alignment horizontal="center" vertical="center" wrapText="1"/>
    </xf>
    <xf numFmtId="165" fontId="5" fillId="2" borderId="5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0" xfId="0" quotePrefix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5" fillId="2" borderId="3" xfId="0" quotePrefix="1" applyFont="1" applyFill="1" applyBorder="1" applyAlignment="1">
      <alignment horizontal="center"/>
    </xf>
    <xf numFmtId="0" fontId="15" fillId="2" borderId="1" xfId="0" quotePrefix="1" applyFont="1" applyFill="1" applyBorder="1" applyAlignment="1">
      <alignment horizontal="center" vertical="center"/>
    </xf>
    <xf numFmtId="0" fontId="15" fillId="2" borderId="7" xfId="0" quotePrefix="1" applyFont="1" applyFill="1" applyBorder="1" applyAlignment="1">
      <alignment horizontal="center" vertical="center"/>
    </xf>
    <xf numFmtId="0" fontId="15" fillId="2" borderId="9" xfId="0" quotePrefix="1" applyFont="1" applyFill="1" applyBorder="1" applyAlignment="1">
      <alignment horizontal="center" vertical="center"/>
    </xf>
    <xf numFmtId="0" fontId="15" fillId="2" borderId="10" xfId="0" quotePrefix="1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5" fillId="2" borderId="1" xfId="0" quotePrefix="1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center"/>
    </xf>
    <xf numFmtId="0" fontId="11" fillId="2" borderId="4" xfId="0" quotePrefix="1" applyFont="1" applyFill="1" applyBorder="1" applyAlignment="1">
      <alignment horizontal="center" vertical="center"/>
    </xf>
    <xf numFmtId="0" fontId="11" fillId="2" borderId="5" xfId="0" quotePrefix="1" applyFont="1" applyFill="1" applyBorder="1" applyAlignment="1">
      <alignment horizontal="center" vertical="center"/>
    </xf>
    <xf numFmtId="0" fontId="10" fillId="2" borderId="3" xfId="0" quotePrefix="1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4" xfId="0" quotePrefix="1" applyFont="1" applyFill="1" applyBorder="1" applyAlignment="1">
      <alignment horizontal="center"/>
    </xf>
    <xf numFmtId="0" fontId="10" fillId="2" borderId="5" xfId="0" quotePrefix="1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53440"/>
          <a:ext cx="9067800" cy="1847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20027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09800" y="9525"/>
          <a:ext cx="3371850" cy="84772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335433" y="1048809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17</xdr:row>
      <xdr:rowOff>169795</xdr:rowOff>
    </xdr:from>
    <xdr:to>
      <xdr:col>6</xdr:col>
      <xdr:colOff>133349</xdr:colOff>
      <xdr:row>20</xdr:row>
      <xdr:rowOff>33619</xdr:rowOff>
    </xdr:to>
    <xdr:sp macro="" textlink="">
      <xdr:nvSpPr>
        <xdr:cNvPr id="6" name="Rounded Rectangle 5"/>
        <xdr:cNvSpPr/>
      </xdr:nvSpPr>
      <xdr:spPr>
        <a:xfrm>
          <a:off x="41826" y="4589395"/>
          <a:ext cx="4092023" cy="4353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17</xdr:row>
      <xdr:rowOff>171451</xdr:rowOff>
    </xdr:from>
    <xdr:to>
      <xdr:col>9</xdr:col>
      <xdr:colOff>219075</xdr:colOff>
      <xdr:row>20</xdr:row>
      <xdr:rowOff>44825</xdr:rowOff>
    </xdr:to>
    <xdr:sp macro="" textlink="">
      <xdr:nvSpPr>
        <xdr:cNvPr id="7" name="Rounded Rectangle 6"/>
        <xdr:cNvSpPr/>
      </xdr:nvSpPr>
      <xdr:spPr>
        <a:xfrm>
          <a:off x="4171950" y="4591051"/>
          <a:ext cx="1333500" cy="4448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oneCellAnchor>
    <xdr:from>
      <xdr:col>0</xdr:col>
      <xdr:colOff>38100</xdr:colOff>
      <xdr:row>20</xdr:row>
      <xdr:rowOff>78441</xdr:rowOff>
    </xdr:from>
    <xdr:ext cx="10175421" cy="215314"/>
    <xdr:grpSp>
      <xdr:nvGrpSpPr>
        <xdr:cNvPr id="8" name="Group 7"/>
        <xdr:cNvGrpSpPr/>
      </xdr:nvGrpSpPr>
      <xdr:grpSpPr>
        <a:xfrm>
          <a:off x="38100" y="4484789"/>
          <a:ext cx="10175421" cy="215314"/>
          <a:chOff x="38100" y="5869641"/>
          <a:chExt cx="10153650" cy="220756"/>
        </a:xfrm>
      </xdr:grpSpPr>
      <xdr:sp macro="" textlink="">
        <xdr:nvSpPr>
          <xdr:cNvPr id="9" name="Rounded Rectangle 8"/>
          <xdr:cNvSpPr/>
        </xdr:nvSpPr>
        <xdr:spPr>
          <a:xfrm>
            <a:off x="38100" y="5869641"/>
            <a:ext cx="10153650" cy="22075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  </a:r>
            <a:endParaRPr lang="en-US" sz="800">
              <a:effectLst/>
            </a:endParaRPr>
          </a:p>
        </xdr:txBody>
      </xdr:sp>
      <xdr:sp macro="" textlink="">
        <xdr:nvSpPr>
          <xdr:cNvPr id="10" name="Flowchart: Connector 9"/>
          <xdr:cNvSpPr/>
        </xdr:nvSpPr>
        <xdr:spPr>
          <a:xfrm>
            <a:off x="208469" y="5941822"/>
            <a:ext cx="100977" cy="82161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Flowchart: Connector 10"/>
          <xdr:cNvSpPr/>
        </xdr:nvSpPr>
        <xdr:spPr>
          <a:xfrm>
            <a:off x="1738917" y="5941607"/>
            <a:ext cx="9766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Flowchart: Connector 11"/>
          <xdr:cNvSpPr/>
        </xdr:nvSpPr>
        <xdr:spPr>
          <a:xfrm>
            <a:off x="2790930" y="5944982"/>
            <a:ext cx="10058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Flowchart: Connector 12"/>
          <xdr:cNvSpPr/>
        </xdr:nvSpPr>
        <xdr:spPr>
          <a:xfrm>
            <a:off x="8631509" y="5930868"/>
            <a:ext cx="109898" cy="93114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Flowchart: Connector 13"/>
          <xdr:cNvSpPr/>
        </xdr:nvSpPr>
        <xdr:spPr>
          <a:xfrm>
            <a:off x="4219598" y="5938762"/>
            <a:ext cx="101048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Flowchart: Connector 14"/>
          <xdr:cNvSpPr/>
        </xdr:nvSpPr>
        <xdr:spPr>
          <a:xfrm>
            <a:off x="7103883" y="5934140"/>
            <a:ext cx="103835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5637919" y="5926692"/>
            <a:ext cx="102906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oneCellAnchor>
  <xdr:twoCellAnchor>
    <xdr:from>
      <xdr:col>0</xdr:col>
      <xdr:colOff>56030</xdr:colOff>
      <xdr:row>15</xdr:row>
      <xdr:rowOff>11206</xdr:rowOff>
    </xdr:from>
    <xdr:to>
      <xdr:col>8</xdr:col>
      <xdr:colOff>184702</xdr:colOff>
      <xdr:row>17</xdr:row>
      <xdr:rowOff>144556</xdr:rowOff>
    </xdr:to>
    <xdr:sp macro="" textlink="">
      <xdr:nvSpPr>
        <xdr:cNvPr id="17" name="Rounded Rectangle 16"/>
        <xdr:cNvSpPr/>
      </xdr:nvSpPr>
      <xdr:spPr>
        <a:xfrm>
          <a:off x="56030" y="4049806"/>
          <a:ext cx="5119772" cy="5143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r>
            <a:rPr lang="fa-IR" sz="1000">
              <a:solidFill>
                <a:schemeClr val="tx1"/>
              </a:solidFill>
            </a:rPr>
            <a:t>آیتم</a:t>
          </a:r>
          <a:r>
            <a:rPr lang="fa-IR" sz="1000" baseline="0">
              <a:solidFill>
                <a:schemeClr val="tx1"/>
              </a:solidFill>
            </a:rPr>
            <a:t> </a:t>
          </a:r>
          <a:r>
            <a:rPr lang="en-US" sz="1000" baseline="0">
              <a:solidFill>
                <a:schemeClr val="tx1"/>
              </a:solidFill>
            </a:rPr>
            <a:t>AC-01~08</a:t>
          </a:r>
          <a:r>
            <a:rPr lang="fa-IR" sz="1000" baseline="0">
              <a:solidFill>
                <a:schemeClr val="tx1"/>
              </a:solidFill>
            </a:rPr>
            <a:t> ایستگاه های 1،2،5،6،7،8 را در بر میگیرد.</a:t>
          </a:r>
          <a:endParaRPr 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37247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621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171700" y="9525"/>
          <a:ext cx="38385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25983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20</xdr:row>
      <xdr:rowOff>169794</xdr:rowOff>
    </xdr:from>
    <xdr:to>
      <xdr:col>6</xdr:col>
      <xdr:colOff>133349</xdr:colOff>
      <xdr:row>24</xdr:row>
      <xdr:rowOff>157370</xdr:rowOff>
    </xdr:to>
    <xdr:sp macro="" textlink="">
      <xdr:nvSpPr>
        <xdr:cNvPr id="7" name="Rounded Rectangle 6"/>
        <xdr:cNvSpPr/>
      </xdr:nvSpPr>
      <xdr:spPr>
        <a:xfrm>
          <a:off x="41826" y="4625837"/>
          <a:ext cx="3793849" cy="74957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563534" y="1115484"/>
          <a:ext cx="14467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20</xdr:row>
      <xdr:rowOff>171451</xdr:rowOff>
    </xdr:from>
    <xdr:to>
      <xdr:col>9</xdr:col>
      <xdr:colOff>219075</xdr:colOff>
      <xdr:row>24</xdr:row>
      <xdr:rowOff>149087</xdr:rowOff>
    </xdr:to>
    <xdr:sp macro="" textlink="">
      <xdr:nvSpPr>
        <xdr:cNvPr id="9" name="Rounded Rectangle 8"/>
        <xdr:cNvSpPr/>
      </xdr:nvSpPr>
      <xdr:spPr>
        <a:xfrm>
          <a:off x="3873776" y="4627494"/>
          <a:ext cx="1604756" cy="73963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25</xdr:row>
      <xdr:rowOff>47626</xdr:rowOff>
    </xdr:from>
    <xdr:to>
      <xdr:col>18</xdr:col>
      <xdr:colOff>496957</xdr:colOff>
      <xdr:row>26</xdr:row>
      <xdr:rowOff>85725</xdr:rowOff>
    </xdr:to>
    <xdr:sp macro="" textlink="">
      <xdr:nvSpPr>
        <xdr:cNvPr id="10" name="Rounded Rectangle 9"/>
        <xdr:cNvSpPr/>
      </xdr:nvSpPr>
      <xdr:spPr>
        <a:xfrm>
          <a:off x="38100" y="5456169"/>
          <a:ext cx="10083248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172518</xdr:colOff>
      <xdr:row>25</xdr:row>
      <xdr:rowOff>117963</xdr:rowOff>
    </xdr:from>
    <xdr:to>
      <xdr:col>0</xdr:col>
      <xdr:colOff>272762</xdr:colOff>
      <xdr:row>26</xdr:row>
      <xdr:rowOff>25977</xdr:rowOff>
    </xdr:to>
    <xdr:sp macro="" textlink="">
      <xdr:nvSpPr>
        <xdr:cNvPr id="11" name="Flowchart: Connector 10"/>
        <xdr:cNvSpPr/>
      </xdr:nvSpPr>
      <xdr:spPr>
        <a:xfrm>
          <a:off x="172518" y="4651863"/>
          <a:ext cx="100244" cy="889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100488</xdr:colOff>
      <xdr:row>25</xdr:row>
      <xdr:rowOff>108649</xdr:rowOff>
    </xdr:from>
    <xdr:to>
      <xdr:col>3</xdr:col>
      <xdr:colOff>198152</xdr:colOff>
      <xdr:row>26</xdr:row>
      <xdr:rowOff>18733</xdr:rowOff>
    </xdr:to>
    <xdr:sp macro="" textlink="">
      <xdr:nvSpPr>
        <xdr:cNvPr id="12" name="Flowchart: Connector 11"/>
        <xdr:cNvSpPr/>
      </xdr:nvSpPr>
      <xdr:spPr>
        <a:xfrm>
          <a:off x="1757838" y="4642549"/>
          <a:ext cx="9766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279364</xdr:colOff>
      <xdr:row>25</xdr:row>
      <xdr:rowOff>110237</xdr:rowOff>
    </xdr:from>
    <xdr:to>
      <xdr:col>4</xdr:col>
      <xdr:colOff>379948</xdr:colOff>
      <xdr:row>26</xdr:row>
      <xdr:rowOff>20321</xdr:rowOff>
    </xdr:to>
    <xdr:sp macro="" textlink="">
      <xdr:nvSpPr>
        <xdr:cNvPr id="13" name="Flowchart: Connector 12"/>
        <xdr:cNvSpPr/>
      </xdr:nvSpPr>
      <xdr:spPr>
        <a:xfrm>
          <a:off x="2727289" y="4644137"/>
          <a:ext cx="10058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245277</xdr:colOff>
      <xdr:row>25</xdr:row>
      <xdr:rowOff>113700</xdr:rowOff>
    </xdr:from>
    <xdr:to>
      <xdr:col>16</xdr:col>
      <xdr:colOff>4406</xdr:colOff>
      <xdr:row>26</xdr:row>
      <xdr:rowOff>38589</xdr:rowOff>
    </xdr:to>
    <xdr:sp macro="" textlink="">
      <xdr:nvSpPr>
        <xdr:cNvPr id="14" name="Flowchart: Connector 13"/>
        <xdr:cNvSpPr/>
      </xdr:nvSpPr>
      <xdr:spPr>
        <a:xfrm>
          <a:off x="8602429" y="5522243"/>
          <a:ext cx="131847" cy="1153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494400</xdr:colOff>
      <xdr:row>25</xdr:row>
      <xdr:rowOff>120377</xdr:rowOff>
    </xdr:from>
    <xdr:to>
      <xdr:col>6</xdr:col>
      <xdr:colOff>594984</xdr:colOff>
      <xdr:row>26</xdr:row>
      <xdr:rowOff>31722</xdr:rowOff>
    </xdr:to>
    <xdr:sp macro="" textlink="">
      <xdr:nvSpPr>
        <xdr:cNvPr id="15" name="Flowchart: Connector 14"/>
        <xdr:cNvSpPr/>
      </xdr:nvSpPr>
      <xdr:spPr>
        <a:xfrm>
          <a:off x="4196726" y="5528920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239662</xdr:colOff>
      <xdr:row>25</xdr:row>
      <xdr:rowOff>124356</xdr:rowOff>
    </xdr:from>
    <xdr:to>
      <xdr:col>12</xdr:col>
      <xdr:colOff>343962</xdr:colOff>
      <xdr:row>26</xdr:row>
      <xdr:rowOff>35701</xdr:rowOff>
    </xdr:to>
    <xdr:sp macro="" textlink="">
      <xdr:nvSpPr>
        <xdr:cNvPr id="16" name="Flowchart: Connector 15"/>
        <xdr:cNvSpPr/>
      </xdr:nvSpPr>
      <xdr:spPr>
        <a:xfrm>
          <a:off x="7014836" y="5532899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333494</xdr:colOff>
      <xdr:row>25</xdr:row>
      <xdr:rowOff>135861</xdr:rowOff>
    </xdr:from>
    <xdr:to>
      <xdr:col>10</xdr:col>
      <xdr:colOff>21129</xdr:colOff>
      <xdr:row>26</xdr:row>
      <xdr:rowOff>47206</xdr:rowOff>
    </xdr:to>
    <xdr:sp macro="" textlink="">
      <xdr:nvSpPr>
        <xdr:cNvPr id="17" name="Flowchart: Connector 16"/>
        <xdr:cNvSpPr/>
      </xdr:nvSpPr>
      <xdr:spPr>
        <a:xfrm>
          <a:off x="5592951" y="5544404"/>
          <a:ext cx="93482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66675</xdr:colOff>
      <xdr:row>17</xdr:row>
      <xdr:rowOff>95250</xdr:rowOff>
    </xdr:from>
    <xdr:to>
      <xdr:col>8</xdr:col>
      <xdr:colOff>249696</xdr:colOff>
      <xdr:row>20</xdr:row>
      <xdr:rowOff>123825</xdr:rowOff>
    </xdr:to>
    <xdr:sp macro="" textlink="">
      <xdr:nvSpPr>
        <xdr:cNvPr id="18" name="Rounded Rectangle 17"/>
        <xdr:cNvSpPr/>
      </xdr:nvSpPr>
      <xdr:spPr>
        <a:xfrm>
          <a:off x="66675" y="4019550"/>
          <a:ext cx="5126496" cy="60007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3455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2574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66950" y="9525"/>
          <a:ext cx="36957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45033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16</xdr:row>
      <xdr:rowOff>169795</xdr:rowOff>
    </xdr:from>
    <xdr:to>
      <xdr:col>6</xdr:col>
      <xdr:colOff>133349</xdr:colOff>
      <xdr:row>19</xdr:row>
      <xdr:rowOff>33619</xdr:rowOff>
    </xdr:to>
    <xdr:sp macro="" textlink="">
      <xdr:nvSpPr>
        <xdr:cNvPr id="7" name="Rounded Rectangle 6"/>
        <xdr:cNvSpPr/>
      </xdr:nvSpPr>
      <xdr:spPr>
        <a:xfrm>
          <a:off x="41826" y="5418070"/>
          <a:ext cx="4339673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16</xdr:row>
      <xdr:rowOff>171451</xdr:rowOff>
    </xdr:from>
    <xdr:to>
      <xdr:col>9</xdr:col>
      <xdr:colOff>219075</xdr:colOff>
      <xdr:row>19</xdr:row>
      <xdr:rowOff>44825</xdr:rowOff>
    </xdr:to>
    <xdr:sp macro="" textlink="">
      <xdr:nvSpPr>
        <xdr:cNvPr id="8" name="Rounded Rectangle 7"/>
        <xdr:cNvSpPr/>
      </xdr:nvSpPr>
      <xdr:spPr>
        <a:xfrm>
          <a:off x="4419600" y="5419726"/>
          <a:ext cx="143827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38099</xdr:colOff>
      <xdr:row>19</xdr:row>
      <xdr:rowOff>78441</xdr:rowOff>
    </xdr:from>
    <xdr:to>
      <xdr:col>18</xdr:col>
      <xdr:colOff>133349</xdr:colOff>
      <xdr:row>21</xdr:row>
      <xdr:rowOff>89647</xdr:rowOff>
    </xdr:to>
    <xdr:sp macro="" textlink="">
      <xdr:nvSpPr>
        <xdr:cNvPr id="9" name="Rounded Rectangle 8"/>
        <xdr:cNvSpPr/>
      </xdr:nvSpPr>
      <xdr:spPr>
        <a:xfrm>
          <a:off x="38099" y="4355166"/>
          <a:ext cx="9744075" cy="23028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208469</xdr:colOff>
      <xdr:row>19</xdr:row>
      <xdr:rowOff>150622</xdr:rowOff>
    </xdr:from>
    <xdr:to>
      <xdr:col>1</xdr:col>
      <xdr:colOff>4646</xdr:colOff>
      <xdr:row>21</xdr:row>
      <xdr:rowOff>23233</xdr:rowOff>
    </xdr:to>
    <xdr:sp macro="" textlink="">
      <xdr:nvSpPr>
        <xdr:cNvPr id="10" name="Flowchart: Connector 9"/>
        <xdr:cNvSpPr/>
      </xdr:nvSpPr>
      <xdr:spPr>
        <a:xfrm>
          <a:off x="208469" y="5941822"/>
          <a:ext cx="100977" cy="8216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14892</xdr:colOff>
      <xdr:row>19</xdr:row>
      <xdr:rowOff>150407</xdr:rowOff>
    </xdr:from>
    <xdr:to>
      <xdr:col>3</xdr:col>
      <xdr:colOff>112556</xdr:colOff>
      <xdr:row>21</xdr:row>
      <xdr:rowOff>33276</xdr:rowOff>
    </xdr:to>
    <xdr:sp macro="" textlink="">
      <xdr:nvSpPr>
        <xdr:cNvPr id="11" name="Flowchart: Connector 10"/>
        <xdr:cNvSpPr/>
      </xdr:nvSpPr>
      <xdr:spPr>
        <a:xfrm>
          <a:off x="1738917" y="5941607"/>
          <a:ext cx="97664" cy="9241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381105</xdr:colOff>
      <xdr:row>19</xdr:row>
      <xdr:rowOff>144257</xdr:rowOff>
    </xdr:from>
    <xdr:to>
      <xdr:col>4</xdr:col>
      <xdr:colOff>481689</xdr:colOff>
      <xdr:row>21</xdr:row>
      <xdr:rowOff>27126</xdr:rowOff>
    </xdr:to>
    <xdr:sp macro="" textlink="">
      <xdr:nvSpPr>
        <xdr:cNvPr id="12" name="Flowchart: Connector 11"/>
        <xdr:cNvSpPr/>
      </xdr:nvSpPr>
      <xdr:spPr>
        <a:xfrm>
          <a:off x="2800455" y="4420982"/>
          <a:ext cx="100584" cy="10194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287609</xdr:colOff>
      <xdr:row>19</xdr:row>
      <xdr:rowOff>120618</xdr:rowOff>
    </xdr:from>
    <xdr:to>
      <xdr:col>16</xdr:col>
      <xdr:colOff>26032</xdr:colOff>
      <xdr:row>21</xdr:row>
      <xdr:rowOff>4182</xdr:rowOff>
    </xdr:to>
    <xdr:sp macro="" textlink="">
      <xdr:nvSpPr>
        <xdr:cNvPr id="13" name="Flowchart: Connector 12"/>
        <xdr:cNvSpPr/>
      </xdr:nvSpPr>
      <xdr:spPr>
        <a:xfrm>
          <a:off x="8669609" y="4397343"/>
          <a:ext cx="109898" cy="10263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133373</xdr:colOff>
      <xdr:row>19</xdr:row>
      <xdr:rowOff>147562</xdr:rowOff>
    </xdr:from>
    <xdr:to>
      <xdr:col>6</xdr:col>
      <xdr:colOff>238125</xdr:colOff>
      <xdr:row>21</xdr:row>
      <xdr:rowOff>19050</xdr:rowOff>
    </xdr:to>
    <xdr:sp macro="" textlink="">
      <xdr:nvSpPr>
        <xdr:cNvPr id="14" name="Flowchart: Connector 13"/>
        <xdr:cNvSpPr/>
      </xdr:nvSpPr>
      <xdr:spPr>
        <a:xfrm>
          <a:off x="4191023" y="4424287"/>
          <a:ext cx="104752" cy="9056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369708</xdr:colOff>
      <xdr:row>19</xdr:row>
      <xdr:rowOff>133415</xdr:rowOff>
    </xdr:from>
    <xdr:to>
      <xdr:col>12</xdr:col>
      <xdr:colOff>473543</xdr:colOff>
      <xdr:row>21</xdr:row>
      <xdr:rowOff>17545</xdr:rowOff>
    </xdr:to>
    <xdr:sp macro="" textlink="">
      <xdr:nvSpPr>
        <xdr:cNvPr id="15" name="Flowchart: Connector 14"/>
        <xdr:cNvSpPr/>
      </xdr:nvSpPr>
      <xdr:spPr>
        <a:xfrm>
          <a:off x="7065783" y="4410140"/>
          <a:ext cx="103835" cy="10320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275344</xdr:colOff>
      <xdr:row>19</xdr:row>
      <xdr:rowOff>145017</xdr:rowOff>
    </xdr:from>
    <xdr:to>
      <xdr:col>10</xdr:col>
      <xdr:colOff>82975</xdr:colOff>
      <xdr:row>21</xdr:row>
      <xdr:rowOff>29147</xdr:rowOff>
    </xdr:to>
    <xdr:sp macro="" textlink="">
      <xdr:nvSpPr>
        <xdr:cNvPr id="16" name="Flowchart: Connector 15"/>
        <xdr:cNvSpPr/>
      </xdr:nvSpPr>
      <xdr:spPr>
        <a:xfrm>
          <a:off x="5618869" y="4421742"/>
          <a:ext cx="102906" cy="10320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11</xdr:row>
      <xdr:rowOff>10584</xdr:rowOff>
    </xdr:from>
    <xdr:to>
      <xdr:col>17</xdr:col>
      <xdr:colOff>1</xdr:colOff>
      <xdr:row>11</xdr:row>
      <xdr:rowOff>285750</xdr:rowOff>
    </xdr:to>
    <xdr:sp macro="" textlink="">
      <xdr:nvSpPr>
        <xdr:cNvPr id="17" name="TextBox 16"/>
        <xdr:cNvSpPr txBox="1"/>
      </xdr:nvSpPr>
      <xdr:spPr>
        <a:xfrm>
          <a:off x="8964083" y="1103888"/>
          <a:ext cx="78454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13</xdr:row>
      <xdr:rowOff>85725</xdr:rowOff>
    </xdr:from>
    <xdr:to>
      <xdr:col>8</xdr:col>
      <xdr:colOff>125871</xdr:colOff>
      <xdr:row>16</xdr:row>
      <xdr:rowOff>133350</xdr:rowOff>
    </xdr:to>
    <xdr:sp macro="" textlink="">
      <xdr:nvSpPr>
        <xdr:cNvPr id="18" name="Rounded Rectangle 17"/>
        <xdr:cNvSpPr/>
      </xdr:nvSpPr>
      <xdr:spPr>
        <a:xfrm>
          <a:off x="47625" y="3314700"/>
          <a:ext cx="5126496" cy="52387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059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574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66925" y="9525"/>
          <a:ext cx="38004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736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56</xdr:row>
      <xdr:rowOff>169795</xdr:rowOff>
    </xdr:from>
    <xdr:to>
      <xdr:col>6</xdr:col>
      <xdr:colOff>133349</xdr:colOff>
      <xdr:row>59</xdr:row>
      <xdr:rowOff>33619</xdr:rowOff>
    </xdr:to>
    <xdr:sp macro="" textlink="">
      <xdr:nvSpPr>
        <xdr:cNvPr id="23" name="Rounded Rectangle 22"/>
        <xdr:cNvSpPr/>
      </xdr:nvSpPr>
      <xdr:spPr>
        <a:xfrm>
          <a:off x="41826" y="5446645"/>
          <a:ext cx="4082498" cy="3972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56</xdr:row>
      <xdr:rowOff>171451</xdr:rowOff>
    </xdr:from>
    <xdr:to>
      <xdr:col>9</xdr:col>
      <xdr:colOff>219075</xdr:colOff>
      <xdr:row>59</xdr:row>
      <xdr:rowOff>44825</xdr:rowOff>
    </xdr:to>
    <xdr:sp macro="" textlink="">
      <xdr:nvSpPr>
        <xdr:cNvPr id="24" name="Rounded Rectangle 23"/>
        <xdr:cNvSpPr/>
      </xdr:nvSpPr>
      <xdr:spPr>
        <a:xfrm>
          <a:off x="4162425" y="5448301"/>
          <a:ext cx="1381125" cy="4067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59</xdr:row>
      <xdr:rowOff>78442</xdr:rowOff>
    </xdr:from>
    <xdr:to>
      <xdr:col>18</xdr:col>
      <xdr:colOff>409575</xdr:colOff>
      <xdr:row>60</xdr:row>
      <xdr:rowOff>123825</xdr:rowOff>
    </xdr:to>
    <xdr:sp macro="" textlink="">
      <xdr:nvSpPr>
        <xdr:cNvPr id="25" name="Rounded Rectangle 24"/>
        <xdr:cNvSpPr/>
      </xdr:nvSpPr>
      <xdr:spPr>
        <a:xfrm>
          <a:off x="38100" y="12375217"/>
          <a:ext cx="9810750" cy="235883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180590</xdr:colOff>
      <xdr:row>59</xdr:row>
      <xdr:rowOff>155268</xdr:rowOff>
    </xdr:from>
    <xdr:to>
      <xdr:col>0</xdr:col>
      <xdr:colOff>292719</xdr:colOff>
      <xdr:row>60</xdr:row>
      <xdr:rowOff>65048</xdr:rowOff>
    </xdr:to>
    <xdr:sp macro="" textlink="">
      <xdr:nvSpPr>
        <xdr:cNvPr id="26" name="Flowchart: Connector 25"/>
        <xdr:cNvSpPr/>
      </xdr:nvSpPr>
      <xdr:spPr>
        <a:xfrm>
          <a:off x="180590" y="12342622"/>
          <a:ext cx="112129" cy="9098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117643</xdr:colOff>
      <xdr:row>59</xdr:row>
      <xdr:rowOff>150406</xdr:rowOff>
    </xdr:from>
    <xdr:to>
      <xdr:col>3</xdr:col>
      <xdr:colOff>201531</xdr:colOff>
      <xdr:row>60</xdr:row>
      <xdr:rowOff>59722</xdr:rowOff>
    </xdr:to>
    <xdr:sp macro="" textlink="">
      <xdr:nvSpPr>
        <xdr:cNvPr id="27" name="Flowchart: Connector 26"/>
        <xdr:cNvSpPr/>
      </xdr:nvSpPr>
      <xdr:spPr>
        <a:xfrm>
          <a:off x="1723286" y="3905977"/>
          <a:ext cx="83888" cy="8893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485426</xdr:colOff>
      <xdr:row>59</xdr:row>
      <xdr:rowOff>148338</xdr:rowOff>
    </xdr:from>
    <xdr:to>
      <xdr:col>4</xdr:col>
      <xdr:colOff>571821</xdr:colOff>
      <xdr:row>60</xdr:row>
      <xdr:rowOff>57654</xdr:rowOff>
    </xdr:to>
    <xdr:sp macro="" textlink="">
      <xdr:nvSpPr>
        <xdr:cNvPr id="28" name="Flowchart: Connector 27"/>
        <xdr:cNvSpPr/>
      </xdr:nvSpPr>
      <xdr:spPr>
        <a:xfrm>
          <a:off x="2837368" y="12457569"/>
          <a:ext cx="86395" cy="9981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77225</xdr:colOff>
      <xdr:row>59</xdr:row>
      <xdr:rowOff>143601</xdr:rowOff>
    </xdr:from>
    <xdr:to>
      <xdr:col>16</xdr:col>
      <xdr:colOff>175847</xdr:colOff>
      <xdr:row>60</xdr:row>
      <xdr:rowOff>51288</xdr:rowOff>
    </xdr:to>
    <xdr:sp macro="" textlink="">
      <xdr:nvSpPr>
        <xdr:cNvPr id="29" name="Flowchart: Connector 28"/>
        <xdr:cNvSpPr/>
      </xdr:nvSpPr>
      <xdr:spPr>
        <a:xfrm>
          <a:off x="8627744" y="12452832"/>
          <a:ext cx="98622" cy="9818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352402</xdr:colOff>
      <xdr:row>59</xdr:row>
      <xdr:rowOff>149528</xdr:rowOff>
    </xdr:from>
    <xdr:to>
      <xdr:col>6</xdr:col>
      <xdr:colOff>438797</xdr:colOff>
      <xdr:row>60</xdr:row>
      <xdr:rowOff>59308</xdr:rowOff>
    </xdr:to>
    <xdr:sp macro="" textlink="">
      <xdr:nvSpPr>
        <xdr:cNvPr id="30" name="Flowchart: Connector 29"/>
        <xdr:cNvSpPr/>
      </xdr:nvSpPr>
      <xdr:spPr>
        <a:xfrm>
          <a:off x="4250325" y="12458759"/>
          <a:ext cx="86395" cy="1002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134487</xdr:colOff>
      <xdr:row>59</xdr:row>
      <xdr:rowOff>154996</xdr:rowOff>
    </xdr:from>
    <xdr:to>
      <xdr:col>13</xdr:col>
      <xdr:colOff>224074</xdr:colOff>
      <xdr:row>60</xdr:row>
      <xdr:rowOff>64776</xdr:rowOff>
    </xdr:to>
    <xdr:sp macro="" textlink="">
      <xdr:nvSpPr>
        <xdr:cNvPr id="31" name="Flowchart: Connector 30"/>
        <xdr:cNvSpPr/>
      </xdr:nvSpPr>
      <xdr:spPr>
        <a:xfrm>
          <a:off x="7095064" y="12464227"/>
          <a:ext cx="89587" cy="1002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341644</xdr:colOff>
      <xdr:row>59</xdr:row>
      <xdr:rowOff>157051</xdr:rowOff>
    </xdr:from>
    <xdr:to>
      <xdr:col>10</xdr:col>
      <xdr:colOff>454268</xdr:colOff>
      <xdr:row>60</xdr:row>
      <xdr:rowOff>65942</xdr:rowOff>
    </xdr:to>
    <xdr:sp macro="" textlink="">
      <xdr:nvSpPr>
        <xdr:cNvPr id="32" name="Flowchart: Connector 31"/>
        <xdr:cNvSpPr/>
      </xdr:nvSpPr>
      <xdr:spPr>
        <a:xfrm>
          <a:off x="5624356" y="12466282"/>
          <a:ext cx="112624" cy="9939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65</xdr:row>
      <xdr:rowOff>5715</xdr:rowOff>
    </xdr:from>
    <xdr:to>
      <xdr:col>17</xdr:col>
      <xdr:colOff>0</xdr:colOff>
      <xdr:row>66</xdr:row>
      <xdr:rowOff>0</xdr:rowOff>
    </xdr:to>
    <xdr:sp macro="" textlink="">
      <xdr:nvSpPr>
        <xdr:cNvPr id="77" name="TextBox 76"/>
        <xdr:cNvSpPr txBox="1"/>
      </xdr:nvSpPr>
      <xdr:spPr>
        <a:xfrm>
          <a:off x="0" y="966498"/>
          <a:ext cx="9549848" cy="226198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61</xdr:row>
      <xdr:rowOff>9525</xdr:rowOff>
    </xdr:from>
    <xdr:to>
      <xdr:col>3</xdr:col>
      <xdr:colOff>533400</xdr:colOff>
      <xdr:row>65</xdr:row>
      <xdr:rowOff>9525</xdr:rowOff>
    </xdr:to>
    <xdr:sp macro="" textlink="">
      <xdr:nvSpPr>
        <xdr:cNvPr id="78" name="TextBox 77"/>
        <xdr:cNvSpPr txBox="1"/>
      </xdr:nvSpPr>
      <xdr:spPr>
        <a:xfrm>
          <a:off x="0" y="9525"/>
          <a:ext cx="2148509" cy="96078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61</xdr:row>
      <xdr:rowOff>9525</xdr:rowOff>
    </xdr:from>
    <xdr:to>
      <xdr:col>10</xdr:col>
      <xdr:colOff>0</xdr:colOff>
      <xdr:row>65</xdr:row>
      <xdr:rowOff>9525</xdr:rowOff>
    </xdr:to>
    <xdr:sp macro="" textlink="">
      <xdr:nvSpPr>
        <xdr:cNvPr id="79" name="TextBox 78"/>
        <xdr:cNvSpPr txBox="1"/>
      </xdr:nvSpPr>
      <xdr:spPr>
        <a:xfrm>
          <a:off x="2158034" y="9525"/>
          <a:ext cx="3465857" cy="96078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66</xdr:row>
      <xdr:rowOff>10584</xdr:rowOff>
    </xdr:from>
    <xdr:to>
      <xdr:col>17</xdr:col>
      <xdr:colOff>1</xdr:colOff>
      <xdr:row>66</xdr:row>
      <xdr:rowOff>285750</xdr:rowOff>
    </xdr:to>
    <xdr:sp macro="" textlink="">
      <xdr:nvSpPr>
        <xdr:cNvPr id="80" name="TextBox 79"/>
        <xdr:cNvSpPr txBox="1"/>
      </xdr:nvSpPr>
      <xdr:spPr>
        <a:xfrm>
          <a:off x="8765300" y="1203280"/>
          <a:ext cx="784549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112</xdr:row>
      <xdr:rowOff>169795</xdr:rowOff>
    </xdr:from>
    <xdr:to>
      <xdr:col>6</xdr:col>
      <xdr:colOff>133349</xdr:colOff>
      <xdr:row>115</xdr:row>
      <xdr:rowOff>33619</xdr:rowOff>
    </xdr:to>
    <xdr:sp macro="" textlink="">
      <xdr:nvSpPr>
        <xdr:cNvPr id="82" name="Rounded Rectangle 81"/>
        <xdr:cNvSpPr/>
      </xdr:nvSpPr>
      <xdr:spPr>
        <a:xfrm>
          <a:off x="41826" y="5412686"/>
          <a:ext cx="4207980" cy="41047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112</xdr:row>
      <xdr:rowOff>171451</xdr:rowOff>
    </xdr:from>
    <xdr:to>
      <xdr:col>9</xdr:col>
      <xdr:colOff>219075</xdr:colOff>
      <xdr:row>115</xdr:row>
      <xdr:rowOff>44825</xdr:rowOff>
    </xdr:to>
    <xdr:sp macro="" textlink="">
      <xdr:nvSpPr>
        <xdr:cNvPr id="83" name="Rounded Rectangle 82"/>
        <xdr:cNvSpPr/>
      </xdr:nvSpPr>
      <xdr:spPr>
        <a:xfrm>
          <a:off x="4287907" y="5414342"/>
          <a:ext cx="1240320" cy="42002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38099</xdr:colOff>
      <xdr:row>115</xdr:row>
      <xdr:rowOff>78442</xdr:rowOff>
    </xdr:from>
    <xdr:to>
      <xdr:col>18</xdr:col>
      <xdr:colOff>336175</xdr:colOff>
      <xdr:row>116</xdr:row>
      <xdr:rowOff>165653</xdr:rowOff>
    </xdr:to>
    <xdr:sp macro="" textlink="">
      <xdr:nvSpPr>
        <xdr:cNvPr id="84" name="Rounded Rectangle 83"/>
        <xdr:cNvSpPr/>
      </xdr:nvSpPr>
      <xdr:spPr>
        <a:xfrm>
          <a:off x="38099" y="24238324"/>
          <a:ext cx="9744635" cy="27771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180590</xdr:colOff>
      <xdr:row>115</xdr:row>
      <xdr:rowOff>155268</xdr:rowOff>
    </xdr:from>
    <xdr:to>
      <xdr:col>0</xdr:col>
      <xdr:colOff>292719</xdr:colOff>
      <xdr:row>116</xdr:row>
      <xdr:rowOff>65048</xdr:rowOff>
    </xdr:to>
    <xdr:sp macro="" textlink="">
      <xdr:nvSpPr>
        <xdr:cNvPr id="85" name="Flowchart: Connector 84"/>
        <xdr:cNvSpPr/>
      </xdr:nvSpPr>
      <xdr:spPr>
        <a:xfrm>
          <a:off x="180590" y="5944811"/>
          <a:ext cx="112129" cy="9199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117643</xdr:colOff>
      <xdr:row>115</xdr:row>
      <xdr:rowOff>150406</xdr:rowOff>
    </xdr:from>
    <xdr:to>
      <xdr:col>3</xdr:col>
      <xdr:colOff>201531</xdr:colOff>
      <xdr:row>116</xdr:row>
      <xdr:rowOff>59722</xdr:rowOff>
    </xdr:to>
    <xdr:sp macro="" textlink="">
      <xdr:nvSpPr>
        <xdr:cNvPr id="86" name="Flowchart: Connector 85"/>
        <xdr:cNvSpPr/>
      </xdr:nvSpPr>
      <xdr:spPr>
        <a:xfrm>
          <a:off x="1732752" y="5939949"/>
          <a:ext cx="83888" cy="9153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442739</xdr:colOff>
      <xdr:row>115</xdr:row>
      <xdr:rowOff>148338</xdr:rowOff>
    </xdr:from>
    <xdr:to>
      <xdr:col>4</xdr:col>
      <xdr:colOff>529134</xdr:colOff>
      <xdr:row>116</xdr:row>
      <xdr:rowOff>57654</xdr:rowOff>
    </xdr:to>
    <xdr:sp macro="" textlink="">
      <xdr:nvSpPr>
        <xdr:cNvPr id="87" name="Flowchart: Connector 86"/>
        <xdr:cNvSpPr/>
      </xdr:nvSpPr>
      <xdr:spPr>
        <a:xfrm>
          <a:off x="2795000" y="24167903"/>
          <a:ext cx="86395" cy="9981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115583</xdr:colOff>
      <xdr:row>115</xdr:row>
      <xdr:rowOff>147049</xdr:rowOff>
    </xdr:from>
    <xdr:to>
      <xdr:col>16</xdr:col>
      <xdr:colOff>186581</xdr:colOff>
      <xdr:row>116</xdr:row>
      <xdr:rowOff>56829</xdr:rowOff>
    </xdr:to>
    <xdr:sp macro="" textlink="">
      <xdr:nvSpPr>
        <xdr:cNvPr id="88" name="Flowchart: Connector 87"/>
        <xdr:cNvSpPr/>
      </xdr:nvSpPr>
      <xdr:spPr>
        <a:xfrm>
          <a:off x="8665671" y="24306931"/>
          <a:ext cx="70998" cy="1002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325006</xdr:colOff>
      <xdr:row>115</xdr:row>
      <xdr:rowOff>165137</xdr:rowOff>
    </xdr:from>
    <xdr:to>
      <xdr:col>6</xdr:col>
      <xdr:colOff>411401</xdr:colOff>
      <xdr:row>116</xdr:row>
      <xdr:rowOff>74917</xdr:rowOff>
    </xdr:to>
    <xdr:sp macro="" textlink="">
      <xdr:nvSpPr>
        <xdr:cNvPr id="89" name="Flowchart: Connector 88"/>
        <xdr:cNvSpPr/>
      </xdr:nvSpPr>
      <xdr:spPr>
        <a:xfrm>
          <a:off x="4217832" y="24184702"/>
          <a:ext cx="86395" cy="1002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107409</xdr:colOff>
      <xdr:row>115</xdr:row>
      <xdr:rowOff>162323</xdr:rowOff>
    </xdr:from>
    <xdr:to>
      <xdr:col>13</xdr:col>
      <xdr:colOff>196996</xdr:colOff>
      <xdr:row>116</xdr:row>
      <xdr:rowOff>72103</xdr:rowOff>
    </xdr:to>
    <xdr:sp macro="" textlink="">
      <xdr:nvSpPr>
        <xdr:cNvPr id="90" name="Flowchart: Connector 89"/>
        <xdr:cNvSpPr/>
      </xdr:nvSpPr>
      <xdr:spPr>
        <a:xfrm>
          <a:off x="7064800" y="24181888"/>
          <a:ext cx="89587" cy="1002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324441</xdr:colOff>
      <xdr:row>115</xdr:row>
      <xdr:rowOff>150679</xdr:rowOff>
    </xdr:from>
    <xdr:to>
      <xdr:col>10</xdr:col>
      <xdr:colOff>430695</xdr:colOff>
      <xdr:row>116</xdr:row>
      <xdr:rowOff>66260</xdr:rowOff>
    </xdr:to>
    <xdr:sp macro="" textlink="">
      <xdr:nvSpPr>
        <xdr:cNvPr id="91" name="Flowchart: Connector 90"/>
        <xdr:cNvSpPr/>
      </xdr:nvSpPr>
      <xdr:spPr>
        <a:xfrm>
          <a:off x="5600463" y="24170244"/>
          <a:ext cx="106254" cy="10608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41826</xdr:colOff>
      <xdr:row>24</xdr:row>
      <xdr:rowOff>169795</xdr:rowOff>
    </xdr:from>
    <xdr:to>
      <xdr:col>6</xdr:col>
      <xdr:colOff>133349</xdr:colOff>
      <xdr:row>27</xdr:row>
      <xdr:rowOff>33619</xdr:rowOff>
    </xdr:to>
    <xdr:sp macro="" textlink="">
      <xdr:nvSpPr>
        <xdr:cNvPr id="45" name="Rounded Rectangle 44"/>
        <xdr:cNvSpPr/>
      </xdr:nvSpPr>
      <xdr:spPr>
        <a:xfrm>
          <a:off x="41826" y="10636089"/>
          <a:ext cx="3991170" cy="4353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24</xdr:row>
      <xdr:rowOff>171451</xdr:rowOff>
    </xdr:from>
    <xdr:to>
      <xdr:col>9</xdr:col>
      <xdr:colOff>219075</xdr:colOff>
      <xdr:row>27</xdr:row>
      <xdr:rowOff>44825</xdr:rowOff>
    </xdr:to>
    <xdr:sp macro="" textlink="">
      <xdr:nvSpPr>
        <xdr:cNvPr id="46" name="Rounded Rectangle 45"/>
        <xdr:cNvSpPr/>
      </xdr:nvSpPr>
      <xdr:spPr>
        <a:xfrm>
          <a:off x="4071097" y="10637745"/>
          <a:ext cx="1145802" cy="4448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38099</xdr:colOff>
      <xdr:row>27</xdr:row>
      <xdr:rowOff>91109</xdr:rowOff>
    </xdr:from>
    <xdr:to>
      <xdr:col>18</xdr:col>
      <xdr:colOff>554933</xdr:colOff>
      <xdr:row>28</xdr:row>
      <xdr:rowOff>132522</xdr:rowOff>
    </xdr:to>
    <xdr:sp macro="" textlink="">
      <xdr:nvSpPr>
        <xdr:cNvPr id="47" name="Rounded Rectangle 46"/>
        <xdr:cNvSpPr/>
      </xdr:nvSpPr>
      <xdr:spPr>
        <a:xfrm>
          <a:off x="38099" y="5971761"/>
          <a:ext cx="9967291" cy="24019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180590</xdr:colOff>
      <xdr:row>27</xdr:row>
      <xdr:rowOff>155268</xdr:rowOff>
    </xdr:from>
    <xdr:to>
      <xdr:col>0</xdr:col>
      <xdr:colOff>292719</xdr:colOff>
      <xdr:row>28</xdr:row>
      <xdr:rowOff>65048</xdr:rowOff>
    </xdr:to>
    <xdr:sp macro="" textlink="">
      <xdr:nvSpPr>
        <xdr:cNvPr id="48" name="Flowchart: Connector 47"/>
        <xdr:cNvSpPr/>
      </xdr:nvSpPr>
      <xdr:spPr>
        <a:xfrm>
          <a:off x="180590" y="11193062"/>
          <a:ext cx="93079" cy="1002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117643</xdr:colOff>
      <xdr:row>27</xdr:row>
      <xdr:rowOff>150406</xdr:rowOff>
    </xdr:from>
    <xdr:to>
      <xdr:col>3</xdr:col>
      <xdr:colOff>223631</xdr:colOff>
      <xdr:row>28</xdr:row>
      <xdr:rowOff>66261</xdr:rowOff>
    </xdr:to>
    <xdr:sp macro="" textlink="">
      <xdr:nvSpPr>
        <xdr:cNvPr id="49" name="Flowchart: Connector 48"/>
        <xdr:cNvSpPr/>
      </xdr:nvSpPr>
      <xdr:spPr>
        <a:xfrm>
          <a:off x="1724469" y="6031058"/>
          <a:ext cx="105988" cy="11463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467587</xdr:colOff>
      <xdr:row>27</xdr:row>
      <xdr:rowOff>164903</xdr:rowOff>
    </xdr:from>
    <xdr:to>
      <xdr:col>4</xdr:col>
      <xdr:colOff>553982</xdr:colOff>
      <xdr:row>28</xdr:row>
      <xdr:rowOff>74219</xdr:rowOff>
    </xdr:to>
    <xdr:sp macro="" textlink="">
      <xdr:nvSpPr>
        <xdr:cNvPr id="50" name="Flowchart: Connector 49"/>
        <xdr:cNvSpPr/>
      </xdr:nvSpPr>
      <xdr:spPr>
        <a:xfrm>
          <a:off x="2819848" y="6045555"/>
          <a:ext cx="86395" cy="10809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67349</xdr:colOff>
      <xdr:row>27</xdr:row>
      <xdr:rowOff>141690</xdr:rowOff>
    </xdr:from>
    <xdr:to>
      <xdr:col>16</xdr:col>
      <xdr:colOff>182217</xdr:colOff>
      <xdr:row>28</xdr:row>
      <xdr:rowOff>49696</xdr:rowOff>
    </xdr:to>
    <xdr:sp macro="" textlink="">
      <xdr:nvSpPr>
        <xdr:cNvPr id="51" name="Flowchart: Connector 50"/>
        <xdr:cNvSpPr/>
      </xdr:nvSpPr>
      <xdr:spPr>
        <a:xfrm>
          <a:off x="8623284" y="6022342"/>
          <a:ext cx="114868" cy="1067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341571</xdr:colOff>
      <xdr:row>27</xdr:row>
      <xdr:rowOff>173420</xdr:rowOff>
    </xdr:from>
    <xdr:to>
      <xdr:col>6</xdr:col>
      <xdr:colOff>427966</xdr:colOff>
      <xdr:row>28</xdr:row>
      <xdr:rowOff>83200</xdr:rowOff>
    </xdr:to>
    <xdr:sp macro="" textlink="">
      <xdr:nvSpPr>
        <xdr:cNvPr id="52" name="Flowchart: Connector 51"/>
        <xdr:cNvSpPr/>
      </xdr:nvSpPr>
      <xdr:spPr>
        <a:xfrm>
          <a:off x="4234397" y="6054072"/>
          <a:ext cx="86395" cy="10856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82561</xdr:colOff>
      <xdr:row>27</xdr:row>
      <xdr:rowOff>154041</xdr:rowOff>
    </xdr:from>
    <xdr:to>
      <xdr:col>13</xdr:col>
      <xdr:colOff>190500</xdr:colOff>
      <xdr:row>28</xdr:row>
      <xdr:rowOff>57979</xdr:rowOff>
    </xdr:to>
    <xdr:sp macro="" textlink="">
      <xdr:nvSpPr>
        <xdr:cNvPr id="53" name="Flowchart: Connector 52"/>
        <xdr:cNvSpPr/>
      </xdr:nvSpPr>
      <xdr:spPr>
        <a:xfrm>
          <a:off x="7039952" y="6034693"/>
          <a:ext cx="107939" cy="10272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349289</xdr:colOff>
      <xdr:row>27</xdr:row>
      <xdr:rowOff>167244</xdr:rowOff>
    </xdr:from>
    <xdr:to>
      <xdr:col>10</xdr:col>
      <xdr:colOff>455543</xdr:colOff>
      <xdr:row>28</xdr:row>
      <xdr:rowOff>91108</xdr:rowOff>
    </xdr:to>
    <xdr:sp macro="" textlink="">
      <xdr:nvSpPr>
        <xdr:cNvPr id="54" name="Flowchart: Connector 53"/>
        <xdr:cNvSpPr/>
      </xdr:nvSpPr>
      <xdr:spPr>
        <a:xfrm>
          <a:off x="5625311" y="6047896"/>
          <a:ext cx="106254" cy="12264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33</xdr:row>
      <xdr:rowOff>5715</xdr:rowOff>
    </xdr:from>
    <xdr:to>
      <xdr:col>17</xdr:col>
      <xdr:colOff>0</xdr:colOff>
      <xdr:row>34</xdr:row>
      <xdr:rowOff>0</xdr:rowOff>
    </xdr:to>
    <xdr:sp macro="" textlink="">
      <xdr:nvSpPr>
        <xdr:cNvPr id="55" name="TextBox 54"/>
        <xdr:cNvSpPr txBox="1"/>
      </xdr:nvSpPr>
      <xdr:spPr>
        <a:xfrm>
          <a:off x="0" y="991833"/>
          <a:ext cx="8919882" cy="218402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29</xdr:row>
      <xdr:rowOff>9525</xdr:rowOff>
    </xdr:from>
    <xdr:to>
      <xdr:col>3</xdr:col>
      <xdr:colOff>533400</xdr:colOff>
      <xdr:row>33</xdr:row>
      <xdr:rowOff>9525</xdr:rowOff>
    </xdr:to>
    <xdr:sp macro="" textlink="">
      <xdr:nvSpPr>
        <xdr:cNvPr id="56" name="TextBox 55"/>
        <xdr:cNvSpPr txBox="1"/>
      </xdr:nvSpPr>
      <xdr:spPr>
        <a:xfrm>
          <a:off x="0" y="9525"/>
          <a:ext cx="2147047" cy="986118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29</xdr:row>
      <xdr:rowOff>9525</xdr:rowOff>
    </xdr:from>
    <xdr:to>
      <xdr:col>10</xdr:col>
      <xdr:colOff>0</xdr:colOff>
      <xdr:row>33</xdr:row>
      <xdr:rowOff>9525</xdr:rowOff>
    </xdr:to>
    <xdr:sp macro="" textlink="">
      <xdr:nvSpPr>
        <xdr:cNvPr id="57" name="TextBox 56"/>
        <xdr:cNvSpPr txBox="1"/>
      </xdr:nvSpPr>
      <xdr:spPr>
        <a:xfrm>
          <a:off x="2156572" y="9525"/>
          <a:ext cx="3132604" cy="986118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34</xdr:row>
      <xdr:rowOff>10584</xdr:rowOff>
    </xdr:from>
    <xdr:to>
      <xdr:col>17</xdr:col>
      <xdr:colOff>1</xdr:colOff>
      <xdr:row>34</xdr:row>
      <xdr:rowOff>285750</xdr:rowOff>
    </xdr:to>
    <xdr:sp macro="" textlink="">
      <xdr:nvSpPr>
        <xdr:cNvPr id="58" name="TextBox 57"/>
        <xdr:cNvSpPr txBox="1"/>
      </xdr:nvSpPr>
      <xdr:spPr>
        <a:xfrm>
          <a:off x="8190877" y="1220819"/>
          <a:ext cx="729006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84</xdr:row>
      <xdr:rowOff>169795</xdr:rowOff>
    </xdr:from>
    <xdr:to>
      <xdr:col>6</xdr:col>
      <xdr:colOff>133349</xdr:colOff>
      <xdr:row>87</xdr:row>
      <xdr:rowOff>33619</xdr:rowOff>
    </xdr:to>
    <xdr:sp macro="" textlink="">
      <xdr:nvSpPr>
        <xdr:cNvPr id="60" name="Rounded Rectangle 59"/>
        <xdr:cNvSpPr/>
      </xdr:nvSpPr>
      <xdr:spPr>
        <a:xfrm>
          <a:off x="41826" y="22258270"/>
          <a:ext cx="3987248" cy="4353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84</xdr:row>
      <xdr:rowOff>171451</xdr:rowOff>
    </xdr:from>
    <xdr:to>
      <xdr:col>9</xdr:col>
      <xdr:colOff>219075</xdr:colOff>
      <xdr:row>87</xdr:row>
      <xdr:rowOff>44825</xdr:rowOff>
    </xdr:to>
    <xdr:sp macro="" textlink="">
      <xdr:nvSpPr>
        <xdr:cNvPr id="61" name="Rounded Rectangle 60"/>
        <xdr:cNvSpPr/>
      </xdr:nvSpPr>
      <xdr:spPr>
        <a:xfrm>
          <a:off x="4067175" y="22259926"/>
          <a:ext cx="1143000" cy="4448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87</xdr:row>
      <xdr:rowOff>78443</xdr:rowOff>
    </xdr:from>
    <xdr:to>
      <xdr:col>18</xdr:col>
      <xdr:colOff>329711</xdr:colOff>
      <xdr:row>88</xdr:row>
      <xdr:rowOff>114301</xdr:rowOff>
    </xdr:to>
    <xdr:sp macro="" textlink="">
      <xdr:nvSpPr>
        <xdr:cNvPr id="62" name="Rounded Rectangle 61"/>
        <xdr:cNvSpPr/>
      </xdr:nvSpPr>
      <xdr:spPr>
        <a:xfrm>
          <a:off x="38100" y="18461693"/>
          <a:ext cx="9743342" cy="22635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180590</xdr:colOff>
      <xdr:row>87</xdr:row>
      <xdr:rowOff>155268</xdr:rowOff>
    </xdr:from>
    <xdr:to>
      <xdr:col>0</xdr:col>
      <xdr:colOff>292719</xdr:colOff>
      <xdr:row>88</xdr:row>
      <xdr:rowOff>65048</xdr:rowOff>
    </xdr:to>
    <xdr:sp macro="" textlink="">
      <xdr:nvSpPr>
        <xdr:cNvPr id="63" name="Flowchart: Connector 62"/>
        <xdr:cNvSpPr/>
      </xdr:nvSpPr>
      <xdr:spPr>
        <a:xfrm>
          <a:off x="180590" y="22815243"/>
          <a:ext cx="93079" cy="1002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117643</xdr:colOff>
      <xdr:row>87</xdr:row>
      <xdr:rowOff>150406</xdr:rowOff>
    </xdr:from>
    <xdr:to>
      <xdr:col>3</xdr:col>
      <xdr:colOff>201531</xdr:colOff>
      <xdr:row>88</xdr:row>
      <xdr:rowOff>59722</xdr:rowOff>
    </xdr:to>
    <xdr:sp macro="" textlink="">
      <xdr:nvSpPr>
        <xdr:cNvPr id="64" name="Flowchart: Connector 63"/>
        <xdr:cNvSpPr/>
      </xdr:nvSpPr>
      <xdr:spPr>
        <a:xfrm>
          <a:off x="1727368" y="22810381"/>
          <a:ext cx="83888" cy="9981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368195</xdr:colOff>
      <xdr:row>87</xdr:row>
      <xdr:rowOff>148338</xdr:rowOff>
    </xdr:from>
    <xdr:to>
      <xdr:col>4</xdr:col>
      <xdr:colOff>454590</xdr:colOff>
      <xdr:row>88</xdr:row>
      <xdr:rowOff>57654</xdr:rowOff>
    </xdr:to>
    <xdr:sp macro="" textlink="">
      <xdr:nvSpPr>
        <xdr:cNvPr id="65" name="Flowchart: Connector 64"/>
        <xdr:cNvSpPr/>
      </xdr:nvSpPr>
      <xdr:spPr>
        <a:xfrm>
          <a:off x="2720870" y="22808313"/>
          <a:ext cx="86395" cy="9981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84552</xdr:colOff>
      <xdr:row>87</xdr:row>
      <xdr:rowOff>158255</xdr:rowOff>
    </xdr:from>
    <xdr:to>
      <xdr:col>16</xdr:col>
      <xdr:colOff>183174</xdr:colOff>
      <xdr:row>88</xdr:row>
      <xdr:rowOff>65942</xdr:rowOff>
    </xdr:to>
    <xdr:sp macro="" textlink="">
      <xdr:nvSpPr>
        <xdr:cNvPr id="66" name="Flowchart: Connector 65"/>
        <xdr:cNvSpPr/>
      </xdr:nvSpPr>
      <xdr:spPr>
        <a:xfrm>
          <a:off x="8635071" y="18541505"/>
          <a:ext cx="98622" cy="9818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330422</xdr:colOff>
      <xdr:row>87</xdr:row>
      <xdr:rowOff>156855</xdr:rowOff>
    </xdr:from>
    <xdr:to>
      <xdr:col>6</xdr:col>
      <xdr:colOff>416817</xdr:colOff>
      <xdr:row>88</xdr:row>
      <xdr:rowOff>66635</xdr:rowOff>
    </xdr:to>
    <xdr:sp macro="" textlink="">
      <xdr:nvSpPr>
        <xdr:cNvPr id="67" name="Flowchart: Connector 66"/>
        <xdr:cNvSpPr/>
      </xdr:nvSpPr>
      <xdr:spPr>
        <a:xfrm>
          <a:off x="4228345" y="18540105"/>
          <a:ext cx="86395" cy="1002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185775</xdr:colOff>
      <xdr:row>87</xdr:row>
      <xdr:rowOff>147670</xdr:rowOff>
    </xdr:from>
    <xdr:to>
      <xdr:col>13</xdr:col>
      <xdr:colOff>275362</xdr:colOff>
      <xdr:row>88</xdr:row>
      <xdr:rowOff>57450</xdr:rowOff>
    </xdr:to>
    <xdr:sp macro="" textlink="">
      <xdr:nvSpPr>
        <xdr:cNvPr id="68" name="Flowchart: Connector 67"/>
        <xdr:cNvSpPr/>
      </xdr:nvSpPr>
      <xdr:spPr>
        <a:xfrm>
          <a:off x="7146352" y="18530920"/>
          <a:ext cx="89587" cy="1002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378278</xdr:colOff>
      <xdr:row>87</xdr:row>
      <xdr:rowOff>164378</xdr:rowOff>
    </xdr:from>
    <xdr:to>
      <xdr:col>10</xdr:col>
      <xdr:colOff>476249</xdr:colOff>
      <xdr:row>88</xdr:row>
      <xdr:rowOff>65943</xdr:rowOff>
    </xdr:to>
    <xdr:sp macro="" textlink="">
      <xdr:nvSpPr>
        <xdr:cNvPr id="69" name="Flowchart: Connector 68"/>
        <xdr:cNvSpPr/>
      </xdr:nvSpPr>
      <xdr:spPr>
        <a:xfrm>
          <a:off x="5660990" y="18547628"/>
          <a:ext cx="97971" cy="9206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94</xdr:row>
      <xdr:rowOff>5715</xdr:rowOff>
    </xdr:from>
    <xdr:to>
      <xdr:col>17</xdr:col>
      <xdr:colOff>0</xdr:colOff>
      <xdr:row>95</xdr:row>
      <xdr:rowOff>0</xdr:rowOff>
    </xdr:to>
    <xdr:sp macro="" textlink="">
      <xdr:nvSpPr>
        <xdr:cNvPr id="74" name="TextBox 73"/>
        <xdr:cNvSpPr txBox="1"/>
      </xdr:nvSpPr>
      <xdr:spPr>
        <a:xfrm>
          <a:off x="0" y="13564833"/>
          <a:ext cx="8919882" cy="218402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90</xdr:row>
      <xdr:rowOff>9524</xdr:rowOff>
    </xdr:from>
    <xdr:to>
      <xdr:col>3</xdr:col>
      <xdr:colOff>533400</xdr:colOff>
      <xdr:row>94</xdr:row>
      <xdr:rowOff>11205</xdr:rowOff>
    </xdr:to>
    <xdr:sp macro="" textlink="">
      <xdr:nvSpPr>
        <xdr:cNvPr id="75" name="TextBox 74"/>
        <xdr:cNvSpPr txBox="1"/>
      </xdr:nvSpPr>
      <xdr:spPr>
        <a:xfrm>
          <a:off x="0" y="19025906"/>
          <a:ext cx="2147047" cy="76368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90</xdr:row>
      <xdr:rowOff>9525</xdr:rowOff>
    </xdr:from>
    <xdr:to>
      <xdr:col>10</xdr:col>
      <xdr:colOff>0</xdr:colOff>
      <xdr:row>94</xdr:row>
      <xdr:rowOff>9525</xdr:rowOff>
    </xdr:to>
    <xdr:sp macro="" textlink="">
      <xdr:nvSpPr>
        <xdr:cNvPr id="76" name="TextBox 75"/>
        <xdr:cNvSpPr txBox="1"/>
      </xdr:nvSpPr>
      <xdr:spPr>
        <a:xfrm>
          <a:off x="2156572" y="12750613"/>
          <a:ext cx="3132604" cy="81803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95</xdr:row>
      <xdr:rowOff>10584</xdr:rowOff>
    </xdr:from>
    <xdr:to>
      <xdr:col>17</xdr:col>
      <xdr:colOff>1</xdr:colOff>
      <xdr:row>95</xdr:row>
      <xdr:rowOff>285750</xdr:rowOff>
    </xdr:to>
    <xdr:sp macro="" textlink="">
      <xdr:nvSpPr>
        <xdr:cNvPr id="92" name="TextBox 91"/>
        <xdr:cNvSpPr txBox="1"/>
      </xdr:nvSpPr>
      <xdr:spPr>
        <a:xfrm>
          <a:off x="8190877" y="13793819"/>
          <a:ext cx="729006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38100</xdr:colOff>
      <xdr:row>109</xdr:row>
      <xdr:rowOff>28574</xdr:rowOff>
    </xdr:from>
    <xdr:to>
      <xdr:col>9</xdr:col>
      <xdr:colOff>173496</xdr:colOff>
      <xdr:row>112</xdr:row>
      <xdr:rowOff>123824</xdr:rowOff>
    </xdr:to>
    <xdr:sp macro="" textlink="">
      <xdr:nvSpPr>
        <xdr:cNvPr id="70" name="Rounded Rectangle 69"/>
        <xdr:cNvSpPr/>
      </xdr:nvSpPr>
      <xdr:spPr>
        <a:xfrm>
          <a:off x="38100" y="23031449"/>
          <a:ext cx="5126496" cy="60007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57150</xdr:colOff>
      <xdr:row>53</xdr:row>
      <xdr:rowOff>76201</xdr:rowOff>
    </xdr:from>
    <xdr:to>
      <xdr:col>9</xdr:col>
      <xdr:colOff>192546</xdr:colOff>
      <xdr:row>56</xdr:row>
      <xdr:rowOff>104776</xdr:rowOff>
    </xdr:to>
    <xdr:sp macro="" textlink="">
      <xdr:nvSpPr>
        <xdr:cNvPr id="71" name="Rounded Rectangle 70"/>
        <xdr:cNvSpPr/>
      </xdr:nvSpPr>
      <xdr:spPr>
        <a:xfrm>
          <a:off x="57150" y="11334751"/>
          <a:ext cx="5126496" cy="49530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57150</xdr:colOff>
      <xdr:row>82</xdr:row>
      <xdr:rowOff>47626</xdr:rowOff>
    </xdr:from>
    <xdr:to>
      <xdr:col>9</xdr:col>
      <xdr:colOff>192546</xdr:colOff>
      <xdr:row>84</xdr:row>
      <xdr:rowOff>142876</xdr:rowOff>
    </xdr:to>
    <xdr:sp macro="" textlink="">
      <xdr:nvSpPr>
        <xdr:cNvPr id="72" name="Rounded Rectangle 71"/>
        <xdr:cNvSpPr/>
      </xdr:nvSpPr>
      <xdr:spPr>
        <a:xfrm>
          <a:off x="57150" y="17468851"/>
          <a:ext cx="5126496" cy="4762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22</xdr:row>
      <xdr:rowOff>47625</xdr:rowOff>
    </xdr:from>
    <xdr:to>
      <xdr:col>9</xdr:col>
      <xdr:colOff>173496</xdr:colOff>
      <xdr:row>24</xdr:row>
      <xdr:rowOff>142875</xdr:rowOff>
    </xdr:to>
    <xdr:sp macro="" textlink="">
      <xdr:nvSpPr>
        <xdr:cNvPr id="73" name="Rounded Rectangle 72"/>
        <xdr:cNvSpPr/>
      </xdr:nvSpPr>
      <xdr:spPr>
        <a:xfrm>
          <a:off x="38100" y="4962525"/>
          <a:ext cx="5126496" cy="49530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9170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574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66925" y="9525"/>
          <a:ext cx="38004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5933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59</xdr:row>
      <xdr:rowOff>169795</xdr:rowOff>
    </xdr:from>
    <xdr:to>
      <xdr:col>6</xdr:col>
      <xdr:colOff>133349</xdr:colOff>
      <xdr:row>62</xdr:row>
      <xdr:rowOff>33619</xdr:rowOff>
    </xdr:to>
    <xdr:sp macro="" textlink="">
      <xdr:nvSpPr>
        <xdr:cNvPr id="7" name="Rounded Rectangle 6"/>
        <xdr:cNvSpPr/>
      </xdr:nvSpPr>
      <xdr:spPr>
        <a:xfrm>
          <a:off x="41826" y="5408545"/>
          <a:ext cx="4092023" cy="4353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59</xdr:row>
      <xdr:rowOff>171451</xdr:rowOff>
    </xdr:from>
    <xdr:to>
      <xdr:col>9</xdr:col>
      <xdr:colOff>219075</xdr:colOff>
      <xdr:row>62</xdr:row>
      <xdr:rowOff>44825</xdr:rowOff>
    </xdr:to>
    <xdr:sp macro="" textlink="">
      <xdr:nvSpPr>
        <xdr:cNvPr id="8" name="Rounded Rectangle 7"/>
        <xdr:cNvSpPr/>
      </xdr:nvSpPr>
      <xdr:spPr>
        <a:xfrm>
          <a:off x="4171950" y="5410201"/>
          <a:ext cx="1504950" cy="4448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38100</xdr:colOff>
      <xdr:row>62</xdr:row>
      <xdr:rowOff>78441</xdr:rowOff>
    </xdr:from>
    <xdr:to>
      <xdr:col>18</xdr:col>
      <xdr:colOff>463826</xdr:colOff>
      <xdr:row>64</xdr:row>
      <xdr:rowOff>89647</xdr:rowOff>
    </xdr:to>
    <xdr:grpSp>
      <xdr:nvGrpSpPr>
        <xdr:cNvPr id="32" name="Group 31"/>
        <xdr:cNvGrpSpPr/>
      </xdr:nvGrpSpPr>
      <xdr:grpSpPr>
        <a:xfrm>
          <a:off x="38100" y="12360088"/>
          <a:ext cx="9984344" cy="235324"/>
          <a:chOff x="38100" y="5869641"/>
          <a:chExt cx="10153650" cy="220756"/>
        </a:xfrm>
      </xdr:grpSpPr>
      <xdr:sp macro="" textlink="">
        <xdr:nvSpPr>
          <xdr:cNvPr id="9" name="Rounded Rectangle 8"/>
          <xdr:cNvSpPr/>
        </xdr:nvSpPr>
        <xdr:spPr>
          <a:xfrm>
            <a:off x="38100" y="5869641"/>
            <a:ext cx="10153650" cy="22075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  </a:r>
            <a:endParaRPr lang="en-US" sz="800">
              <a:effectLst/>
            </a:endParaRPr>
          </a:p>
        </xdr:txBody>
      </xdr:sp>
      <xdr:sp macro="" textlink="">
        <xdr:nvSpPr>
          <xdr:cNvPr id="10" name="Flowchart: Connector 9"/>
          <xdr:cNvSpPr/>
        </xdr:nvSpPr>
        <xdr:spPr>
          <a:xfrm>
            <a:off x="208469" y="5941822"/>
            <a:ext cx="100977" cy="82161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Flowchart: Connector 10"/>
          <xdr:cNvSpPr/>
        </xdr:nvSpPr>
        <xdr:spPr>
          <a:xfrm>
            <a:off x="1738917" y="5941607"/>
            <a:ext cx="9766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Flowchart: Connector 11"/>
          <xdr:cNvSpPr/>
        </xdr:nvSpPr>
        <xdr:spPr>
          <a:xfrm>
            <a:off x="2790930" y="5944982"/>
            <a:ext cx="10058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Flowchart: Connector 12"/>
          <xdr:cNvSpPr/>
        </xdr:nvSpPr>
        <xdr:spPr>
          <a:xfrm>
            <a:off x="8631509" y="5930868"/>
            <a:ext cx="109898" cy="93114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Flowchart: Connector 13"/>
          <xdr:cNvSpPr/>
        </xdr:nvSpPr>
        <xdr:spPr>
          <a:xfrm>
            <a:off x="4219598" y="5938762"/>
            <a:ext cx="101048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Flowchart: Connector 14"/>
          <xdr:cNvSpPr/>
        </xdr:nvSpPr>
        <xdr:spPr>
          <a:xfrm>
            <a:off x="7103883" y="5934140"/>
            <a:ext cx="103835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5637919" y="5926692"/>
            <a:ext cx="102906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69</xdr:row>
      <xdr:rowOff>5715</xdr:rowOff>
    </xdr:from>
    <xdr:to>
      <xdr:col>17</xdr:col>
      <xdr:colOff>0</xdr:colOff>
      <xdr:row>70</xdr:row>
      <xdr:rowOff>0</xdr:rowOff>
    </xdr:to>
    <xdr:sp macro="" textlink="">
      <xdr:nvSpPr>
        <xdr:cNvPr id="44" name="TextBox 43"/>
        <xdr:cNvSpPr txBox="1"/>
      </xdr:nvSpPr>
      <xdr:spPr>
        <a:xfrm>
          <a:off x="0" y="876572"/>
          <a:ext cx="9756321" cy="225607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65</xdr:row>
      <xdr:rowOff>9525</xdr:rowOff>
    </xdr:from>
    <xdr:to>
      <xdr:col>3</xdr:col>
      <xdr:colOff>533400</xdr:colOff>
      <xdr:row>69</xdr:row>
      <xdr:rowOff>9525</xdr:rowOff>
    </xdr:to>
    <xdr:sp macro="" textlink="">
      <xdr:nvSpPr>
        <xdr:cNvPr id="45" name="TextBox 44"/>
        <xdr:cNvSpPr txBox="1"/>
      </xdr:nvSpPr>
      <xdr:spPr>
        <a:xfrm>
          <a:off x="0" y="9525"/>
          <a:ext cx="2261507" cy="87085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65</xdr:row>
      <xdr:rowOff>9525</xdr:rowOff>
    </xdr:from>
    <xdr:to>
      <xdr:col>10</xdr:col>
      <xdr:colOff>0</xdr:colOff>
      <xdr:row>69</xdr:row>
      <xdr:rowOff>9525</xdr:rowOff>
    </xdr:to>
    <xdr:sp macro="" textlink="">
      <xdr:nvSpPr>
        <xdr:cNvPr id="46" name="TextBox 45"/>
        <xdr:cNvSpPr txBox="1"/>
      </xdr:nvSpPr>
      <xdr:spPr>
        <a:xfrm>
          <a:off x="2271032" y="9525"/>
          <a:ext cx="3716111" cy="87085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70</xdr:row>
      <xdr:rowOff>10584</xdr:rowOff>
    </xdr:from>
    <xdr:to>
      <xdr:col>17</xdr:col>
      <xdr:colOff>1</xdr:colOff>
      <xdr:row>70</xdr:row>
      <xdr:rowOff>285750</xdr:rowOff>
    </xdr:to>
    <xdr:sp macro="" textlink="">
      <xdr:nvSpPr>
        <xdr:cNvPr id="47" name="TextBox 46"/>
        <xdr:cNvSpPr txBox="1"/>
      </xdr:nvSpPr>
      <xdr:spPr>
        <a:xfrm>
          <a:off x="8977690" y="1112763"/>
          <a:ext cx="778632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85</xdr:row>
      <xdr:rowOff>169795</xdr:rowOff>
    </xdr:from>
    <xdr:to>
      <xdr:col>6</xdr:col>
      <xdr:colOff>133349</xdr:colOff>
      <xdr:row>88</xdr:row>
      <xdr:rowOff>33619</xdr:rowOff>
    </xdr:to>
    <xdr:sp macro="" textlink="">
      <xdr:nvSpPr>
        <xdr:cNvPr id="49" name="Rounded Rectangle 48"/>
        <xdr:cNvSpPr/>
      </xdr:nvSpPr>
      <xdr:spPr>
        <a:xfrm>
          <a:off x="41826" y="5163616"/>
          <a:ext cx="4364166" cy="394503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85</xdr:row>
      <xdr:rowOff>171451</xdr:rowOff>
    </xdr:from>
    <xdr:to>
      <xdr:col>9</xdr:col>
      <xdr:colOff>219075</xdr:colOff>
      <xdr:row>88</xdr:row>
      <xdr:rowOff>44825</xdr:rowOff>
    </xdr:to>
    <xdr:sp macro="" textlink="">
      <xdr:nvSpPr>
        <xdr:cNvPr id="50" name="Rounded Rectangle 49"/>
        <xdr:cNvSpPr/>
      </xdr:nvSpPr>
      <xdr:spPr>
        <a:xfrm>
          <a:off x="4444093" y="5165272"/>
          <a:ext cx="1435553" cy="404053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oneCellAnchor>
    <xdr:from>
      <xdr:col>0</xdr:col>
      <xdr:colOff>38100</xdr:colOff>
      <xdr:row>88</xdr:row>
      <xdr:rowOff>78441</xdr:rowOff>
    </xdr:from>
    <xdr:ext cx="10175421" cy="215314"/>
    <xdr:grpSp>
      <xdr:nvGrpSpPr>
        <xdr:cNvPr id="51" name="Group 50"/>
        <xdr:cNvGrpSpPr/>
      </xdr:nvGrpSpPr>
      <xdr:grpSpPr>
        <a:xfrm>
          <a:off x="38100" y="17425147"/>
          <a:ext cx="10175421" cy="215314"/>
          <a:chOff x="38100" y="5869641"/>
          <a:chExt cx="10153650" cy="220756"/>
        </a:xfrm>
      </xdr:grpSpPr>
      <xdr:sp macro="" textlink="">
        <xdr:nvSpPr>
          <xdr:cNvPr id="52" name="Rounded Rectangle 51"/>
          <xdr:cNvSpPr/>
        </xdr:nvSpPr>
        <xdr:spPr>
          <a:xfrm>
            <a:off x="38100" y="5869641"/>
            <a:ext cx="10153650" cy="22075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  </a:r>
            <a:endParaRPr lang="en-US" sz="800">
              <a:effectLst/>
            </a:endParaRPr>
          </a:p>
        </xdr:txBody>
      </xdr:sp>
      <xdr:sp macro="" textlink="">
        <xdr:nvSpPr>
          <xdr:cNvPr id="53" name="Flowchart: Connector 52"/>
          <xdr:cNvSpPr/>
        </xdr:nvSpPr>
        <xdr:spPr>
          <a:xfrm>
            <a:off x="208469" y="5941822"/>
            <a:ext cx="100977" cy="82161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Flowchart: Connector 53"/>
          <xdr:cNvSpPr/>
        </xdr:nvSpPr>
        <xdr:spPr>
          <a:xfrm>
            <a:off x="1738917" y="5941607"/>
            <a:ext cx="9766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Flowchart: Connector 54"/>
          <xdr:cNvSpPr/>
        </xdr:nvSpPr>
        <xdr:spPr>
          <a:xfrm>
            <a:off x="2790930" y="5944982"/>
            <a:ext cx="10058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Flowchart: Connector 55"/>
          <xdr:cNvSpPr/>
        </xdr:nvSpPr>
        <xdr:spPr>
          <a:xfrm>
            <a:off x="8631509" y="5930868"/>
            <a:ext cx="109898" cy="93114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Flowchart: Connector 56"/>
          <xdr:cNvSpPr/>
        </xdr:nvSpPr>
        <xdr:spPr>
          <a:xfrm>
            <a:off x="4219598" y="5938762"/>
            <a:ext cx="101048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Flowchart: Connector 57"/>
          <xdr:cNvSpPr/>
        </xdr:nvSpPr>
        <xdr:spPr>
          <a:xfrm>
            <a:off x="7103883" y="5934140"/>
            <a:ext cx="103835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9" name="Flowchart: Connector 58"/>
          <xdr:cNvSpPr/>
        </xdr:nvSpPr>
        <xdr:spPr>
          <a:xfrm>
            <a:off x="5637919" y="5926692"/>
            <a:ext cx="102906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oneCellAnchor>
  <xdr:twoCellAnchor>
    <xdr:from>
      <xdr:col>15</xdr:col>
      <xdr:colOff>10583</xdr:colOff>
      <xdr:row>79</xdr:row>
      <xdr:rowOff>10584</xdr:rowOff>
    </xdr:from>
    <xdr:to>
      <xdr:col>17</xdr:col>
      <xdr:colOff>1</xdr:colOff>
      <xdr:row>79</xdr:row>
      <xdr:rowOff>285750</xdr:rowOff>
    </xdr:to>
    <xdr:sp macro="" textlink="">
      <xdr:nvSpPr>
        <xdr:cNvPr id="60" name="TextBox 59"/>
        <xdr:cNvSpPr txBox="1"/>
      </xdr:nvSpPr>
      <xdr:spPr>
        <a:xfrm>
          <a:off x="8964083" y="15068367"/>
          <a:ext cx="78454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26</xdr:row>
      <xdr:rowOff>169795</xdr:rowOff>
    </xdr:from>
    <xdr:to>
      <xdr:col>6</xdr:col>
      <xdr:colOff>133349</xdr:colOff>
      <xdr:row>29</xdr:row>
      <xdr:rowOff>33619</xdr:rowOff>
    </xdr:to>
    <xdr:sp macro="" textlink="">
      <xdr:nvSpPr>
        <xdr:cNvPr id="65" name="Rounded Rectangle 64"/>
        <xdr:cNvSpPr/>
      </xdr:nvSpPr>
      <xdr:spPr>
        <a:xfrm>
          <a:off x="41826" y="9700398"/>
          <a:ext cx="4080817" cy="41851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26</xdr:row>
      <xdr:rowOff>171451</xdr:rowOff>
    </xdr:from>
    <xdr:to>
      <xdr:col>9</xdr:col>
      <xdr:colOff>219075</xdr:colOff>
      <xdr:row>29</xdr:row>
      <xdr:rowOff>44825</xdr:rowOff>
    </xdr:to>
    <xdr:sp macro="" textlink="">
      <xdr:nvSpPr>
        <xdr:cNvPr id="66" name="Rounded Rectangle 65"/>
        <xdr:cNvSpPr/>
      </xdr:nvSpPr>
      <xdr:spPr>
        <a:xfrm>
          <a:off x="4160744" y="9702054"/>
          <a:ext cx="1325096" cy="42806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oneCellAnchor>
    <xdr:from>
      <xdr:col>0</xdr:col>
      <xdr:colOff>38100</xdr:colOff>
      <xdr:row>29</xdr:row>
      <xdr:rowOff>78441</xdr:rowOff>
    </xdr:from>
    <xdr:ext cx="10125075" cy="235324"/>
    <xdr:grpSp>
      <xdr:nvGrpSpPr>
        <xdr:cNvPr id="67" name="Group 66"/>
        <xdr:cNvGrpSpPr/>
      </xdr:nvGrpSpPr>
      <xdr:grpSpPr>
        <a:xfrm>
          <a:off x="38100" y="6006353"/>
          <a:ext cx="10125075" cy="235324"/>
          <a:chOff x="38100" y="5869641"/>
          <a:chExt cx="10153650" cy="220756"/>
        </a:xfrm>
      </xdr:grpSpPr>
      <xdr:sp macro="" textlink="">
        <xdr:nvSpPr>
          <xdr:cNvPr id="68" name="Rounded Rectangle 67"/>
          <xdr:cNvSpPr/>
        </xdr:nvSpPr>
        <xdr:spPr>
          <a:xfrm>
            <a:off x="38100" y="5869641"/>
            <a:ext cx="10153650" cy="22075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  </a:r>
            <a:endParaRPr lang="en-US" sz="800">
              <a:effectLst/>
            </a:endParaRPr>
          </a:p>
        </xdr:txBody>
      </xdr:sp>
      <xdr:sp macro="" textlink="">
        <xdr:nvSpPr>
          <xdr:cNvPr id="69" name="Flowchart: Connector 68"/>
          <xdr:cNvSpPr/>
        </xdr:nvSpPr>
        <xdr:spPr>
          <a:xfrm>
            <a:off x="208469" y="5941822"/>
            <a:ext cx="100977" cy="82161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" name="Flowchart: Connector 69"/>
          <xdr:cNvSpPr/>
        </xdr:nvSpPr>
        <xdr:spPr>
          <a:xfrm>
            <a:off x="1738917" y="5941607"/>
            <a:ext cx="9766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1" name="Flowchart: Connector 70"/>
          <xdr:cNvSpPr/>
        </xdr:nvSpPr>
        <xdr:spPr>
          <a:xfrm>
            <a:off x="2790930" y="5944982"/>
            <a:ext cx="10058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" name="Flowchart: Connector 71"/>
          <xdr:cNvSpPr/>
        </xdr:nvSpPr>
        <xdr:spPr>
          <a:xfrm>
            <a:off x="8631509" y="5930868"/>
            <a:ext cx="109898" cy="93114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3" name="Flowchart: Connector 72"/>
          <xdr:cNvSpPr/>
        </xdr:nvSpPr>
        <xdr:spPr>
          <a:xfrm>
            <a:off x="4219598" y="5938762"/>
            <a:ext cx="101048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Flowchart: Connector 73"/>
          <xdr:cNvSpPr/>
        </xdr:nvSpPr>
        <xdr:spPr>
          <a:xfrm>
            <a:off x="7103883" y="5934140"/>
            <a:ext cx="103835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5637919" y="5926692"/>
            <a:ext cx="102906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oneCellAnchor>
  <xdr:twoCellAnchor>
    <xdr:from>
      <xdr:col>0</xdr:col>
      <xdr:colOff>0</xdr:colOff>
      <xdr:row>35</xdr:row>
      <xdr:rowOff>5715</xdr:rowOff>
    </xdr:from>
    <xdr:to>
      <xdr:col>17</xdr:col>
      <xdr:colOff>0</xdr:colOff>
      <xdr:row>36</xdr:row>
      <xdr:rowOff>0</xdr:rowOff>
    </xdr:to>
    <xdr:sp macro="" textlink="">
      <xdr:nvSpPr>
        <xdr:cNvPr id="80" name="TextBox 79"/>
        <xdr:cNvSpPr txBox="1"/>
      </xdr:nvSpPr>
      <xdr:spPr>
        <a:xfrm>
          <a:off x="0" y="902186"/>
          <a:ext cx="9031941" cy="218402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31</xdr:row>
      <xdr:rowOff>9525</xdr:rowOff>
    </xdr:from>
    <xdr:to>
      <xdr:col>3</xdr:col>
      <xdr:colOff>533400</xdr:colOff>
      <xdr:row>35</xdr:row>
      <xdr:rowOff>44823</xdr:rowOff>
    </xdr:to>
    <xdr:sp macro="" textlink="">
      <xdr:nvSpPr>
        <xdr:cNvPr id="81" name="TextBox 80"/>
        <xdr:cNvSpPr txBox="1"/>
      </xdr:nvSpPr>
      <xdr:spPr>
        <a:xfrm>
          <a:off x="0" y="6318437"/>
          <a:ext cx="2180665" cy="797298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31</xdr:row>
      <xdr:rowOff>9525</xdr:rowOff>
    </xdr:from>
    <xdr:to>
      <xdr:col>10</xdr:col>
      <xdr:colOff>0</xdr:colOff>
      <xdr:row>35</xdr:row>
      <xdr:rowOff>9525</xdr:rowOff>
    </xdr:to>
    <xdr:sp macro="" textlink="">
      <xdr:nvSpPr>
        <xdr:cNvPr id="82" name="TextBox 81"/>
        <xdr:cNvSpPr txBox="1"/>
      </xdr:nvSpPr>
      <xdr:spPr>
        <a:xfrm>
          <a:off x="2190190" y="9525"/>
          <a:ext cx="3367928" cy="89647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36</xdr:row>
      <xdr:rowOff>10584</xdr:rowOff>
    </xdr:from>
    <xdr:to>
      <xdr:col>17</xdr:col>
      <xdr:colOff>1</xdr:colOff>
      <xdr:row>36</xdr:row>
      <xdr:rowOff>285750</xdr:rowOff>
    </xdr:to>
    <xdr:sp macro="" textlink="">
      <xdr:nvSpPr>
        <xdr:cNvPr id="83" name="TextBox 82"/>
        <xdr:cNvSpPr txBox="1"/>
      </xdr:nvSpPr>
      <xdr:spPr>
        <a:xfrm>
          <a:off x="8302936" y="1131172"/>
          <a:ext cx="729006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78442</xdr:colOff>
      <xdr:row>24</xdr:row>
      <xdr:rowOff>67236</xdr:rowOff>
    </xdr:from>
    <xdr:to>
      <xdr:col>8</xdr:col>
      <xdr:colOff>229526</xdr:colOff>
      <xdr:row>26</xdr:row>
      <xdr:rowOff>134471</xdr:rowOff>
    </xdr:to>
    <xdr:sp macro="" textlink="">
      <xdr:nvSpPr>
        <xdr:cNvPr id="61" name="Rounded Rectangle 60"/>
        <xdr:cNvSpPr/>
      </xdr:nvSpPr>
      <xdr:spPr>
        <a:xfrm>
          <a:off x="78442" y="5042648"/>
          <a:ext cx="5126496" cy="44823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67236</xdr:colOff>
      <xdr:row>56</xdr:row>
      <xdr:rowOff>33618</xdr:rowOff>
    </xdr:from>
    <xdr:to>
      <xdr:col>8</xdr:col>
      <xdr:colOff>218320</xdr:colOff>
      <xdr:row>59</xdr:row>
      <xdr:rowOff>56590</xdr:rowOff>
    </xdr:to>
    <xdr:sp macro="" textlink="">
      <xdr:nvSpPr>
        <xdr:cNvPr id="62" name="Rounded Rectangle 61"/>
        <xdr:cNvSpPr/>
      </xdr:nvSpPr>
      <xdr:spPr>
        <a:xfrm>
          <a:off x="67236" y="11284324"/>
          <a:ext cx="5126496" cy="5048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44823</xdr:colOff>
      <xdr:row>82</xdr:row>
      <xdr:rowOff>33618</xdr:rowOff>
    </xdr:from>
    <xdr:to>
      <xdr:col>8</xdr:col>
      <xdr:colOff>195907</xdr:colOff>
      <xdr:row>85</xdr:row>
      <xdr:rowOff>11207</xdr:rowOff>
    </xdr:to>
    <xdr:sp macro="" textlink="">
      <xdr:nvSpPr>
        <xdr:cNvPr id="63" name="Rounded Rectangle 62"/>
        <xdr:cNvSpPr/>
      </xdr:nvSpPr>
      <xdr:spPr>
        <a:xfrm>
          <a:off x="44823" y="15060706"/>
          <a:ext cx="5552319" cy="381001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3455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2574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66950" y="9525"/>
          <a:ext cx="36957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45033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13</xdr:row>
      <xdr:rowOff>169795</xdr:rowOff>
    </xdr:from>
    <xdr:to>
      <xdr:col>6</xdr:col>
      <xdr:colOff>133349</xdr:colOff>
      <xdr:row>16</xdr:row>
      <xdr:rowOff>33619</xdr:rowOff>
    </xdr:to>
    <xdr:sp macro="" textlink="">
      <xdr:nvSpPr>
        <xdr:cNvPr id="7" name="Rounded Rectangle 6"/>
        <xdr:cNvSpPr/>
      </xdr:nvSpPr>
      <xdr:spPr>
        <a:xfrm>
          <a:off x="41826" y="5418070"/>
          <a:ext cx="4339673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13</xdr:row>
      <xdr:rowOff>171451</xdr:rowOff>
    </xdr:from>
    <xdr:to>
      <xdr:col>9</xdr:col>
      <xdr:colOff>219075</xdr:colOff>
      <xdr:row>16</xdr:row>
      <xdr:rowOff>44825</xdr:rowOff>
    </xdr:to>
    <xdr:sp macro="" textlink="">
      <xdr:nvSpPr>
        <xdr:cNvPr id="8" name="Rounded Rectangle 7"/>
        <xdr:cNvSpPr/>
      </xdr:nvSpPr>
      <xdr:spPr>
        <a:xfrm>
          <a:off x="4419600" y="5419726"/>
          <a:ext cx="143827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38100</xdr:colOff>
      <xdr:row>16</xdr:row>
      <xdr:rowOff>78441</xdr:rowOff>
    </xdr:from>
    <xdr:to>
      <xdr:col>17</xdr:col>
      <xdr:colOff>366091</xdr:colOff>
      <xdr:row>18</xdr:row>
      <xdr:rowOff>89646</xdr:rowOff>
    </xdr:to>
    <xdr:grpSp>
      <xdr:nvGrpSpPr>
        <xdr:cNvPr id="9" name="Group 8"/>
        <xdr:cNvGrpSpPr/>
      </xdr:nvGrpSpPr>
      <xdr:grpSpPr>
        <a:xfrm>
          <a:off x="41148" y="3309321"/>
          <a:ext cx="9410269" cy="222660"/>
          <a:chOff x="38100" y="5869641"/>
          <a:chExt cx="10153650" cy="220756"/>
        </a:xfrm>
      </xdr:grpSpPr>
      <xdr:sp macro="" textlink="">
        <xdr:nvSpPr>
          <xdr:cNvPr id="10" name="Rounded Rectangle 9"/>
          <xdr:cNvSpPr/>
        </xdr:nvSpPr>
        <xdr:spPr>
          <a:xfrm>
            <a:off x="38100" y="5869641"/>
            <a:ext cx="10153650" cy="22075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  </a:r>
            <a:endParaRPr lang="en-US" sz="800">
              <a:effectLst/>
            </a:endParaRPr>
          </a:p>
        </xdr:txBody>
      </xdr:sp>
      <xdr:sp macro="" textlink="">
        <xdr:nvSpPr>
          <xdr:cNvPr id="11" name="Flowchart: Connector 10"/>
          <xdr:cNvSpPr/>
        </xdr:nvSpPr>
        <xdr:spPr>
          <a:xfrm>
            <a:off x="208469" y="5941822"/>
            <a:ext cx="100977" cy="82161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Flowchart: Connector 11"/>
          <xdr:cNvSpPr/>
        </xdr:nvSpPr>
        <xdr:spPr>
          <a:xfrm>
            <a:off x="1738917" y="5941607"/>
            <a:ext cx="9766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Flowchart: Connector 12"/>
          <xdr:cNvSpPr/>
        </xdr:nvSpPr>
        <xdr:spPr>
          <a:xfrm>
            <a:off x="2790930" y="5944982"/>
            <a:ext cx="10058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Flowchart: Connector 13"/>
          <xdr:cNvSpPr/>
        </xdr:nvSpPr>
        <xdr:spPr>
          <a:xfrm>
            <a:off x="8631509" y="5930868"/>
            <a:ext cx="109898" cy="93114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Flowchart: Connector 14"/>
          <xdr:cNvSpPr/>
        </xdr:nvSpPr>
        <xdr:spPr>
          <a:xfrm>
            <a:off x="4219598" y="5938762"/>
            <a:ext cx="101048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7103883" y="5934140"/>
            <a:ext cx="103835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5637919" y="5926692"/>
            <a:ext cx="102906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47625</xdr:colOff>
      <xdr:row>10</xdr:row>
      <xdr:rowOff>76200</xdr:rowOff>
    </xdr:from>
    <xdr:to>
      <xdr:col>8</xdr:col>
      <xdr:colOff>183021</xdr:colOff>
      <xdr:row>13</xdr:row>
      <xdr:rowOff>104775</xdr:rowOff>
    </xdr:to>
    <xdr:sp macro="" textlink="">
      <xdr:nvSpPr>
        <xdr:cNvPr id="18" name="Rounded Rectangle 17"/>
        <xdr:cNvSpPr/>
      </xdr:nvSpPr>
      <xdr:spPr>
        <a:xfrm>
          <a:off x="47625" y="2371725"/>
          <a:ext cx="5126496" cy="5048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039100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9907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8100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0218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22</xdr:row>
      <xdr:rowOff>169793</xdr:rowOff>
    </xdr:from>
    <xdr:to>
      <xdr:col>6</xdr:col>
      <xdr:colOff>133349</xdr:colOff>
      <xdr:row>26</xdr:row>
      <xdr:rowOff>124238</xdr:rowOff>
    </xdr:to>
    <xdr:sp macro="" textlink="">
      <xdr:nvSpPr>
        <xdr:cNvPr id="7" name="Rounded Rectangle 6"/>
        <xdr:cNvSpPr/>
      </xdr:nvSpPr>
      <xdr:spPr>
        <a:xfrm>
          <a:off x="41826" y="4957141"/>
          <a:ext cx="3810414" cy="71644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322916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22</xdr:row>
      <xdr:rowOff>171451</xdr:rowOff>
    </xdr:from>
    <xdr:to>
      <xdr:col>9</xdr:col>
      <xdr:colOff>219075</xdr:colOff>
      <xdr:row>26</xdr:row>
      <xdr:rowOff>124239</xdr:rowOff>
    </xdr:to>
    <xdr:sp macro="" textlink="">
      <xdr:nvSpPr>
        <xdr:cNvPr id="9" name="Rounded Rectangle 8"/>
        <xdr:cNvSpPr/>
      </xdr:nvSpPr>
      <xdr:spPr>
        <a:xfrm>
          <a:off x="3890341" y="4958799"/>
          <a:ext cx="1604756" cy="71478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27</xdr:row>
      <xdr:rowOff>47626</xdr:rowOff>
    </xdr:from>
    <xdr:to>
      <xdr:col>17</xdr:col>
      <xdr:colOff>457200</xdr:colOff>
      <xdr:row>28</xdr:row>
      <xdr:rowOff>85725</xdr:rowOff>
    </xdr:to>
    <xdr:sp macro="" textlink="">
      <xdr:nvSpPr>
        <xdr:cNvPr id="10" name="Rounded Rectangle 9"/>
        <xdr:cNvSpPr/>
      </xdr:nvSpPr>
      <xdr:spPr>
        <a:xfrm>
          <a:off x="38100" y="3324226"/>
          <a:ext cx="10153650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172518</xdr:colOff>
      <xdr:row>27</xdr:row>
      <xdr:rowOff>117963</xdr:rowOff>
    </xdr:from>
    <xdr:to>
      <xdr:col>0</xdr:col>
      <xdr:colOff>272762</xdr:colOff>
      <xdr:row>28</xdr:row>
      <xdr:rowOff>25977</xdr:rowOff>
    </xdr:to>
    <xdr:sp macro="" textlink="">
      <xdr:nvSpPr>
        <xdr:cNvPr id="11" name="Flowchart: Connector 10"/>
        <xdr:cNvSpPr/>
      </xdr:nvSpPr>
      <xdr:spPr>
        <a:xfrm>
          <a:off x="172518" y="4031872"/>
          <a:ext cx="100244" cy="898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100488</xdr:colOff>
      <xdr:row>27</xdr:row>
      <xdr:rowOff>108649</xdr:rowOff>
    </xdr:from>
    <xdr:to>
      <xdr:col>3</xdr:col>
      <xdr:colOff>198152</xdr:colOff>
      <xdr:row>28</xdr:row>
      <xdr:rowOff>18733</xdr:rowOff>
    </xdr:to>
    <xdr:sp macro="" textlink="">
      <xdr:nvSpPr>
        <xdr:cNvPr id="12" name="Flowchart: Connector 11"/>
        <xdr:cNvSpPr/>
      </xdr:nvSpPr>
      <xdr:spPr>
        <a:xfrm>
          <a:off x="1703476" y="3700271"/>
          <a:ext cx="97664" cy="9129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403603</xdr:colOff>
      <xdr:row>27</xdr:row>
      <xdr:rowOff>110237</xdr:rowOff>
    </xdr:from>
    <xdr:to>
      <xdr:col>4</xdr:col>
      <xdr:colOff>504187</xdr:colOff>
      <xdr:row>28</xdr:row>
      <xdr:rowOff>20321</xdr:rowOff>
    </xdr:to>
    <xdr:sp macro="" textlink="">
      <xdr:nvSpPr>
        <xdr:cNvPr id="13" name="Flowchart: Connector 12"/>
        <xdr:cNvSpPr/>
      </xdr:nvSpPr>
      <xdr:spPr>
        <a:xfrm>
          <a:off x="2813842" y="5850085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71342</xdr:colOff>
      <xdr:row>27</xdr:row>
      <xdr:rowOff>121983</xdr:rowOff>
    </xdr:from>
    <xdr:to>
      <xdr:col>15</xdr:col>
      <xdr:colOff>203189</xdr:colOff>
      <xdr:row>28</xdr:row>
      <xdr:rowOff>46872</xdr:rowOff>
    </xdr:to>
    <xdr:sp macro="" textlink="">
      <xdr:nvSpPr>
        <xdr:cNvPr id="14" name="Flowchart: Connector 13"/>
        <xdr:cNvSpPr/>
      </xdr:nvSpPr>
      <xdr:spPr>
        <a:xfrm>
          <a:off x="8643842" y="5861831"/>
          <a:ext cx="131847" cy="1153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494401</xdr:colOff>
      <xdr:row>27</xdr:row>
      <xdr:rowOff>128660</xdr:rowOff>
    </xdr:from>
    <xdr:to>
      <xdr:col>6</xdr:col>
      <xdr:colOff>594985</xdr:colOff>
      <xdr:row>28</xdr:row>
      <xdr:rowOff>40005</xdr:rowOff>
    </xdr:to>
    <xdr:sp macro="" textlink="">
      <xdr:nvSpPr>
        <xdr:cNvPr id="15" name="Flowchart: Connector 14"/>
        <xdr:cNvSpPr/>
      </xdr:nvSpPr>
      <xdr:spPr>
        <a:xfrm>
          <a:off x="4213292" y="5868508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247944</xdr:colOff>
      <xdr:row>27</xdr:row>
      <xdr:rowOff>124355</xdr:rowOff>
    </xdr:from>
    <xdr:to>
      <xdr:col>12</xdr:col>
      <xdr:colOff>352244</xdr:colOff>
      <xdr:row>28</xdr:row>
      <xdr:rowOff>35700</xdr:rowOff>
    </xdr:to>
    <xdr:sp macro="" textlink="">
      <xdr:nvSpPr>
        <xdr:cNvPr id="16" name="Flowchart: Connector 15"/>
        <xdr:cNvSpPr/>
      </xdr:nvSpPr>
      <xdr:spPr>
        <a:xfrm>
          <a:off x="7039683" y="5864203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341777</xdr:colOff>
      <xdr:row>27</xdr:row>
      <xdr:rowOff>111014</xdr:rowOff>
    </xdr:from>
    <xdr:to>
      <xdr:col>10</xdr:col>
      <xdr:colOff>29411</xdr:colOff>
      <xdr:row>28</xdr:row>
      <xdr:rowOff>22359</xdr:rowOff>
    </xdr:to>
    <xdr:sp macro="" textlink="">
      <xdr:nvSpPr>
        <xdr:cNvPr id="17" name="Flowchart: Connector 16"/>
        <xdr:cNvSpPr/>
      </xdr:nvSpPr>
      <xdr:spPr>
        <a:xfrm>
          <a:off x="5617799" y="5850862"/>
          <a:ext cx="93482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67235</xdr:colOff>
      <xdr:row>19</xdr:row>
      <xdr:rowOff>78441</xdr:rowOff>
    </xdr:from>
    <xdr:to>
      <xdr:col>8</xdr:col>
      <xdr:colOff>218319</xdr:colOff>
      <xdr:row>22</xdr:row>
      <xdr:rowOff>97491</xdr:rowOff>
    </xdr:to>
    <xdr:sp macro="" textlink="">
      <xdr:nvSpPr>
        <xdr:cNvPr id="18" name="Rounded Rectangle 17"/>
        <xdr:cNvSpPr/>
      </xdr:nvSpPr>
      <xdr:spPr>
        <a:xfrm>
          <a:off x="67235" y="4370294"/>
          <a:ext cx="5126496" cy="5905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69" name="TextBox 68"/>
        <xdr:cNvSpPr txBox="1"/>
      </xdr:nvSpPr>
      <xdr:spPr>
        <a:xfrm>
          <a:off x="8954558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70" name="TextBox 69"/>
        <xdr:cNvSpPr txBox="1"/>
      </xdr:nvSpPr>
      <xdr:spPr>
        <a:xfrm>
          <a:off x="4592109" y="1115484"/>
          <a:ext cx="14467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71" name="TextBox 70"/>
        <xdr:cNvSpPr txBox="1"/>
      </xdr:nvSpPr>
      <xdr:spPr>
        <a:xfrm>
          <a:off x="0" y="885825"/>
          <a:ext cx="8401050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73" name="TextBox 72"/>
        <xdr:cNvSpPr txBox="1"/>
      </xdr:nvSpPr>
      <xdr:spPr>
        <a:xfrm>
          <a:off x="2181225" y="9525"/>
          <a:ext cx="38576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0</xdr:col>
      <xdr:colOff>41826</xdr:colOff>
      <xdr:row>138</xdr:row>
      <xdr:rowOff>169794</xdr:rowOff>
    </xdr:from>
    <xdr:to>
      <xdr:col>6</xdr:col>
      <xdr:colOff>133349</xdr:colOff>
      <xdr:row>143</xdr:row>
      <xdr:rowOff>0</xdr:rowOff>
    </xdr:to>
    <xdr:sp macro="" textlink="">
      <xdr:nvSpPr>
        <xdr:cNvPr id="78" name="Rounded Rectangle 77"/>
        <xdr:cNvSpPr/>
      </xdr:nvSpPr>
      <xdr:spPr>
        <a:xfrm>
          <a:off x="41826" y="24468069"/>
          <a:ext cx="3653873" cy="5160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138</xdr:row>
      <xdr:rowOff>171451</xdr:rowOff>
    </xdr:from>
    <xdr:to>
      <xdr:col>9</xdr:col>
      <xdr:colOff>219075</xdr:colOff>
      <xdr:row>142</xdr:row>
      <xdr:rowOff>133350</xdr:rowOff>
    </xdr:to>
    <xdr:sp macro="" textlink="">
      <xdr:nvSpPr>
        <xdr:cNvPr id="79" name="Rounded Rectangle 78"/>
        <xdr:cNvSpPr/>
      </xdr:nvSpPr>
      <xdr:spPr>
        <a:xfrm>
          <a:off x="3733800" y="24469726"/>
          <a:ext cx="1428750" cy="5048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143</xdr:row>
      <xdr:rowOff>47626</xdr:rowOff>
    </xdr:from>
    <xdr:to>
      <xdr:col>17</xdr:col>
      <xdr:colOff>457200</xdr:colOff>
      <xdr:row>144</xdr:row>
      <xdr:rowOff>85725</xdr:rowOff>
    </xdr:to>
    <xdr:sp macro="" textlink="">
      <xdr:nvSpPr>
        <xdr:cNvPr id="80" name="Rounded Rectangle 79"/>
        <xdr:cNvSpPr/>
      </xdr:nvSpPr>
      <xdr:spPr>
        <a:xfrm>
          <a:off x="38100" y="4733926"/>
          <a:ext cx="10163175" cy="2190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172518</xdr:colOff>
      <xdr:row>143</xdr:row>
      <xdr:rowOff>117963</xdr:rowOff>
    </xdr:from>
    <xdr:to>
      <xdr:col>0</xdr:col>
      <xdr:colOff>272762</xdr:colOff>
      <xdr:row>144</xdr:row>
      <xdr:rowOff>25977</xdr:rowOff>
    </xdr:to>
    <xdr:sp macro="" textlink="">
      <xdr:nvSpPr>
        <xdr:cNvPr id="81" name="Flowchart: Connector 80"/>
        <xdr:cNvSpPr/>
      </xdr:nvSpPr>
      <xdr:spPr>
        <a:xfrm>
          <a:off x="172518" y="4804263"/>
          <a:ext cx="100244" cy="889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251574</xdr:colOff>
      <xdr:row>143</xdr:row>
      <xdr:rowOff>115218</xdr:rowOff>
    </xdr:from>
    <xdr:to>
      <xdr:col>3</xdr:col>
      <xdr:colOff>349238</xdr:colOff>
      <xdr:row>144</xdr:row>
      <xdr:rowOff>25302</xdr:rowOff>
    </xdr:to>
    <xdr:sp macro="" textlink="">
      <xdr:nvSpPr>
        <xdr:cNvPr id="82" name="Flowchart: Connector 81"/>
        <xdr:cNvSpPr/>
      </xdr:nvSpPr>
      <xdr:spPr>
        <a:xfrm>
          <a:off x="1716453" y="6447701"/>
          <a:ext cx="97664" cy="9401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614381</xdr:colOff>
      <xdr:row>143</xdr:row>
      <xdr:rowOff>123375</xdr:rowOff>
    </xdr:from>
    <xdr:to>
      <xdr:col>4</xdr:col>
      <xdr:colOff>714965</xdr:colOff>
      <xdr:row>144</xdr:row>
      <xdr:rowOff>33459</xdr:rowOff>
    </xdr:to>
    <xdr:sp macro="" textlink="">
      <xdr:nvSpPr>
        <xdr:cNvPr id="83" name="Flowchart: Connector 82"/>
        <xdr:cNvSpPr/>
      </xdr:nvSpPr>
      <xdr:spPr>
        <a:xfrm>
          <a:off x="2814984" y="6455858"/>
          <a:ext cx="100584" cy="9401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149085</xdr:colOff>
      <xdr:row>143</xdr:row>
      <xdr:rowOff>92937</xdr:rowOff>
    </xdr:from>
    <xdr:to>
      <xdr:col>15</xdr:col>
      <xdr:colOff>280932</xdr:colOff>
      <xdr:row>144</xdr:row>
      <xdr:rowOff>17826</xdr:rowOff>
    </xdr:to>
    <xdr:sp macro="" textlink="">
      <xdr:nvSpPr>
        <xdr:cNvPr id="84" name="Flowchart: Connector 83"/>
        <xdr:cNvSpPr/>
      </xdr:nvSpPr>
      <xdr:spPr>
        <a:xfrm>
          <a:off x="8616810" y="24972237"/>
          <a:ext cx="131847" cy="1153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50453</xdr:colOff>
      <xdr:row>143</xdr:row>
      <xdr:rowOff>110852</xdr:rowOff>
    </xdr:from>
    <xdr:to>
      <xdr:col>7</xdr:col>
      <xdr:colOff>141512</xdr:colOff>
      <xdr:row>144</xdr:row>
      <xdr:rowOff>22197</xdr:rowOff>
    </xdr:to>
    <xdr:sp macro="" textlink="">
      <xdr:nvSpPr>
        <xdr:cNvPr id="85" name="Flowchart: Connector 84"/>
        <xdr:cNvSpPr/>
      </xdr:nvSpPr>
      <xdr:spPr>
        <a:xfrm>
          <a:off x="4174778" y="24990152"/>
          <a:ext cx="91059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24101</xdr:colOff>
      <xdr:row>143</xdr:row>
      <xdr:rowOff>116073</xdr:rowOff>
    </xdr:from>
    <xdr:to>
      <xdr:col>13</xdr:col>
      <xdr:colOff>128401</xdr:colOff>
      <xdr:row>144</xdr:row>
      <xdr:rowOff>27418</xdr:rowOff>
    </xdr:to>
    <xdr:sp macro="" textlink="">
      <xdr:nvSpPr>
        <xdr:cNvPr id="86" name="Flowchart: Connector 85"/>
        <xdr:cNvSpPr/>
      </xdr:nvSpPr>
      <xdr:spPr>
        <a:xfrm>
          <a:off x="7082126" y="24995373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272612</xdr:colOff>
      <xdr:row>143</xdr:row>
      <xdr:rowOff>120540</xdr:rowOff>
    </xdr:from>
    <xdr:to>
      <xdr:col>10</xdr:col>
      <xdr:colOff>381000</xdr:colOff>
      <xdr:row>144</xdr:row>
      <xdr:rowOff>28576</xdr:rowOff>
    </xdr:to>
    <xdr:sp macro="" textlink="">
      <xdr:nvSpPr>
        <xdr:cNvPr id="87" name="Flowchart: Connector 86"/>
        <xdr:cNvSpPr/>
      </xdr:nvSpPr>
      <xdr:spPr>
        <a:xfrm>
          <a:off x="5625662" y="24999840"/>
          <a:ext cx="108388" cy="9853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504825</xdr:colOff>
      <xdr:row>4</xdr:row>
      <xdr:rowOff>24848</xdr:rowOff>
    </xdr:to>
    <xdr:sp macro="" textlink="">
      <xdr:nvSpPr>
        <xdr:cNvPr id="68" name="TextBox 67"/>
        <xdr:cNvSpPr txBox="1"/>
      </xdr:nvSpPr>
      <xdr:spPr>
        <a:xfrm>
          <a:off x="0" y="0"/>
          <a:ext cx="1970847" cy="819978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10404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System(Main)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85725</xdr:colOff>
      <xdr:row>21</xdr:row>
      <xdr:rowOff>28575</xdr:rowOff>
    </xdr:from>
    <xdr:to>
      <xdr:col>9</xdr:col>
      <xdr:colOff>268746</xdr:colOff>
      <xdr:row>24</xdr:row>
      <xdr:rowOff>47625</xdr:rowOff>
    </xdr:to>
    <xdr:sp macro="" textlink="">
      <xdr:nvSpPr>
        <xdr:cNvPr id="72" name="Rounded Rectangle 71"/>
        <xdr:cNvSpPr/>
      </xdr:nvSpPr>
      <xdr:spPr>
        <a:xfrm>
          <a:off x="85725" y="4800600"/>
          <a:ext cx="5126496" cy="5905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15298</xdr:colOff>
      <xdr:row>24</xdr:row>
      <xdr:rowOff>93595</xdr:rowOff>
    </xdr:from>
    <xdr:to>
      <xdr:col>6</xdr:col>
      <xdr:colOff>106821</xdr:colOff>
      <xdr:row>27</xdr:row>
      <xdr:rowOff>133350</xdr:rowOff>
    </xdr:to>
    <xdr:sp macro="" textlink="">
      <xdr:nvSpPr>
        <xdr:cNvPr id="74" name="Rounded Rectangle 73"/>
        <xdr:cNvSpPr/>
      </xdr:nvSpPr>
      <xdr:spPr>
        <a:xfrm>
          <a:off x="15298" y="5437120"/>
          <a:ext cx="3653873" cy="61125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144922</xdr:colOff>
      <xdr:row>24</xdr:row>
      <xdr:rowOff>95252</xdr:rowOff>
    </xdr:from>
    <xdr:to>
      <xdr:col>9</xdr:col>
      <xdr:colOff>192547</xdr:colOff>
      <xdr:row>27</xdr:row>
      <xdr:rowOff>123825</xdr:rowOff>
    </xdr:to>
    <xdr:sp macro="" textlink="">
      <xdr:nvSpPr>
        <xdr:cNvPr id="75" name="Rounded Rectangle 74"/>
        <xdr:cNvSpPr/>
      </xdr:nvSpPr>
      <xdr:spPr>
        <a:xfrm>
          <a:off x="3707272" y="5438777"/>
          <a:ext cx="1428750" cy="600073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21097</xdr:colOff>
      <xdr:row>27</xdr:row>
      <xdr:rowOff>171452</xdr:rowOff>
    </xdr:from>
    <xdr:to>
      <xdr:col>17</xdr:col>
      <xdr:colOff>440197</xdr:colOff>
      <xdr:row>28</xdr:row>
      <xdr:rowOff>171451</xdr:rowOff>
    </xdr:to>
    <xdr:sp macro="" textlink="">
      <xdr:nvSpPr>
        <xdr:cNvPr id="76" name="Rounded Rectangle 75"/>
        <xdr:cNvSpPr/>
      </xdr:nvSpPr>
      <xdr:spPr>
        <a:xfrm>
          <a:off x="21097" y="6086477"/>
          <a:ext cx="9629775" cy="2095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155515</xdr:colOff>
      <xdr:row>28</xdr:row>
      <xdr:rowOff>13189</xdr:rowOff>
    </xdr:from>
    <xdr:to>
      <xdr:col>0</xdr:col>
      <xdr:colOff>255759</xdr:colOff>
      <xdr:row>28</xdr:row>
      <xdr:rowOff>111703</xdr:rowOff>
    </xdr:to>
    <xdr:sp macro="" textlink="">
      <xdr:nvSpPr>
        <xdr:cNvPr id="93" name="Flowchart: Connector 92"/>
        <xdr:cNvSpPr/>
      </xdr:nvSpPr>
      <xdr:spPr>
        <a:xfrm>
          <a:off x="155515" y="6137764"/>
          <a:ext cx="100244" cy="9851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234571</xdr:colOff>
      <xdr:row>28</xdr:row>
      <xdr:rowOff>10444</xdr:rowOff>
    </xdr:from>
    <xdr:to>
      <xdr:col>3</xdr:col>
      <xdr:colOff>332235</xdr:colOff>
      <xdr:row>28</xdr:row>
      <xdr:rowOff>111028</xdr:rowOff>
    </xdr:to>
    <xdr:sp macro="" textlink="">
      <xdr:nvSpPr>
        <xdr:cNvPr id="94" name="Flowchart: Connector 93"/>
        <xdr:cNvSpPr/>
      </xdr:nvSpPr>
      <xdr:spPr>
        <a:xfrm>
          <a:off x="1720471" y="6135019"/>
          <a:ext cx="9766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597378</xdr:colOff>
      <xdr:row>28</xdr:row>
      <xdr:rowOff>18601</xdr:rowOff>
    </xdr:from>
    <xdr:to>
      <xdr:col>4</xdr:col>
      <xdr:colOff>697962</xdr:colOff>
      <xdr:row>28</xdr:row>
      <xdr:rowOff>119185</xdr:rowOff>
    </xdr:to>
    <xdr:sp macro="" textlink="">
      <xdr:nvSpPr>
        <xdr:cNvPr id="95" name="Flowchart: Connector 94"/>
        <xdr:cNvSpPr/>
      </xdr:nvSpPr>
      <xdr:spPr>
        <a:xfrm>
          <a:off x="2759553" y="6143176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113032</xdr:colOff>
      <xdr:row>28</xdr:row>
      <xdr:rowOff>7213</xdr:rowOff>
    </xdr:from>
    <xdr:to>
      <xdr:col>15</xdr:col>
      <xdr:colOff>244879</xdr:colOff>
      <xdr:row>28</xdr:row>
      <xdr:rowOff>122602</xdr:rowOff>
    </xdr:to>
    <xdr:sp macro="" textlink="">
      <xdr:nvSpPr>
        <xdr:cNvPr id="96" name="Flowchart: Connector 95"/>
        <xdr:cNvSpPr/>
      </xdr:nvSpPr>
      <xdr:spPr>
        <a:xfrm>
          <a:off x="8580757" y="6131788"/>
          <a:ext cx="131847" cy="1153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452550</xdr:colOff>
      <xdr:row>28</xdr:row>
      <xdr:rowOff>15603</xdr:rowOff>
    </xdr:from>
    <xdr:to>
      <xdr:col>6</xdr:col>
      <xdr:colOff>543609</xdr:colOff>
      <xdr:row>28</xdr:row>
      <xdr:rowOff>117448</xdr:rowOff>
    </xdr:to>
    <xdr:sp macro="" textlink="">
      <xdr:nvSpPr>
        <xdr:cNvPr id="97" name="Flowchart: Connector 96"/>
        <xdr:cNvSpPr/>
      </xdr:nvSpPr>
      <xdr:spPr>
        <a:xfrm>
          <a:off x="4014900" y="6140178"/>
          <a:ext cx="91059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16623</xdr:colOff>
      <xdr:row>28</xdr:row>
      <xdr:rowOff>30349</xdr:rowOff>
    </xdr:from>
    <xdr:to>
      <xdr:col>13</xdr:col>
      <xdr:colOff>120923</xdr:colOff>
      <xdr:row>28</xdr:row>
      <xdr:rowOff>132194</xdr:rowOff>
    </xdr:to>
    <xdr:sp macro="" textlink="">
      <xdr:nvSpPr>
        <xdr:cNvPr id="98" name="Flowchart: Connector 97"/>
        <xdr:cNvSpPr/>
      </xdr:nvSpPr>
      <xdr:spPr>
        <a:xfrm>
          <a:off x="7074648" y="6154924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322284</xdr:colOff>
      <xdr:row>28</xdr:row>
      <xdr:rowOff>15765</xdr:rowOff>
    </xdr:from>
    <xdr:to>
      <xdr:col>10</xdr:col>
      <xdr:colOff>400549</xdr:colOff>
      <xdr:row>28</xdr:row>
      <xdr:rowOff>128096</xdr:rowOff>
    </xdr:to>
    <xdr:sp macro="" textlink="">
      <xdr:nvSpPr>
        <xdr:cNvPr id="99" name="Flowchart: Connector 98"/>
        <xdr:cNvSpPr/>
      </xdr:nvSpPr>
      <xdr:spPr>
        <a:xfrm>
          <a:off x="5675334" y="6140340"/>
          <a:ext cx="78265" cy="11233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33</xdr:row>
      <xdr:rowOff>9525</xdr:rowOff>
    </xdr:from>
    <xdr:to>
      <xdr:col>14</xdr:col>
      <xdr:colOff>0</xdr:colOff>
      <xdr:row>34</xdr:row>
      <xdr:rowOff>0</xdr:rowOff>
    </xdr:to>
    <xdr:sp macro="" textlink="">
      <xdr:nvSpPr>
        <xdr:cNvPr id="100" name="TextBox 99"/>
        <xdr:cNvSpPr txBox="1"/>
      </xdr:nvSpPr>
      <xdr:spPr>
        <a:xfrm>
          <a:off x="0" y="828675"/>
          <a:ext cx="7610475" cy="228600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3</xdr:col>
      <xdr:colOff>514350</xdr:colOff>
      <xdr:row>29</xdr:row>
      <xdr:rowOff>9525</xdr:rowOff>
    </xdr:from>
    <xdr:to>
      <xdr:col>10</xdr:col>
      <xdr:colOff>0</xdr:colOff>
      <xdr:row>33</xdr:row>
      <xdr:rowOff>9525</xdr:rowOff>
    </xdr:to>
    <xdr:sp macro="" textlink="">
      <xdr:nvSpPr>
        <xdr:cNvPr id="101" name="TextBox 100"/>
        <xdr:cNvSpPr txBox="1"/>
      </xdr:nvSpPr>
      <xdr:spPr>
        <a:xfrm>
          <a:off x="2000250" y="9525"/>
          <a:ext cx="3352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0</xdr:col>
      <xdr:colOff>0</xdr:colOff>
      <xdr:row>29</xdr:row>
      <xdr:rowOff>0</xdr:rowOff>
    </xdr:from>
    <xdr:to>
      <xdr:col>3</xdr:col>
      <xdr:colOff>504825</xdr:colOff>
      <xdr:row>33</xdr:row>
      <xdr:rowOff>24848</xdr:rowOff>
    </xdr:to>
    <xdr:sp macro="" textlink="">
      <xdr:nvSpPr>
        <xdr:cNvPr id="102" name="TextBox 101"/>
        <xdr:cNvSpPr txBox="1"/>
      </xdr:nvSpPr>
      <xdr:spPr>
        <a:xfrm>
          <a:off x="0" y="0"/>
          <a:ext cx="1990725" cy="843998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15298</xdr:colOff>
      <xdr:row>53</xdr:row>
      <xdr:rowOff>93595</xdr:rowOff>
    </xdr:from>
    <xdr:to>
      <xdr:col>6</xdr:col>
      <xdr:colOff>106821</xdr:colOff>
      <xdr:row>56</xdr:row>
      <xdr:rowOff>133350</xdr:rowOff>
    </xdr:to>
    <xdr:sp macro="" textlink="">
      <xdr:nvSpPr>
        <xdr:cNvPr id="131" name="Rounded Rectangle 130"/>
        <xdr:cNvSpPr/>
      </xdr:nvSpPr>
      <xdr:spPr>
        <a:xfrm>
          <a:off x="15298" y="5494830"/>
          <a:ext cx="3654994" cy="61125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144922</xdr:colOff>
      <xdr:row>53</xdr:row>
      <xdr:rowOff>95252</xdr:rowOff>
    </xdr:from>
    <xdr:to>
      <xdr:col>9</xdr:col>
      <xdr:colOff>192547</xdr:colOff>
      <xdr:row>56</xdr:row>
      <xdr:rowOff>123825</xdr:rowOff>
    </xdr:to>
    <xdr:sp macro="" textlink="">
      <xdr:nvSpPr>
        <xdr:cNvPr id="132" name="Rounded Rectangle 131"/>
        <xdr:cNvSpPr/>
      </xdr:nvSpPr>
      <xdr:spPr>
        <a:xfrm>
          <a:off x="3708393" y="5496487"/>
          <a:ext cx="1437154" cy="600073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21097</xdr:colOff>
      <xdr:row>56</xdr:row>
      <xdr:rowOff>171452</xdr:rowOff>
    </xdr:from>
    <xdr:to>
      <xdr:col>17</xdr:col>
      <xdr:colOff>440197</xdr:colOff>
      <xdr:row>57</xdr:row>
      <xdr:rowOff>171451</xdr:rowOff>
    </xdr:to>
    <xdr:sp macro="" textlink="">
      <xdr:nvSpPr>
        <xdr:cNvPr id="133" name="Rounded Rectangle 132"/>
        <xdr:cNvSpPr/>
      </xdr:nvSpPr>
      <xdr:spPr>
        <a:xfrm>
          <a:off x="21097" y="6144187"/>
          <a:ext cx="9641541" cy="21291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155515</xdr:colOff>
      <xdr:row>57</xdr:row>
      <xdr:rowOff>13189</xdr:rowOff>
    </xdr:from>
    <xdr:to>
      <xdr:col>0</xdr:col>
      <xdr:colOff>255759</xdr:colOff>
      <xdr:row>57</xdr:row>
      <xdr:rowOff>111703</xdr:rowOff>
    </xdr:to>
    <xdr:sp macro="" textlink="">
      <xdr:nvSpPr>
        <xdr:cNvPr id="134" name="Flowchart: Connector 133"/>
        <xdr:cNvSpPr/>
      </xdr:nvSpPr>
      <xdr:spPr>
        <a:xfrm>
          <a:off x="155515" y="6198836"/>
          <a:ext cx="100244" cy="9851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234571</xdr:colOff>
      <xdr:row>57</xdr:row>
      <xdr:rowOff>10444</xdr:rowOff>
    </xdr:from>
    <xdr:to>
      <xdr:col>3</xdr:col>
      <xdr:colOff>332235</xdr:colOff>
      <xdr:row>57</xdr:row>
      <xdr:rowOff>111028</xdr:rowOff>
    </xdr:to>
    <xdr:sp macro="" textlink="">
      <xdr:nvSpPr>
        <xdr:cNvPr id="135" name="Flowchart: Connector 134"/>
        <xdr:cNvSpPr/>
      </xdr:nvSpPr>
      <xdr:spPr>
        <a:xfrm>
          <a:off x="1724953" y="6196091"/>
          <a:ext cx="9766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597378</xdr:colOff>
      <xdr:row>57</xdr:row>
      <xdr:rowOff>18601</xdr:rowOff>
    </xdr:from>
    <xdr:to>
      <xdr:col>4</xdr:col>
      <xdr:colOff>697962</xdr:colOff>
      <xdr:row>57</xdr:row>
      <xdr:rowOff>119185</xdr:rowOff>
    </xdr:to>
    <xdr:sp macro="" textlink="">
      <xdr:nvSpPr>
        <xdr:cNvPr id="155" name="Flowchart: Connector 154"/>
        <xdr:cNvSpPr/>
      </xdr:nvSpPr>
      <xdr:spPr>
        <a:xfrm>
          <a:off x="2760113" y="6204248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132082</xdr:colOff>
      <xdr:row>57</xdr:row>
      <xdr:rowOff>16738</xdr:rowOff>
    </xdr:from>
    <xdr:to>
      <xdr:col>15</xdr:col>
      <xdr:colOff>263929</xdr:colOff>
      <xdr:row>57</xdr:row>
      <xdr:rowOff>132127</xdr:rowOff>
    </xdr:to>
    <xdr:sp macro="" textlink="">
      <xdr:nvSpPr>
        <xdr:cNvPr id="156" name="Flowchart: Connector 155"/>
        <xdr:cNvSpPr/>
      </xdr:nvSpPr>
      <xdr:spPr>
        <a:xfrm>
          <a:off x="8599807" y="12437338"/>
          <a:ext cx="131847" cy="1153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100125</xdr:colOff>
      <xdr:row>57</xdr:row>
      <xdr:rowOff>34653</xdr:rowOff>
    </xdr:from>
    <xdr:to>
      <xdr:col>7</xdr:col>
      <xdr:colOff>191184</xdr:colOff>
      <xdr:row>57</xdr:row>
      <xdr:rowOff>136498</xdr:rowOff>
    </xdr:to>
    <xdr:sp macro="" textlink="">
      <xdr:nvSpPr>
        <xdr:cNvPr id="157" name="Flowchart: Connector 156"/>
        <xdr:cNvSpPr/>
      </xdr:nvSpPr>
      <xdr:spPr>
        <a:xfrm>
          <a:off x="4224450" y="12455253"/>
          <a:ext cx="91059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664323</xdr:colOff>
      <xdr:row>57</xdr:row>
      <xdr:rowOff>30349</xdr:rowOff>
    </xdr:from>
    <xdr:to>
      <xdr:col>13</xdr:col>
      <xdr:colOff>73298</xdr:colOff>
      <xdr:row>57</xdr:row>
      <xdr:rowOff>132194</xdr:rowOff>
    </xdr:to>
    <xdr:sp macro="" textlink="">
      <xdr:nvSpPr>
        <xdr:cNvPr id="158" name="Flowchart: Connector 157"/>
        <xdr:cNvSpPr/>
      </xdr:nvSpPr>
      <xdr:spPr>
        <a:xfrm>
          <a:off x="7027023" y="12450949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246084</xdr:colOff>
      <xdr:row>57</xdr:row>
      <xdr:rowOff>15766</xdr:rowOff>
    </xdr:from>
    <xdr:to>
      <xdr:col>10</xdr:col>
      <xdr:colOff>352425</xdr:colOff>
      <xdr:row>57</xdr:row>
      <xdr:rowOff>123826</xdr:rowOff>
    </xdr:to>
    <xdr:sp macro="" textlink="">
      <xdr:nvSpPr>
        <xdr:cNvPr id="159" name="Flowchart: Connector 158"/>
        <xdr:cNvSpPr/>
      </xdr:nvSpPr>
      <xdr:spPr>
        <a:xfrm>
          <a:off x="5599134" y="12436366"/>
          <a:ext cx="106341" cy="10806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63</xdr:row>
      <xdr:rowOff>9525</xdr:rowOff>
    </xdr:from>
    <xdr:to>
      <xdr:col>14</xdr:col>
      <xdr:colOff>0</xdr:colOff>
      <xdr:row>64</xdr:row>
      <xdr:rowOff>0</xdr:rowOff>
    </xdr:to>
    <xdr:sp macro="" textlink="">
      <xdr:nvSpPr>
        <xdr:cNvPr id="160" name="TextBox 159"/>
        <xdr:cNvSpPr txBox="1"/>
      </xdr:nvSpPr>
      <xdr:spPr>
        <a:xfrm>
          <a:off x="0" y="7147672"/>
          <a:ext cx="7620000" cy="214593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3</xdr:col>
      <xdr:colOff>514350</xdr:colOff>
      <xdr:row>59</xdr:row>
      <xdr:rowOff>9525</xdr:rowOff>
    </xdr:from>
    <xdr:to>
      <xdr:col>10</xdr:col>
      <xdr:colOff>0</xdr:colOff>
      <xdr:row>63</xdr:row>
      <xdr:rowOff>9525</xdr:rowOff>
    </xdr:to>
    <xdr:sp macro="" textlink="">
      <xdr:nvSpPr>
        <xdr:cNvPr id="161" name="TextBox 160"/>
        <xdr:cNvSpPr txBox="1"/>
      </xdr:nvSpPr>
      <xdr:spPr>
        <a:xfrm>
          <a:off x="2004732" y="6385672"/>
          <a:ext cx="3362886" cy="7620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0</xdr:col>
      <xdr:colOff>0</xdr:colOff>
      <xdr:row>59</xdr:row>
      <xdr:rowOff>0</xdr:rowOff>
    </xdr:from>
    <xdr:to>
      <xdr:col>3</xdr:col>
      <xdr:colOff>504825</xdr:colOff>
      <xdr:row>63</xdr:row>
      <xdr:rowOff>24848</xdr:rowOff>
    </xdr:to>
    <xdr:sp macro="" textlink="">
      <xdr:nvSpPr>
        <xdr:cNvPr id="162" name="TextBox 161"/>
        <xdr:cNvSpPr txBox="1"/>
      </xdr:nvSpPr>
      <xdr:spPr>
        <a:xfrm>
          <a:off x="0" y="6376147"/>
          <a:ext cx="1995207" cy="786848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15298</xdr:colOff>
      <xdr:row>83</xdr:row>
      <xdr:rowOff>93595</xdr:rowOff>
    </xdr:from>
    <xdr:to>
      <xdr:col>6</xdr:col>
      <xdr:colOff>106821</xdr:colOff>
      <xdr:row>86</xdr:row>
      <xdr:rowOff>133350</xdr:rowOff>
    </xdr:to>
    <xdr:sp macro="" textlink="">
      <xdr:nvSpPr>
        <xdr:cNvPr id="175" name="Rounded Rectangle 174"/>
        <xdr:cNvSpPr/>
      </xdr:nvSpPr>
      <xdr:spPr>
        <a:xfrm>
          <a:off x="15298" y="11733145"/>
          <a:ext cx="3653873" cy="61125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144922</xdr:colOff>
      <xdr:row>83</xdr:row>
      <xdr:rowOff>95252</xdr:rowOff>
    </xdr:from>
    <xdr:to>
      <xdr:col>9</xdr:col>
      <xdr:colOff>192547</xdr:colOff>
      <xdr:row>86</xdr:row>
      <xdr:rowOff>123825</xdr:rowOff>
    </xdr:to>
    <xdr:sp macro="" textlink="">
      <xdr:nvSpPr>
        <xdr:cNvPr id="176" name="Rounded Rectangle 175"/>
        <xdr:cNvSpPr/>
      </xdr:nvSpPr>
      <xdr:spPr>
        <a:xfrm>
          <a:off x="3707272" y="11734802"/>
          <a:ext cx="1428750" cy="600073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21097</xdr:colOff>
      <xdr:row>86</xdr:row>
      <xdr:rowOff>171452</xdr:rowOff>
    </xdr:from>
    <xdr:to>
      <xdr:col>17</xdr:col>
      <xdr:colOff>440197</xdr:colOff>
      <xdr:row>87</xdr:row>
      <xdr:rowOff>171451</xdr:rowOff>
    </xdr:to>
    <xdr:sp macro="" textlink="">
      <xdr:nvSpPr>
        <xdr:cNvPr id="177" name="Rounded Rectangle 176"/>
        <xdr:cNvSpPr/>
      </xdr:nvSpPr>
      <xdr:spPr>
        <a:xfrm>
          <a:off x="21097" y="12382502"/>
          <a:ext cx="9629775" cy="2095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155515</xdr:colOff>
      <xdr:row>87</xdr:row>
      <xdr:rowOff>13189</xdr:rowOff>
    </xdr:from>
    <xdr:to>
      <xdr:col>0</xdr:col>
      <xdr:colOff>255759</xdr:colOff>
      <xdr:row>87</xdr:row>
      <xdr:rowOff>111703</xdr:rowOff>
    </xdr:to>
    <xdr:sp macro="" textlink="">
      <xdr:nvSpPr>
        <xdr:cNvPr id="178" name="Flowchart: Connector 177"/>
        <xdr:cNvSpPr/>
      </xdr:nvSpPr>
      <xdr:spPr>
        <a:xfrm>
          <a:off x="155515" y="12433789"/>
          <a:ext cx="100244" cy="9851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234571</xdr:colOff>
      <xdr:row>87</xdr:row>
      <xdr:rowOff>10444</xdr:rowOff>
    </xdr:from>
    <xdr:to>
      <xdr:col>3</xdr:col>
      <xdr:colOff>332235</xdr:colOff>
      <xdr:row>87</xdr:row>
      <xdr:rowOff>111028</xdr:rowOff>
    </xdr:to>
    <xdr:sp macro="" textlink="">
      <xdr:nvSpPr>
        <xdr:cNvPr id="179" name="Flowchart: Connector 178"/>
        <xdr:cNvSpPr/>
      </xdr:nvSpPr>
      <xdr:spPr>
        <a:xfrm>
          <a:off x="1720471" y="12431044"/>
          <a:ext cx="9766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597378</xdr:colOff>
      <xdr:row>87</xdr:row>
      <xdr:rowOff>18601</xdr:rowOff>
    </xdr:from>
    <xdr:to>
      <xdr:col>4</xdr:col>
      <xdr:colOff>697962</xdr:colOff>
      <xdr:row>87</xdr:row>
      <xdr:rowOff>119185</xdr:rowOff>
    </xdr:to>
    <xdr:sp macro="" textlink="">
      <xdr:nvSpPr>
        <xdr:cNvPr id="180" name="Flowchart: Connector 179"/>
        <xdr:cNvSpPr/>
      </xdr:nvSpPr>
      <xdr:spPr>
        <a:xfrm>
          <a:off x="2759553" y="12439201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151132</xdr:colOff>
      <xdr:row>87</xdr:row>
      <xdr:rowOff>7213</xdr:rowOff>
    </xdr:from>
    <xdr:to>
      <xdr:col>15</xdr:col>
      <xdr:colOff>282979</xdr:colOff>
      <xdr:row>87</xdr:row>
      <xdr:rowOff>122602</xdr:rowOff>
    </xdr:to>
    <xdr:sp macro="" textlink="">
      <xdr:nvSpPr>
        <xdr:cNvPr id="181" name="Flowchart: Connector 180"/>
        <xdr:cNvSpPr/>
      </xdr:nvSpPr>
      <xdr:spPr>
        <a:xfrm>
          <a:off x="8618857" y="18695263"/>
          <a:ext cx="131847" cy="1153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81075</xdr:colOff>
      <xdr:row>87</xdr:row>
      <xdr:rowOff>25128</xdr:rowOff>
    </xdr:from>
    <xdr:to>
      <xdr:col>7</xdr:col>
      <xdr:colOff>172134</xdr:colOff>
      <xdr:row>87</xdr:row>
      <xdr:rowOff>126973</xdr:rowOff>
    </xdr:to>
    <xdr:sp macro="" textlink="">
      <xdr:nvSpPr>
        <xdr:cNvPr id="182" name="Flowchart: Connector 181"/>
        <xdr:cNvSpPr/>
      </xdr:nvSpPr>
      <xdr:spPr>
        <a:xfrm>
          <a:off x="4205400" y="18713178"/>
          <a:ext cx="91059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664323</xdr:colOff>
      <xdr:row>87</xdr:row>
      <xdr:rowOff>20824</xdr:rowOff>
    </xdr:from>
    <xdr:to>
      <xdr:col>13</xdr:col>
      <xdr:colOff>73298</xdr:colOff>
      <xdr:row>87</xdr:row>
      <xdr:rowOff>122669</xdr:rowOff>
    </xdr:to>
    <xdr:sp macro="" textlink="">
      <xdr:nvSpPr>
        <xdr:cNvPr id="183" name="Flowchart: Connector 182"/>
        <xdr:cNvSpPr/>
      </xdr:nvSpPr>
      <xdr:spPr>
        <a:xfrm>
          <a:off x="7027023" y="18708874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265134</xdr:colOff>
      <xdr:row>87</xdr:row>
      <xdr:rowOff>6240</xdr:rowOff>
    </xdr:from>
    <xdr:to>
      <xdr:col>10</xdr:col>
      <xdr:colOff>343399</xdr:colOff>
      <xdr:row>87</xdr:row>
      <xdr:rowOff>118571</xdr:rowOff>
    </xdr:to>
    <xdr:sp macro="" textlink="">
      <xdr:nvSpPr>
        <xdr:cNvPr id="184" name="Flowchart: Connector 183"/>
        <xdr:cNvSpPr/>
      </xdr:nvSpPr>
      <xdr:spPr>
        <a:xfrm>
          <a:off x="5618184" y="18694290"/>
          <a:ext cx="78265" cy="11233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92</xdr:row>
      <xdr:rowOff>9525</xdr:rowOff>
    </xdr:from>
    <xdr:to>
      <xdr:col>14</xdr:col>
      <xdr:colOff>0</xdr:colOff>
      <xdr:row>93</xdr:row>
      <xdr:rowOff>0</xdr:rowOff>
    </xdr:to>
    <xdr:sp macro="" textlink="">
      <xdr:nvSpPr>
        <xdr:cNvPr id="185" name="TextBox 184"/>
        <xdr:cNvSpPr txBox="1"/>
      </xdr:nvSpPr>
      <xdr:spPr>
        <a:xfrm>
          <a:off x="0" y="13382625"/>
          <a:ext cx="761047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3</xdr:col>
      <xdr:colOff>514350</xdr:colOff>
      <xdr:row>88</xdr:row>
      <xdr:rowOff>9525</xdr:rowOff>
    </xdr:from>
    <xdr:to>
      <xdr:col>10</xdr:col>
      <xdr:colOff>0</xdr:colOff>
      <xdr:row>92</xdr:row>
      <xdr:rowOff>9525</xdr:rowOff>
    </xdr:to>
    <xdr:sp macro="" textlink="">
      <xdr:nvSpPr>
        <xdr:cNvPr id="186" name="TextBox 185"/>
        <xdr:cNvSpPr txBox="1"/>
      </xdr:nvSpPr>
      <xdr:spPr>
        <a:xfrm>
          <a:off x="2124075" y="18526125"/>
          <a:ext cx="3686175" cy="7239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0</xdr:col>
      <xdr:colOff>0</xdr:colOff>
      <xdr:row>88</xdr:row>
      <xdr:rowOff>0</xdr:rowOff>
    </xdr:from>
    <xdr:to>
      <xdr:col>3</xdr:col>
      <xdr:colOff>504825</xdr:colOff>
      <xdr:row>92</xdr:row>
      <xdr:rowOff>24848</xdr:rowOff>
    </xdr:to>
    <xdr:sp macro="" textlink="">
      <xdr:nvSpPr>
        <xdr:cNvPr id="187" name="TextBox 186"/>
        <xdr:cNvSpPr txBox="1"/>
      </xdr:nvSpPr>
      <xdr:spPr>
        <a:xfrm>
          <a:off x="0" y="12611100"/>
          <a:ext cx="1990725" cy="786848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38100</xdr:colOff>
      <xdr:row>50</xdr:row>
      <xdr:rowOff>38100</xdr:rowOff>
    </xdr:from>
    <xdr:to>
      <xdr:col>9</xdr:col>
      <xdr:colOff>221121</xdr:colOff>
      <xdr:row>53</xdr:row>
      <xdr:rowOff>57150</xdr:rowOff>
    </xdr:to>
    <xdr:sp macro="" textlink="">
      <xdr:nvSpPr>
        <xdr:cNvPr id="60" name="Rounded Rectangle 59"/>
        <xdr:cNvSpPr/>
      </xdr:nvSpPr>
      <xdr:spPr>
        <a:xfrm>
          <a:off x="38100" y="11106150"/>
          <a:ext cx="5126496" cy="5905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80</xdr:row>
      <xdr:rowOff>38100</xdr:rowOff>
    </xdr:from>
    <xdr:to>
      <xdr:col>9</xdr:col>
      <xdr:colOff>221121</xdr:colOff>
      <xdr:row>83</xdr:row>
      <xdr:rowOff>57150</xdr:rowOff>
    </xdr:to>
    <xdr:sp macro="" textlink="">
      <xdr:nvSpPr>
        <xdr:cNvPr id="61" name="Rounded Rectangle 60"/>
        <xdr:cNvSpPr/>
      </xdr:nvSpPr>
      <xdr:spPr>
        <a:xfrm>
          <a:off x="38100" y="19821525"/>
          <a:ext cx="5126496" cy="5905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66675</xdr:colOff>
      <xdr:row>136</xdr:row>
      <xdr:rowOff>28575</xdr:rowOff>
    </xdr:from>
    <xdr:to>
      <xdr:col>9</xdr:col>
      <xdr:colOff>249696</xdr:colOff>
      <xdr:row>138</xdr:row>
      <xdr:rowOff>123825</xdr:rowOff>
    </xdr:to>
    <xdr:sp macro="" textlink="">
      <xdr:nvSpPr>
        <xdr:cNvPr id="62" name="Rounded Rectangle 61"/>
        <xdr:cNvSpPr/>
      </xdr:nvSpPr>
      <xdr:spPr>
        <a:xfrm>
          <a:off x="66675" y="23936325"/>
          <a:ext cx="5126496" cy="40957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10583</xdr:colOff>
      <xdr:row>34</xdr:row>
      <xdr:rowOff>10584</xdr:rowOff>
    </xdr:from>
    <xdr:to>
      <xdr:col>17</xdr:col>
      <xdr:colOff>1</xdr:colOff>
      <xdr:row>34</xdr:row>
      <xdr:rowOff>285750</xdr:rowOff>
    </xdr:to>
    <xdr:sp macro="" textlink="">
      <xdr:nvSpPr>
        <xdr:cNvPr id="63" name="TextBox 62"/>
        <xdr:cNvSpPr txBox="1"/>
      </xdr:nvSpPr>
      <xdr:spPr>
        <a:xfrm>
          <a:off x="8478308" y="1067859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34</xdr:row>
      <xdr:rowOff>10584</xdr:rowOff>
    </xdr:from>
    <xdr:to>
      <xdr:col>10</xdr:col>
      <xdr:colOff>0</xdr:colOff>
      <xdr:row>34</xdr:row>
      <xdr:rowOff>254000</xdr:rowOff>
    </xdr:to>
    <xdr:sp macro="" textlink="">
      <xdr:nvSpPr>
        <xdr:cNvPr id="64" name="TextBox 63"/>
        <xdr:cNvSpPr txBox="1"/>
      </xdr:nvSpPr>
      <xdr:spPr>
        <a:xfrm>
          <a:off x="4134909" y="1067859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15</xdr:col>
      <xdr:colOff>10583</xdr:colOff>
      <xdr:row>64</xdr:row>
      <xdr:rowOff>10584</xdr:rowOff>
    </xdr:from>
    <xdr:to>
      <xdr:col>17</xdr:col>
      <xdr:colOff>1</xdr:colOff>
      <xdr:row>64</xdr:row>
      <xdr:rowOff>285750</xdr:rowOff>
    </xdr:to>
    <xdr:sp macro="" textlink="">
      <xdr:nvSpPr>
        <xdr:cNvPr id="65" name="TextBox 64"/>
        <xdr:cNvSpPr txBox="1"/>
      </xdr:nvSpPr>
      <xdr:spPr>
        <a:xfrm>
          <a:off x="8478308" y="719243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64</xdr:row>
      <xdr:rowOff>10584</xdr:rowOff>
    </xdr:from>
    <xdr:to>
      <xdr:col>10</xdr:col>
      <xdr:colOff>0</xdr:colOff>
      <xdr:row>64</xdr:row>
      <xdr:rowOff>254000</xdr:rowOff>
    </xdr:to>
    <xdr:sp macro="" textlink="">
      <xdr:nvSpPr>
        <xdr:cNvPr id="66" name="TextBox 65"/>
        <xdr:cNvSpPr txBox="1"/>
      </xdr:nvSpPr>
      <xdr:spPr>
        <a:xfrm>
          <a:off x="4134909" y="719243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15</xdr:col>
      <xdr:colOff>10583</xdr:colOff>
      <xdr:row>93</xdr:row>
      <xdr:rowOff>10584</xdr:rowOff>
    </xdr:from>
    <xdr:to>
      <xdr:col>17</xdr:col>
      <xdr:colOff>1</xdr:colOff>
      <xdr:row>93</xdr:row>
      <xdr:rowOff>285750</xdr:rowOff>
    </xdr:to>
    <xdr:sp macro="" textlink="">
      <xdr:nvSpPr>
        <xdr:cNvPr id="67" name="TextBox 66"/>
        <xdr:cNvSpPr txBox="1"/>
      </xdr:nvSpPr>
      <xdr:spPr>
        <a:xfrm>
          <a:off x="8478308" y="1355513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93</xdr:row>
      <xdr:rowOff>10584</xdr:rowOff>
    </xdr:from>
    <xdr:to>
      <xdr:col>10</xdr:col>
      <xdr:colOff>0</xdr:colOff>
      <xdr:row>93</xdr:row>
      <xdr:rowOff>254000</xdr:rowOff>
    </xdr:to>
    <xdr:sp macro="" textlink="">
      <xdr:nvSpPr>
        <xdr:cNvPr id="77" name="TextBox 76"/>
        <xdr:cNvSpPr txBox="1"/>
      </xdr:nvSpPr>
      <xdr:spPr>
        <a:xfrm>
          <a:off x="4134909" y="1355513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15298</xdr:colOff>
      <xdr:row>114</xdr:row>
      <xdr:rowOff>93595</xdr:rowOff>
    </xdr:from>
    <xdr:to>
      <xdr:col>6</xdr:col>
      <xdr:colOff>106821</xdr:colOff>
      <xdr:row>117</xdr:row>
      <xdr:rowOff>133350</xdr:rowOff>
    </xdr:to>
    <xdr:sp macro="" textlink="">
      <xdr:nvSpPr>
        <xdr:cNvPr id="88" name="Rounded Rectangle 87"/>
        <xdr:cNvSpPr/>
      </xdr:nvSpPr>
      <xdr:spPr>
        <a:xfrm>
          <a:off x="15298" y="17933920"/>
          <a:ext cx="3653873" cy="61125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144922</xdr:colOff>
      <xdr:row>114</xdr:row>
      <xdr:rowOff>95252</xdr:rowOff>
    </xdr:from>
    <xdr:to>
      <xdr:col>9</xdr:col>
      <xdr:colOff>192547</xdr:colOff>
      <xdr:row>117</xdr:row>
      <xdr:rowOff>123825</xdr:rowOff>
    </xdr:to>
    <xdr:sp macro="" textlink="">
      <xdr:nvSpPr>
        <xdr:cNvPr id="89" name="Rounded Rectangle 88"/>
        <xdr:cNvSpPr/>
      </xdr:nvSpPr>
      <xdr:spPr>
        <a:xfrm>
          <a:off x="3707272" y="17935577"/>
          <a:ext cx="1428750" cy="600073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21097</xdr:colOff>
      <xdr:row>117</xdr:row>
      <xdr:rowOff>171452</xdr:rowOff>
    </xdr:from>
    <xdr:to>
      <xdr:col>17</xdr:col>
      <xdr:colOff>440197</xdr:colOff>
      <xdr:row>118</xdr:row>
      <xdr:rowOff>171451</xdr:rowOff>
    </xdr:to>
    <xdr:sp macro="" textlink="">
      <xdr:nvSpPr>
        <xdr:cNvPr id="90" name="Rounded Rectangle 89"/>
        <xdr:cNvSpPr/>
      </xdr:nvSpPr>
      <xdr:spPr>
        <a:xfrm>
          <a:off x="21097" y="18583277"/>
          <a:ext cx="9629775" cy="2095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155515</xdr:colOff>
      <xdr:row>118</xdr:row>
      <xdr:rowOff>13189</xdr:rowOff>
    </xdr:from>
    <xdr:to>
      <xdr:col>0</xdr:col>
      <xdr:colOff>255759</xdr:colOff>
      <xdr:row>118</xdr:row>
      <xdr:rowOff>111703</xdr:rowOff>
    </xdr:to>
    <xdr:sp macro="" textlink="">
      <xdr:nvSpPr>
        <xdr:cNvPr id="91" name="Flowchart: Connector 90"/>
        <xdr:cNvSpPr/>
      </xdr:nvSpPr>
      <xdr:spPr>
        <a:xfrm>
          <a:off x="155515" y="18634564"/>
          <a:ext cx="100244" cy="9851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234571</xdr:colOff>
      <xdr:row>118</xdr:row>
      <xdr:rowOff>10444</xdr:rowOff>
    </xdr:from>
    <xdr:to>
      <xdr:col>3</xdr:col>
      <xdr:colOff>332235</xdr:colOff>
      <xdr:row>118</xdr:row>
      <xdr:rowOff>111028</xdr:rowOff>
    </xdr:to>
    <xdr:sp macro="" textlink="">
      <xdr:nvSpPr>
        <xdr:cNvPr id="92" name="Flowchart: Connector 91"/>
        <xdr:cNvSpPr/>
      </xdr:nvSpPr>
      <xdr:spPr>
        <a:xfrm>
          <a:off x="1720471" y="18631819"/>
          <a:ext cx="9766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597378</xdr:colOff>
      <xdr:row>118</xdr:row>
      <xdr:rowOff>18601</xdr:rowOff>
    </xdr:from>
    <xdr:to>
      <xdr:col>4</xdr:col>
      <xdr:colOff>697962</xdr:colOff>
      <xdr:row>118</xdr:row>
      <xdr:rowOff>119185</xdr:rowOff>
    </xdr:to>
    <xdr:sp macro="" textlink="">
      <xdr:nvSpPr>
        <xdr:cNvPr id="103" name="Flowchart: Connector 102"/>
        <xdr:cNvSpPr/>
      </xdr:nvSpPr>
      <xdr:spPr>
        <a:xfrm>
          <a:off x="2759553" y="18639976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151132</xdr:colOff>
      <xdr:row>118</xdr:row>
      <xdr:rowOff>7213</xdr:rowOff>
    </xdr:from>
    <xdr:to>
      <xdr:col>15</xdr:col>
      <xdr:colOff>282979</xdr:colOff>
      <xdr:row>118</xdr:row>
      <xdr:rowOff>122602</xdr:rowOff>
    </xdr:to>
    <xdr:sp macro="" textlink="">
      <xdr:nvSpPr>
        <xdr:cNvPr id="104" name="Flowchart: Connector 103"/>
        <xdr:cNvSpPr/>
      </xdr:nvSpPr>
      <xdr:spPr>
        <a:xfrm>
          <a:off x="8618857" y="18628588"/>
          <a:ext cx="131847" cy="1153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81075</xdr:colOff>
      <xdr:row>118</xdr:row>
      <xdr:rowOff>25128</xdr:rowOff>
    </xdr:from>
    <xdr:to>
      <xdr:col>7</xdr:col>
      <xdr:colOff>172134</xdr:colOff>
      <xdr:row>118</xdr:row>
      <xdr:rowOff>126973</xdr:rowOff>
    </xdr:to>
    <xdr:sp macro="" textlink="">
      <xdr:nvSpPr>
        <xdr:cNvPr id="105" name="Flowchart: Connector 104"/>
        <xdr:cNvSpPr/>
      </xdr:nvSpPr>
      <xdr:spPr>
        <a:xfrm>
          <a:off x="4205400" y="18646503"/>
          <a:ext cx="91059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664323</xdr:colOff>
      <xdr:row>118</xdr:row>
      <xdr:rowOff>20824</xdr:rowOff>
    </xdr:from>
    <xdr:to>
      <xdr:col>13</xdr:col>
      <xdr:colOff>73298</xdr:colOff>
      <xdr:row>118</xdr:row>
      <xdr:rowOff>122669</xdr:rowOff>
    </xdr:to>
    <xdr:sp macro="" textlink="">
      <xdr:nvSpPr>
        <xdr:cNvPr id="106" name="Flowchart: Connector 105"/>
        <xdr:cNvSpPr/>
      </xdr:nvSpPr>
      <xdr:spPr>
        <a:xfrm>
          <a:off x="7027023" y="18642199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265134</xdr:colOff>
      <xdr:row>118</xdr:row>
      <xdr:rowOff>6240</xdr:rowOff>
    </xdr:from>
    <xdr:to>
      <xdr:col>10</xdr:col>
      <xdr:colOff>343399</xdr:colOff>
      <xdr:row>118</xdr:row>
      <xdr:rowOff>118571</xdr:rowOff>
    </xdr:to>
    <xdr:sp macro="" textlink="">
      <xdr:nvSpPr>
        <xdr:cNvPr id="107" name="Flowchart: Connector 106"/>
        <xdr:cNvSpPr/>
      </xdr:nvSpPr>
      <xdr:spPr>
        <a:xfrm>
          <a:off x="5618184" y="18627615"/>
          <a:ext cx="78265" cy="11233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111</xdr:row>
      <xdr:rowOff>38100</xdr:rowOff>
    </xdr:from>
    <xdr:to>
      <xdr:col>9</xdr:col>
      <xdr:colOff>221121</xdr:colOff>
      <xdr:row>114</xdr:row>
      <xdr:rowOff>57150</xdr:rowOff>
    </xdr:to>
    <xdr:sp macro="" textlink="">
      <xdr:nvSpPr>
        <xdr:cNvPr id="108" name="Rounded Rectangle 107"/>
        <xdr:cNvSpPr/>
      </xdr:nvSpPr>
      <xdr:spPr>
        <a:xfrm>
          <a:off x="38100" y="17306925"/>
          <a:ext cx="5126496" cy="5905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123</xdr:row>
      <xdr:rowOff>9525</xdr:rowOff>
    </xdr:from>
    <xdr:to>
      <xdr:col>14</xdr:col>
      <xdr:colOff>0</xdr:colOff>
      <xdr:row>124</xdr:row>
      <xdr:rowOff>0</xdr:rowOff>
    </xdr:to>
    <xdr:sp macro="" textlink="">
      <xdr:nvSpPr>
        <xdr:cNvPr id="109" name="TextBox 108"/>
        <xdr:cNvSpPr txBox="1"/>
      </xdr:nvSpPr>
      <xdr:spPr>
        <a:xfrm>
          <a:off x="0" y="19573875"/>
          <a:ext cx="7610475" cy="171450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3</xdr:col>
      <xdr:colOff>514350</xdr:colOff>
      <xdr:row>119</xdr:row>
      <xdr:rowOff>9525</xdr:rowOff>
    </xdr:from>
    <xdr:to>
      <xdr:col>10</xdr:col>
      <xdr:colOff>0</xdr:colOff>
      <xdr:row>123</xdr:row>
      <xdr:rowOff>9525</xdr:rowOff>
    </xdr:to>
    <xdr:sp macro="" textlink="">
      <xdr:nvSpPr>
        <xdr:cNvPr id="110" name="TextBox 109"/>
        <xdr:cNvSpPr txBox="1"/>
      </xdr:nvSpPr>
      <xdr:spPr>
        <a:xfrm>
          <a:off x="2000250" y="18821400"/>
          <a:ext cx="3352800" cy="75247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0</xdr:col>
      <xdr:colOff>0</xdr:colOff>
      <xdr:row>119</xdr:row>
      <xdr:rowOff>0</xdr:rowOff>
    </xdr:from>
    <xdr:to>
      <xdr:col>3</xdr:col>
      <xdr:colOff>504825</xdr:colOff>
      <xdr:row>123</xdr:row>
      <xdr:rowOff>24848</xdr:rowOff>
    </xdr:to>
    <xdr:sp macro="" textlink="">
      <xdr:nvSpPr>
        <xdr:cNvPr id="111" name="TextBox 110"/>
        <xdr:cNvSpPr txBox="1"/>
      </xdr:nvSpPr>
      <xdr:spPr>
        <a:xfrm>
          <a:off x="0" y="18811875"/>
          <a:ext cx="1990725" cy="77732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15</xdr:col>
      <xdr:colOff>10583</xdr:colOff>
      <xdr:row>124</xdr:row>
      <xdr:rowOff>10584</xdr:rowOff>
    </xdr:from>
    <xdr:to>
      <xdr:col>17</xdr:col>
      <xdr:colOff>1</xdr:colOff>
      <xdr:row>124</xdr:row>
      <xdr:rowOff>285750</xdr:rowOff>
    </xdr:to>
    <xdr:sp macro="" textlink="">
      <xdr:nvSpPr>
        <xdr:cNvPr id="112" name="TextBox 111"/>
        <xdr:cNvSpPr txBox="1"/>
      </xdr:nvSpPr>
      <xdr:spPr>
        <a:xfrm>
          <a:off x="8478308" y="19755909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124</xdr:row>
      <xdr:rowOff>10584</xdr:rowOff>
    </xdr:from>
    <xdr:to>
      <xdr:col>10</xdr:col>
      <xdr:colOff>0</xdr:colOff>
      <xdr:row>124</xdr:row>
      <xdr:rowOff>254000</xdr:rowOff>
    </xdr:to>
    <xdr:sp macro="" textlink="">
      <xdr:nvSpPr>
        <xdr:cNvPr id="113" name="TextBox 112"/>
        <xdr:cNvSpPr txBox="1"/>
      </xdr:nvSpPr>
      <xdr:spPr>
        <a:xfrm>
          <a:off x="4134909" y="19755909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18" name="TextBox 17"/>
        <xdr:cNvSpPr txBox="1"/>
      </xdr:nvSpPr>
      <xdr:spPr>
        <a:xfrm>
          <a:off x="0" y="7187565"/>
          <a:ext cx="9753600" cy="175260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19" name="TextBox 18"/>
        <xdr:cNvSpPr txBox="1"/>
      </xdr:nvSpPr>
      <xdr:spPr>
        <a:xfrm>
          <a:off x="0" y="6372225"/>
          <a:ext cx="2257425" cy="81915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20" name="TextBox 19"/>
        <xdr:cNvSpPr txBox="1"/>
      </xdr:nvSpPr>
      <xdr:spPr>
        <a:xfrm>
          <a:off x="2266950" y="6372225"/>
          <a:ext cx="371475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21" name="TextBox 20"/>
        <xdr:cNvSpPr txBox="1"/>
      </xdr:nvSpPr>
      <xdr:spPr>
        <a:xfrm>
          <a:off x="8964083" y="7373409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15</xdr:row>
      <xdr:rowOff>169795</xdr:rowOff>
    </xdr:from>
    <xdr:to>
      <xdr:col>6</xdr:col>
      <xdr:colOff>133349</xdr:colOff>
      <xdr:row>18</xdr:row>
      <xdr:rowOff>33619</xdr:rowOff>
    </xdr:to>
    <xdr:sp macro="" textlink="">
      <xdr:nvSpPr>
        <xdr:cNvPr id="23" name="Rounded Rectangle 22"/>
        <xdr:cNvSpPr/>
      </xdr:nvSpPr>
      <xdr:spPr>
        <a:xfrm>
          <a:off x="41826" y="9894820"/>
          <a:ext cx="4358723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15</xdr:row>
      <xdr:rowOff>171451</xdr:rowOff>
    </xdr:from>
    <xdr:to>
      <xdr:col>9</xdr:col>
      <xdr:colOff>219075</xdr:colOff>
      <xdr:row>18</xdr:row>
      <xdr:rowOff>44825</xdr:rowOff>
    </xdr:to>
    <xdr:sp macro="" textlink="">
      <xdr:nvSpPr>
        <xdr:cNvPr id="24" name="Rounded Rectangle 23"/>
        <xdr:cNvSpPr/>
      </xdr:nvSpPr>
      <xdr:spPr>
        <a:xfrm>
          <a:off x="4438650" y="9896476"/>
          <a:ext cx="143827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oneCellAnchor>
    <xdr:from>
      <xdr:col>0</xdr:col>
      <xdr:colOff>38100</xdr:colOff>
      <xdr:row>18</xdr:row>
      <xdr:rowOff>78441</xdr:rowOff>
    </xdr:from>
    <xdr:ext cx="10175421" cy="215314"/>
    <xdr:grpSp>
      <xdr:nvGrpSpPr>
        <xdr:cNvPr id="25" name="Group 24"/>
        <xdr:cNvGrpSpPr/>
      </xdr:nvGrpSpPr>
      <xdr:grpSpPr>
        <a:xfrm>
          <a:off x="38100" y="5076265"/>
          <a:ext cx="10175421" cy="215314"/>
          <a:chOff x="38100" y="5869641"/>
          <a:chExt cx="10153650" cy="220756"/>
        </a:xfrm>
      </xdr:grpSpPr>
      <xdr:sp macro="" textlink="">
        <xdr:nvSpPr>
          <xdr:cNvPr id="26" name="Rounded Rectangle 25"/>
          <xdr:cNvSpPr/>
        </xdr:nvSpPr>
        <xdr:spPr>
          <a:xfrm>
            <a:off x="38100" y="5869641"/>
            <a:ext cx="10153650" cy="22075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  </a:r>
            <a:endParaRPr lang="en-US" sz="800">
              <a:effectLst/>
            </a:endParaRPr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208469" y="5941822"/>
            <a:ext cx="100977" cy="82161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1738917" y="5941607"/>
            <a:ext cx="9766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/>
        </xdr:nvSpPr>
        <xdr:spPr>
          <a:xfrm>
            <a:off x="2790930" y="5944982"/>
            <a:ext cx="10058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Flowchart: Connector 29"/>
          <xdr:cNvSpPr/>
        </xdr:nvSpPr>
        <xdr:spPr>
          <a:xfrm>
            <a:off x="8631509" y="5930868"/>
            <a:ext cx="109898" cy="93114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Flowchart: Connector 30"/>
          <xdr:cNvSpPr/>
        </xdr:nvSpPr>
        <xdr:spPr>
          <a:xfrm>
            <a:off x="4219598" y="5938762"/>
            <a:ext cx="101048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Flowchart: Connector 31"/>
          <xdr:cNvSpPr/>
        </xdr:nvSpPr>
        <xdr:spPr>
          <a:xfrm>
            <a:off x="7103883" y="5934140"/>
            <a:ext cx="103835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Flowchart: Connector 32"/>
          <xdr:cNvSpPr/>
        </xdr:nvSpPr>
        <xdr:spPr>
          <a:xfrm>
            <a:off x="5637919" y="5926692"/>
            <a:ext cx="102906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oneCellAnchor>
  <xdr:twoCellAnchor>
    <xdr:from>
      <xdr:col>0</xdr:col>
      <xdr:colOff>56030</xdr:colOff>
      <xdr:row>13</xdr:row>
      <xdr:rowOff>11206</xdr:rowOff>
    </xdr:from>
    <xdr:to>
      <xdr:col>8</xdr:col>
      <xdr:colOff>184702</xdr:colOff>
      <xdr:row>15</xdr:row>
      <xdr:rowOff>144556</xdr:rowOff>
    </xdr:to>
    <xdr:sp macro="" textlink="">
      <xdr:nvSpPr>
        <xdr:cNvPr id="34" name="Rounded Rectangle 33"/>
        <xdr:cNvSpPr/>
      </xdr:nvSpPr>
      <xdr:spPr>
        <a:xfrm>
          <a:off x="56030" y="4056530"/>
          <a:ext cx="5126496" cy="5143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440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907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00275" y="9525"/>
          <a:ext cx="37528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0</xdr:col>
      <xdr:colOff>41826</xdr:colOff>
      <xdr:row>13</xdr:row>
      <xdr:rowOff>169795</xdr:rowOff>
    </xdr:from>
    <xdr:to>
      <xdr:col>6</xdr:col>
      <xdr:colOff>133349</xdr:colOff>
      <xdr:row>16</xdr:row>
      <xdr:rowOff>33619</xdr:rowOff>
    </xdr:to>
    <xdr:sp macro="" textlink="">
      <xdr:nvSpPr>
        <xdr:cNvPr id="6" name="Rounded Rectangle 5"/>
        <xdr:cNvSpPr/>
      </xdr:nvSpPr>
      <xdr:spPr>
        <a:xfrm>
          <a:off x="41826" y="4484620"/>
          <a:ext cx="4434923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13</xdr:row>
      <xdr:rowOff>171451</xdr:rowOff>
    </xdr:from>
    <xdr:to>
      <xdr:col>9</xdr:col>
      <xdr:colOff>219075</xdr:colOff>
      <xdr:row>16</xdr:row>
      <xdr:rowOff>44825</xdr:rowOff>
    </xdr:to>
    <xdr:sp macro="" textlink="">
      <xdr:nvSpPr>
        <xdr:cNvPr id="7" name="Rounded Rectangle 6"/>
        <xdr:cNvSpPr/>
      </xdr:nvSpPr>
      <xdr:spPr>
        <a:xfrm>
          <a:off x="4514850" y="4486276"/>
          <a:ext cx="141922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16</xdr:row>
      <xdr:rowOff>78441</xdr:rowOff>
    </xdr:from>
    <xdr:to>
      <xdr:col>18</xdr:col>
      <xdr:colOff>390525</xdr:colOff>
      <xdr:row>18</xdr:row>
      <xdr:rowOff>89647</xdr:rowOff>
    </xdr:to>
    <xdr:sp macro="" textlink="">
      <xdr:nvSpPr>
        <xdr:cNvPr id="8" name="Rounded Rectangle 7"/>
        <xdr:cNvSpPr/>
      </xdr:nvSpPr>
      <xdr:spPr>
        <a:xfrm>
          <a:off x="38100" y="3231216"/>
          <a:ext cx="9944100" cy="23028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213487</xdr:colOff>
      <xdr:row>16</xdr:row>
      <xdr:rowOff>150621</xdr:rowOff>
    </xdr:from>
    <xdr:to>
      <xdr:col>1</xdr:col>
      <xdr:colOff>7620</xdr:colOff>
      <xdr:row>18</xdr:row>
      <xdr:rowOff>22860</xdr:rowOff>
    </xdr:to>
    <xdr:sp macro="" textlink="">
      <xdr:nvSpPr>
        <xdr:cNvPr id="9" name="Flowchart: Connector 8"/>
        <xdr:cNvSpPr/>
      </xdr:nvSpPr>
      <xdr:spPr>
        <a:xfrm>
          <a:off x="213487" y="5008371"/>
          <a:ext cx="98933" cy="817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81707</xdr:colOff>
      <xdr:row>16</xdr:row>
      <xdr:rowOff>146596</xdr:rowOff>
    </xdr:from>
    <xdr:to>
      <xdr:col>3</xdr:col>
      <xdr:colOff>179371</xdr:colOff>
      <xdr:row>18</xdr:row>
      <xdr:rowOff>29465</xdr:rowOff>
    </xdr:to>
    <xdr:sp macro="" textlink="">
      <xdr:nvSpPr>
        <xdr:cNvPr id="10" name="Flowchart: Connector 9"/>
        <xdr:cNvSpPr/>
      </xdr:nvSpPr>
      <xdr:spPr>
        <a:xfrm>
          <a:off x="1739057" y="5004346"/>
          <a:ext cx="97664" cy="9241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342401</xdr:colOff>
      <xdr:row>16</xdr:row>
      <xdr:rowOff>141515</xdr:rowOff>
    </xdr:from>
    <xdr:to>
      <xdr:col>4</xdr:col>
      <xdr:colOff>442985</xdr:colOff>
      <xdr:row>18</xdr:row>
      <xdr:rowOff>24384</xdr:rowOff>
    </xdr:to>
    <xdr:sp macro="" textlink="">
      <xdr:nvSpPr>
        <xdr:cNvPr id="11" name="Flowchart: Connector 10"/>
        <xdr:cNvSpPr/>
      </xdr:nvSpPr>
      <xdr:spPr>
        <a:xfrm>
          <a:off x="2799851" y="3294290"/>
          <a:ext cx="100584" cy="10194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334306</xdr:colOff>
      <xdr:row>16</xdr:row>
      <xdr:rowOff>147056</xdr:rowOff>
    </xdr:from>
    <xdr:to>
      <xdr:col>16</xdr:col>
      <xdr:colOff>66607</xdr:colOff>
      <xdr:row>18</xdr:row>
      <xdr:rowOff>31186</xdr:rowOff>
    </xdr:to>
    <xdr:sp macro="" textlink="">
      <xdr:nvSpPr>
        <xdr:cNvPr id="12" name="Flowchart: Connector 11"/>
        <xdr:cNvSpPr/>
      </xdr:nvSpPr>
      <xdr:spPr>
        <a:xfrm>
          <a:off x="8659156" y="3299831"/>
          <a:ext cx="103776" cy="10320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151633</xdr:colOff>
      <xdr:row>16</xdr:row>
      <xdr:rowOff>140778</xdr:rowOff>
    </xdr:from>
    <xdr:to>
      <xdr:col>6</xdr:col>
      <xdr:colOff>233167</xdr:colOff>
      <xdr:row>18</xdr:row>
      <xdr:rowOff>24908</xdr:rowOff>
    </xdr:to>
    <xdr:sp macro="" textlink="">
      <xdr:nvSpPr>
        <xdr:cNvPr id="13" name="Flowchart: Connector 12"/>
        <xdr:cNvSpPr/>
      </xdr:nvSpPr>
      <xdr:spPr>
        <a:xfrm>
          <a:off x="4247383" y="3293553"/>
          <a:ext cx="81534" cy="10320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307598</xdr:colOff>
      <xdr:row>16</xdr:row>
      <xdr:rowOff>142183</xdr:rowOff>
    </xdr:from>
    <xdr:to>
      <xdr:col>12</xdr:col>
      <xdr:colOff>411898</xdr:colOff>
      <xdr:row>18</xdr:row>
      <xdr:rowOff>26313</xdr:rowOff>
    </xdr:to>
    <xdr:sp macro="" textlink="">
      <xdr:nvSpPr>
        <xdr:cNvPr id="14" name="Flowchart: Connector 13"/>
        <xdr:cNvSpPr/>
      </xdr:nvSpPr>
      <xdr:spPr>
        <a:xfrm>
          <a:off x="7060823" y="3294958"/>
          <a:ext cx="104300" cy="10320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42144</xdr:colOff>
      <xdr:row>16</xdr:row>
      <xdr:rowOff>158119</xdr:rowOff>
    </xdr:from>
    <xdr:to>
      <xdr:col>10</xdr:col>
      <xdr:colOff>142875</xdr:colOff>
      <xdr:row>18</xdr:row>
      <xdr:rowOff>38099</xdr:rowOff>
    </xdr:to>
    <xdr:sp macro="" textlink="">
      <xdr:nvSpPr>
        <xdr:cNvPr id="15" name="Flowchart: Connector 14"/>
        <xdr:cNvSpPr/>
      </xdr:nvSpPr>
      <xdr:spPr>
        <a:xfrm>
          <a:off x="5623794" y="3310894"/>
          <a:ext cx="100731" cy="990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6</xdr:row>
      <xdr:rowOff>10584</xdr:rowOff>
    </xdr:from>
    <xdr:to>
      <xdr:col>17</xdr:col>
      <xdr:colOff>1</xdr:colOff>
      <xdr:row>6</xdr:row>
      <xdr:rowOff>285750</xdr:rowOff>
    </xdr:to>
    <xdr:sp macro="" textlink="">
      <xdr:nvSpPr>
        <xdr:cNvPr id="16" name="TextBox 15"/>
        <xdr:cNvSpPr txBox="1"/>
      </xdr:nvSpPr>
      <xdr:spPr>
        <a:xfrm>
          <a:off x="8954558" y="117263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57150</xdr:colOff>
      <xdr:row>10</xdr:row>
      <xdr:rowOff>85725</xdr:rowOff>
    </xdr:from>
    <xdr:to>
      <xdr:col>8</xdr:col>
      <xdr:colOff>163971</xdr:colOff>
      <xdr:row>13</xdr:row>
      <xdr:rowOff>123825</xdr:rowOff>
    </xdr:to>
    <xdr:sp macro="" textlink="">
      <xdr:nvSpPr>
        <xdr:cNvPr id="17" name="Rounded Rectangle 16"/>
        <xdr:cNvSpPr/>
      </xdr:nvSpPr>
      <xdr:spPr>
        <a:xfrm>
          <a:off x="57150" y="2190750"/>
          <a:ext cx="5126496" cy="5143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38200"/>
          <a:ext cx="7991475" cy="190500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4</xdr:col>
      <xdr:colOff>66675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266950" cy="82867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4</xdr:col>
      <xdr:colOff>66674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66949" y="9525"/>
          <a:ext cx="3409951" cy="82867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35508" y="10392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2477</xdr:colOff>
      <xdr:row>5</xdr:row>
      <xdr:rowOff>6531</xdr:rowOff>
    </xdr:from>
    <xdr:to>
      <xdr:col>9</xdr:col>
      <xdr:colOff>445633</xdr:colOff>
      <xdr:row>5</xdr:row>
      <xdr:rowOff>231321</xdr:rowOff>
    </xdr:to>
    <xdr:sp macro="" textlink="">
      <xdr:nvSpPr>
        <xdr:cNvPr id="6" name="TextBox 5"/>
        <xdr:cNvSpPr txBox="1"/>
      </xdr:nvSpPr>
      <xdr:spPr>
        <a:xfrm>
          <a:off x="4336352" y="1035231"/>
          <a:ext cx="1338506" cy="22479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11</xdr:row>
      <xdr:rowOff>169794</xdr:rowOff>
    </xdr:from>
    <xdr:to>
      <xdr:col>6</xdr:col>
      <xdr:colOff>133349</xdr:colOff>
      <xdr:row>16</xdr:row>
      <xdr:rowOff>9525</xdr:rowOff>
    </xdr:to>
    <xdr:sp macro="" textlink="">
      <xdr:nvSpPr>
        <xdr:cNvPr id="8" name="Rounded Rectangle 7"/>
        <xdr:cNvSpPr/>
      </xdr:nvSpPr>
      <xdr:spPr>
        <a:xfrm>
          <a:off x="41826" y="5456169"/>
          <a:ext cx="3815798" cy="61125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11</xdr:row>
      <xdr:rowOff>171450</xdr:rowOff>
    </xdr:from>
    <xdr:to>
      <xdr:col>9</xdr:col>
      <xdr:colOff>219075</xdr:colOff>
      <xdr:row>16</xdr:row>
      <xdr:rowOff>11181</xdr:rowOff>
    </xdr:to>
    <xdr:sp macro="" textlink="">
      <xdr:nvSpPr>
        <xdr:cNvPr id="9" name="Rounded Rectangle 8"/>
        <xdr:cNvSpPr/>
      </xdr:nvSpPr>
      <xdr:spPr>
        <a:xfrm>
          <a:off x="3895725" y="5457825"/>
          <a:ext cx="1552575" cy="61125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16</xdr:row>
      <xdr:rowOff>47626</xdr:rowOff>
    </xdr:from>
    <xdr:to>
      <xdr:col>17</xdr:col>
      <xdr:colOff>457200</xdr:colOff>
      <xdr:row>17</xdr:row>
      <xdr:rowOff>85725</xdr:rowOff>
    </xdr:to>
    <xdr:sp macro="" textlink="">
      <xdr:nvSpPr>
        <xdr:cNvPr id="10" name="Rounded Rectangle 9"/>
        <xdr:cNvSpPr/>
      </xdr:nvSpPr>
      <xdr:spPr>
        <a:xfrm>
          <a:off x="38100" y="6105526"/>
          <a:ext cx="10144125" cy="2190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166593</xdr:colOff>
      <xdr:row>16</xdr:row>
      <xdr:rowOff>107936</xdr:rowOff>
    </xdr:from>
    <xdr:to>
      <xdr:col>0</xdr:col>
      <xdr:colOff>260685</xdr:colOff>
      <xdr:row>17</xdr:row>
      <xdr:rowOff>20052</xdr:rowOff>
    </xdr:to>
    <xdr:sp macro="" textlink="">
      <xdr:nvSpPr>
        <xdr:cNvPr id="11" name="Flowchart: Connector 10"/>
        <xdr:cNvSpPr/>
      </xdr:nvSpPr>
      <xdr:spPr>
        <a:xfrm>
          <a:off x="166593" y="6165836"/>
          <a:ext cx="94092" cy="9309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224817</xdr:colOff>
      <xdr:row>16</xdr:row>
      <xdr:rowOff>111384</xdr:rowOff>
    </xdr:from>
    <xdr:to>
      <xdr:col>3</xdr:col>
      <xdr:colOff>322481</xdr:colOff>
      <xdr:row>17</xdr:row>
      <xdr:rowOff>21468</xdr:rowOff>
    </xdr:to>
    <xdr:sp macro="" textlink="">
      <xdr:nvSpPr>
        <xdr:cNvPr id="12" name="Flowchart: Connector 11"/>
        <xdr:cNvSpPr/>
      </xdr:nvSpPr>
      <xdr:spPr>
        <a:xfrm>
          <a:off x="1691667" y="6169284"/>
          <a:ext cx="9766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580409</xdr:colOff>
      <xdr:row>16</xdr:row>
      <xdr:rowOff>110605</xdr:rowOff>
    </xdr:from>
    <xdr:to>
      <xdr:col>4</xdr:col>
      <xdr:colOff>680993</xdr:colOff>
      <xdr:row>17</xdr:row>
      <xdr:rowOff>20689</xdr:rowOff>
    </xdr:to>
    <xdr:sp macro="" textlink="">
      <xdr:nvSpPr>
        <xdr:cNvPr id="13" name="Flowchart: Connector 12"/>
        <xdr:cNvSpPr/>
      </xdr:nvSpPr>
      <xdr:spPr>
        <a:xfrm>
          <a:off x="2780684" y="6168505"/>
          <a:ext cx="10058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653257</xdr:colOff>
      <xdr:row>16</xdr:row>
      <xdr:rowOff>120457</xdr:rowOff>
    </xdr:from>
    <xdr:to>
      <xdr:col>14</xdr:col>
      <xdr:colOff>757033</xdr:colOff>
      <xdr:row>17</xdr:row>
      <xdr:rowOff>31802</xdr:rowOff>
    </xdr:to>
    <xdr:sp macro="" textlink="">
      <xdr:nvSpPr>
        <xdr:cNvPr id="14" name="Flowchart: Connector 13"/>
        <xdr:cNvSpPr/>
      </xdr:nvSpPr>
      <xdr:spPr>
        <a:xfrm>
          <a:off x="8644732" y="6178357"/>
          <a:ext cx="103776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446311</xdr:colOff>
      <xdr:row>16</xdr:row>
      <xdr:rowOff>112819</xdr:rowOff>
    </xdr:from>
    <xdr:to>
      <xdr:col>6</xdr:col>
      <xdr:colOff>546895</xdr:colOff>
      <xdr:row>17</xdr:row>
      <xdr:rowOff>24164</xdr:rowOff>
    </xdr:to>
    <xdr:sp macro="" textlink="">
      <xdr:nvSpPr>
        <xdr:cNvPr id="15" name="Flowchart: Connector 14"/>
        <xdr:cNvSpPr/>
      </xdr:nvSpPr>
      <xdr:spPr>
        <a:xfrm>
          <a:off x="4170586" y="6170719"/>
          <a:ext cx="100584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249346</xdr:colOff>
      <xdr:row>16</xdr:row>
      <xdr:rowOff>117489</xdr:rowOff>
    </xdr:from>
    <xdr:to>
      <xdr:col>12</xdr:col>
      <xdr:colOff>353646</xdr:colOff>
      <xdr:row>17</xdr:row>
      <xdr:rowOff>28834</xdr:rowOff>
    </xdr:to>
    <xdr:sp macro="" textlink="">
      <xdr:nvSpPr>
        <xdr:cNvPr id="16" name="Flowchart: Connector 15"/>
        <xdr:cNvSpPr/>
      </xdr:nvSpPr>
      <xdr:spPr>
        <a:xfrm>
          <a:off x="7021621" y="6175389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523650</xdr:colOff>
      <xdr:row>16</xdr:row>
      <xdr:rowOff>111268</xdr:rowOff>
    </xdr:from>
    <xdr:to>
      <xdr:col>9</xdr:col>
      <xdr:colOff>647700</xdr:colOff>
      <xdr:row>17</xdr:row>
      <xdr:rowOff>28575</xdr:rowOff>
    </xdr:to>
    <xdr:sp macro="" textlink="">
      <xdr:nvSpPr>
        <xdr:cNvPr id="17" name="Flowchart: Connector 16"/>
        <xdr:cNvSpPr/>
      </xdr:nvSpPr>
      <xdr:spPr>
        <a:xfrm>
          <a:off x="5648100" y="3292618"/>
          <a:ext cx="124050" cy="10780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9</xdr:row>
      <xdr:rowOff>19050</xdr:rowOff>
    </xdr:from>
    <xdr:to>
      <xdr:col>9</xdr:col>
      <xdr:colOff>40146</xdr:colOff>
      <xdr:row>11</xdr:row>
      <xdr:rowOff>152400</xdr:rowOff>
    </xdr:to>
    <xdr:sp macro="" textlink="">
      <xdr:nvSpPr>
        <xdr:cNvPr id="18" name="Rounded Rectangle 17"/>
        <xdr:cNvSpPr/>
      </xdr:nvSpPr>
      <xdr:spPr>
        <a:xfrm>
          <a:off x="38100" y="2009775"/>
          <a:ext cx="5126496" cy="5143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5360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2574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66950" y="9525"/>
          <a:ext cx="37147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64083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21</xdr:row>
      <xdr:rowOff>169795</xdr:rowOff>
    </xdr:from>
    <xdr:to>
      <xdr:col>6</xdr:col>
      <xdr:colOff>133349</xdr:colOff>
      <xdr:row>24</xdr:row>
      <xdr:rowOff>33619</xdr:rowOff>
    </xdr:to>
    <xdr:sp macro="" textlink="">
      <xdr:nvSpPr>
        <xdr:cNvPr id="7" name="Rounded Rectangle 6"/>
        <xdr:cNvSpPr/>
      </xdr:nvSpPr>
      <xdr:spPr>
        <a:xfrm>
          <a:off x="41826" y="2522470"/>
          <a:ext cx="4358723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21</xdr:row>
      <xdr:rowOff>171451</xdr:rowOff>
    </xdr:from>
    <xdr:to>
      <xdr:col>9</xdr:col>
      <xdr:colOff>219075</xdr:colOff>
      <xdr:row>24</xdr:row>
      <xdr:rowOff>44825</xdr:rowOff>
    </xdr:to>
    <xdr:sp macro="" textlink="">
      <xdr:nvSpPr>
        <xdr:cNvPr id="8" name="Rounded Rectangle 7"/>
        <xdr:cNvSpPr/>
      </xdr:nvSpPr>
      <xdr:spPr>
        <a:xfrm>
          <a:off x="4438650" y="2524126"/>
          <a:ext cx="143827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38099</xdr:colOff>
      <xdr:row>24</xdr:row>
      <xdr:rowOff>78441</xdr:rowOff>
    </xdr:from>
    <xdr:to>
      <xdr:col>18</xdr:col>
      <xdr:colOff>419099</xdr:colOff>
      <xdr:row>26</xdr:row>
      <xdr:rowOff>89645</xdr:rowOff>
    </xdr:to>
    <xdr:grpSp>
      <xdr:nvGrpSpPr>
        <xdr:cNvPr id="9" name="Group 8"/>
        <xdr:cNvGrpSpPr/>
      </xdr:nvGrpSpPr>
      <xdr:grpSpPr>
        <a:xfrm>
          <a:off x="41147" y="4857705"/>
          <a:ext cx="9988296" cy="222659"/>
          <a:chOff x="38100" y="5869641"/>
          <a:chExt cx="10153650" cy="220756"/>
        </a:xfrm>
      </xdr:grpSpPr>
      <xdr:sp macro="" textlink="">
        <xdr:nvSpPr>
          <xdr:cNvPr id="10" name="Rounded Rectangle 9"/>
          <xdr:cNvSpPr/>
        </xdr:nvSpPr>
        <xdr:spPr>
          <a:xfrm>
            <a:off x="38100" y="5869641"/>
            <a:ext cx="10153650" cy="22075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  </a:r>
            <a:endParaRPr lang="en-US" sz="800">
              <a:effectLst/>
            </a:endParaRPr>
          </a:p>
        </xdr:txBody>
      </xdr:sp>
      <xdr:sp macro="" textlink="">
        <xdr:nvSpPr>
          <xdr:cNvPr id="11" name="Flowchart: Connector 10"/>
          <xdr:cNvSpPr/>
        </xdr:nvSpPr>
        <xdr:spPr>
          <a:xfrm>
            <a:off x="208469" y="5941822"/>
            <a:ext cx="100977" cy="82161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Flowchart: Connector 11"/>
          <xdr:cNvSpPr/>
        </xdr:nvSpPr>
        <xdr:spPr>
          <a:xfrm>
            <a:off x="1738917" y="5941607"/>
            <a:ext cx="9766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Flowchart: Connector 12"/>
          <xdr:cNvSpPr/>
        </xdr:nvSpPr>
        <xdr:spPr>
          <a:xfrm>
            <a:off x="2790930" y="5944982"/>
            <a:ext cx="10058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Flowchart: Connector 13"/>
          <xdr:cNvSpPr/>
        </xdr:nvSpPr>
        <xdr:spPr>
          <a:xfrm>
            <a:off x="8631509" y="5930868"/>
            <a:ext cx="109898" cy="93114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Flowchart: Connector 14"/>
          <xdr:cNvSpPr/>
        </xdr:nvSpPr>
        <xdr:spPr>
          <a:xfrm>
            <a:off x="4219598" y="5938762"/>
            <a:ext cx="101048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7103883" y="5934140"/>
            <a:ext cx="103835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5637919" y="5926692"/>
            <a:ext cx="102906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76200</xdr:colOff>
      <xdr:row>19</xdr:row>
      <xdr:rowOff>0</xdr:rowOff>
    </xdr:from>
    <xdr:to>
      <xdr:col>8</xdr:col>
      <xdr:colOff>211596</xdr:colOff>
      <xdr:row>21</xdr:row>
      <xdr:rowOff>133350</xdr:rowOff>
    </xdr:to>
    <xdr:sp macro="" textlink="">
      <xdr:nvSpPr>
        <xdr:cNvPr id="18" name="Rounded Rectangle 17"/>
        <xdr:cNvSpPr/>
      </xdr:nvSpPr>
      <xdr:spPr>
        <a:xfrm>
          <a:off x="76200" y="4371975"/>
          <a:ext cx="5126496" cy="5143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059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629478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45804" cy="86139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447675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1962150" y="9525"/>
          <a:ext cx="38862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736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5635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59</xdr:row>
      <xdr:rowOff>169794</xdr:rowOff>
    </xdr:from>
    <xdr:to>
      <xdr:col>6</xdr:col>
      <xdr:colOff>133349</xdr:colOff>
      <xdr:row>64</xdr:row>
      <xdr:rowOff>9525</xdr:rowOff>
    </xdr:to>
    <xdr:sp macro="" textlink="">
      <xdr:nvSpPr>
        <xdr:cNvPr id="47" name="Rounded Rectangle 46"/>
        <xdr:cNvSpPr/>
      </xdr:nvSpPr>
      <xdr:spPr>
        <a:xfrm>
          <a:off x="41826" y="22848819"/>
          <a:ext cx="4111073" cy="7446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A.Jokar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59</xdr:row>
      <xdr:rowOff>171450</xdr:rowOff>
    </xdr:from>
    <xdr:to>
      <xdr:col>9</xdr:col>
      <xdr:colOff>219075</xdr:colOff>
      <xdr:row>64</xdr:row>
      <xdr:rowOff>11181</xdr:rowOff>
    </xdr:to>
    <xdr:sp macro="" textlink="">
      <xdr:nvSpPr>
        <xdr:cNvPr id="48" name="Rounded Rectangle 47"/>
        <xdr:cNvSpPr/>
      </xdr:nvSpPr>
      <xdr:spPr>
        <a:xfrm>
          <a:off x="4191000" y="22850475"/>
          <a:ext cx="1647825" cy="7446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64</xdr:row>
      <xdr:rowOff>47626</xdr:rowOff>
    </xdr:from>
    <xdr:to>
      <xdr:col>18</xdr:col>
      <xdr:colOff>410307</xdr:colOff>
      <xdr:row>65</xdr:row>
      <xdr:rowOff>85725</xdr:rowOff>
    </xdr:to>
    <xdr:sp macro="" textlink="">
      <xdr:nvSpPr>
        <xdr:cNvPr id="49" name="Rounded Rectangle 48"/>
        <xdr:cNvSpPr/>
      </xdr:nvSpPr>
      <xdr:spPr>
        <a:xfrm>
          <a:off x="38100" y="12356857"/>
          <a:ext cx="10014438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203069</xdr:colOff>
      <xdr:row>64</xdr:row>
      <xdr:rowOff>117229</xdr:rowOff>
    </xdr:from>
    <xdr:to>
      <xdr:col>0</xdr:col>
      <xdr:colOff>289434</xdr:colOff>
      <xdr:row>65</xdr:row>
      <xdr:rowOff>15937</xdr:rowOff>
    </xdr:to>
    <xdr:sp macro="" textlink="">
      <xdr:nvSpPr>
        <xdr:cNvPr id="50" name="Flowchart: Connector 49"/>
        <xdr:cNvSpPr/>
      </xdr:nvSpPr>
      <xdr:spPr>
        <a:xfrm>
          <a:off x="203069" y="23701129"/>
          <a:ext cx="86365" cy="7968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744353</xdr:colOff>
      <xdr:row>64</xdr:row>
      <xdr:rowOff>110354</xdr:rowOff>
    </xdr:from>
    <xdr:to>
      <xdr:col>3</xdr:col>
      <xdr:colOff>108857</xdr:colOff>
      <xdr:row>65</xdr:row>
      <xdr:rowOff>32657</xdr:rowOff>
    </xdr:to>
    <xdr:sp macro="" textlink="">
      <xdr:nvSpPr>
        <xdr:cNvPr id="51" name="Flowchart: Connector 50"/>
        <xdr:cNvSpPr/>
      </xdr:nvSpPr>
      <xdr:spPr>
        <a:xfrm>
          <a:off x="1571667" y="6151925"/>
          <a:ext cx="110176" cy="1019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525870</xdr:colOff>
      <xdr:row>64</xdr:row>
      <xdr:rowOff>111837</xdr:rowOff>
    </xdr:from>
    <xdr:to>
      <xdr:col>4</xdr:col>
      <xdr:colOff>637442</xdr:colOff>
      <xdr:row>65</xdr:row>
      <xdr:rowOff>14655</xdr:rowOff>
    </xdr:to>
    <xdr:sp macro="" textlink="">
      <xdr:nvSpPr>
        <xdr:cNvPr id="52" name="Flowchart: Connector 51"/>
        <xdr:cNvSpPr/>
      </xdr:nvSpPr>
      <xdr:spPr>
        <a:xfrm flipH="1">
          <a:off x="2819197" y="12421068"/>
          <a:ext cx="111572" cy="933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314948</xdr:colOff>
      <xdr:row>64</xdr:row>
      <xdr:rowOff>106806</xdr:rowOff>
    </xdr:from>
    <xdr:to>
      <xdr:col>16</xdr:col>
      <xdr:colOff>18798</xdr:colOff>
      <xdr:row>65</xdr:row>
      <xdr:rowOff>19360</xdr:rowOff>
    </xdr:to>
    <xdr:sp macro="" textlink="">
      <xdr:nvSpPr>
        <xdr:cNvPr id="53" name="Flowchart: Connector 52"/>
        <xdr:cNvSpPr/>
      </xdr:nvSpPr>
      <xdr:spPr>
        <a:xfrm>
          <a:off x="8682294" y="12416037"/>
          <a:ext cx="77523" cy="10305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474713</xdr:colOff>
      <xdr:row>64</xdr:row>
      <xdr:rowOff>124060</xdr:rowOff>
    </xdr:from>
    <xdr:to>
      <xdr:col>6</xdr:col>
      <xdr:colOff>575297</xdr:colOff>
      <xdr:row>65</xdr:row>
      <xdr:rowOff>35405</xdr:rowOff>
    </xdr:to>
    <xdr:sp macro="" textlink="">
      <xdr:nvSpPr>
        <xdr:cNvPr id="54" name="Flowchart: Connector 53"/>
        <xdr:cNvSpPr/>
      </xdr:nvSpPr>
      <xdr:spPr>
        <a:xfrm>
          <a:off x="4233425" y="12433291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186964</xdr:colOff>
      <xdr:row>64</xdr:row>
      <xdr:rowOff>113778</xdr:rowOff>
    </xdr:from>
    <xdr:to>
      <xdr:col>12</xdr:col>
      <xdr:colOff>295641</xdr:colOff>
      <xdr:row>65</xdr:row>
      <xdr:rowOff>26734</xdr:rowOff>
    </xdr:to>
    <xdr:sp macro="" textlink="">
      <xdr:nvSpPr>
        <xdr:cNvPr id="55" name="Flowchart: Connector 54"/>
        <xdr:cNvSpPr/>
      </xdr:nvSpPr>
      <xdr:spPr>
        <a:xfrm>
          <a:off x="7088926" y="12423009"/>
          <a:ext cx="108677" cy="10345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371410</xdr:colOff>
      <xdr:row>64</xdr:row>
      <xdr:rowOff>118365</xdr:rowOff>
    </xdr:from>
    <xdr:to>
      <xdr:col>9</xdr:col>
      <xdr:colOff>476605</xdr:colOff>
      <xdr:row>65</xdr:row>
      <xdr:rowOff>29710</xdr:rowOff>
    </xdr:to>
    <xdr:sp macro="" textlink="">
      <xdr:nvSpPr>
        <xdr:cNvPr id="56" name="Flowchart: Connector 55"/>
        <xdr:cNvSpPr/>
      </xdr:nvSpPr>
      <xdr:spPr>
        <a:xfrm>
          <a:off x="5654122" y="12427596"/>
          <a:ext cx="105195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70</xdr:row>
      <xdr:rowOff>5715</xdr:rowOff>
    </xdr:from>
    <xdr:to>
      <xdr:col>17</xdr:col>
      <xdr:colOff>0</xdr:colOff>
      <xdr:row>71</xdr:row>
      <xdr:rowOff>0</xdr:rowOff>
    </xdr:to>
    <xdr:sp macro="" textlink="">
      <xdr:nvSpPr>
        <xdr:cNvPr id="60" name="TextBox 59"/>
        <xdr:cNvSpPr txBox="1"/>
      </xdr:nvSpPr>
      <xdr:spPr>
        <a:xfrm>
          <a:off x="0" y="809128"/>
          <a:ext cx="9765196" cy="193068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66</xdr:row>
      <xdr:rowOff>9525</xdr:rowOff>
    </xdr:from>
    <xdr:to>
      <xdr:col>3</xdr:col>
      <xdr:colOff>629478</xdr:colOff>
      <xdr:row>70</xdr:row>
      <xdr:rowOff>9525</xdr:rowOff>
    </xdr:to>
    <xdr:sp macro="" textlink="">
      <xdr:nvSpPr>
        <xdr:cNvPr id="61" name="TextBox 60"/>
        <xdr:cNvSpPr txBox="1"/>
      </xdr:nvSpPr>
      <xdr:spPr>
        <a:xfrm>
          <a:off x="0" y="9525"/>
          <a:ext cx="2410239" cy="80341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447675</xdr:colOff>
      <xdr:row>66</xdr:row>
      <xdr:rowOff>9525</xdr:rowOff>
    </xdr:from>
    <xdr:to>
      <xdr:col>10</xdr:col>
      <xdr:colOff>0</xdr:colOff>
      <xdr:row>70</xdr:row>
      <xdr:rowOff>9525</xdr:rowOff>
    </xdr:to>
    <xdr:sp macro="" textlink="">
      <xdr:nvSpPr>
        <xdr:cNvPr id="62" name="TextBox 61"/>
        <xdr:cNvSpPr txBox="1"/>
      </xdr:nvSpPr>
      <xdr:spPr>
        <a:xfrm>
          <a:off x="2228436" y="9525"/>
          <a:ext cx="4016651" cy="80341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71</xdr:row>
      <xdr:rowOff>10584</xdr:rowOff>
    </xdr:from>
    <xdr:to>
      <xdr:col>17</xdr:col>
      <xdr:colOff>1</xdr:colOff>
      <xdr:row>71</xdr:row>
      <xdr:rowOff>285750</xdr:rowOff>
    </xdr:to>
    <xdr:sp macro="" textlink="">
      <xdr:nvSpPr>
        <xdr:cNvPr id="63" name="TextBox 62"/>
        <xdr:cNvSpPr txBox="1"/>
      </xdr:nvSpPr>
      <xdr:spPr>
        <a:xfrm>
          <a:off x="8980648" y="1012780"/>
          <a:ext cx="784549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71</xdr:row>
      <xdr:rowOff>10584</xdr:rowOff>
    </xdr:from>
    <xdr:to>
      <xdr:col>10</xdr:col>
      <xdr:colOff>0</xdr:colOff>
      <xdr:row>71</xdr:row>
      <xdr:rowOff>254000</xdr:rowOff>
    </xdr:to>
    <xdr:sp macro="" textlink="">
      <xdr:nvSpPr>
        <xdr:cNvPr id="64" name="TextBox 63"/>
        <xdr:cNvSpPr txBox="1"/>
      </xdr:nvSpPr>
      <xdr:spPr>
        <a:xfrm>
          <a:off x="4731671" y="1012780"/>
          <a:ext cx="1513416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25</xdr:row>
      <xdr:rowOff>169794</xdr:rowOff>
    </xdr:from>
    <xdr:to>
      <xdr:col>6</xdr:col>
      <xdr:colOff>133349</xdr:colOff>
      <xdr:row>30</xdr:row>
      <xdr:rowOff>9525</xdr:rowOff>
    </xdr:to>
    <xdr:sp macro="" textlink="">
      <xdr:nvSpPr>
        <xdr:cNvPr id="115" name="Rounded Rectangle 114"/>
        <xdr:cNvSpPr/>
      </xdr:nvSpPr>
      <xdr:spPr>
        <a:xfrm>
          <a:off x="41826" y="9706000"/>
          <a:ext cx="3856699" cy="65776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A.Jokar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25</xdr:row>
      <xdr:rowOff>171450</xdr:rowOff>
    </xdr:from>
    <xdr:to>
      <xdr:col>9</xdr:col>
      <xdr:colOff>219075</xdr:colOff>
      <xdr:row>30</xdr:row>
      <xdr:rowOff>11181</xdr:rowOff>
    </xdr:to>
    <xdr:sp macro="" textlink="">
      <xdr:nvSpPr>
        <xdr:cNvPr id="116" name="Rounded Rectangle 115"/>
        <xdr:cNvSpPr/>
      </xdr:nvSpPr>
      <xdr:spPr>
        <a:xfrm>
          <a:off x="3936626" y="9707656"/>
          <a:ext cx="1571625" cy="65776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38099</xdr:colOff>
      <xdr:row>30</xdr:row>
      <xdr:rowOff>47626</xdr:rowOff>
    </xdr:from>
    <xdr:to>
      <xdr:col>18</xdr:col>
      <xdr:colOff>496955</xdr:colOff>
      <xdr:row>31</xdr:row>
      <xdr:rowOff>85725</xdr:rowOff>
    </xdr:to>
    <xdr:sp macro="" textlink="">
      <xdr:nvSpPr>
        <xdr:cNvPr id="117" name="Rounded Rectangle 116"/>
        <xdr:cNvSpPr/>
      </xdr:nvSpPr>
      <xdr:spPr>
        <a:xfrm>
          <a:off x="38099" y="6002822"/>
          <a:ext cx="10099813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203069</xdr:colOff>
      <xdr:row>30</xdr:row>
      <xdr:rowOff>117229</xdr:rowOff>
    </xdr:from>
    <xdr:to>
      <xdr:col>0</xdr:col>
      <xdr:colOff>289434</xdr:colOff>
      <xdr:row>31</xdr:row>
      <xdr:rowOff>15937</xdr:rowOff>
    </xdr:to>
    <xdr:sp macro="" textlink="">
      <xdr:nvSpPr>
        <xdr:cNvPr id="118" name="Flowchart: Connector 117"/>
        <xdr:cNvSpPr/>
      </xdr:nvSpPr>
      <xdr:spPr>
        <a:xfrm>
          <a:off x="203069" y="10471464"/>
          <a:ext cx="76840" cy="8920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189004</xdr:colOff>
      <xdr:row>30</xdr:row>
      <xdr:rowOff>126919</xdr:rowOff>
    </xdr:from>
    <xdr:to>
      <xdr:col>3</xdr:col>
      <xdr:colOff>289891</xdr:colOff>
      <xdr:row>31</xdr:row>
      <xdr:rowOff>33130</xdr:rowOff>
    </xdr:to>
    <xdr:sp macro="" textlink="">
      <xdr:nvSpPr>
        <xdr:cNvPr id="119" name="Flowchart: Connector 118"/>
        <xdr:cNvSpPr/>
      </xdr:nvSpPr>
      <xdr:spPr>
        <a:xfrm>
          <a:off x="1713004" y="6082115"/>
          <a:ext cx="100887" cy="9671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506438</xdr:colOff>
      <xdr:row>30</xdr:row>
      <xdr:rowOff>112792</xdr:rowOff>
    </xdr:from>
    <xdr:to>
      <xdr:col>4</xdr:col>
      <xdr:colOff>628621</xdr:colOff>
      <xdr:row>31</xdr:row>
      <xdr:rowOff>41127</xdr:rowOff>
    </xdr:to>
    <xdr:sp macro="" textlink="">
      <xdr:nvSpPr>
        <xdr:cNvPr id="120" name="Flowchart: Connector 119"/>
        <xdr:cNvSpPr/>
      </xdr:nvSpPr>
      <xdr:spPr>
        <a:xfrm flipH="1">
          <a:off x="2800721" y="6067988"/>
          <a:ext cx="122183" cy="11883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265572</xdr:colOff>
      <xdr:row>30</xdr:row>
      <xdr:rowOff>123371</xdr:rowOff>
    </xdr:from>
    <xdr:to>
      <xdr:col>16</xdr:col>
      <xdr:colOff>0</xdr:colOff>
      <xdr:row>31</xdr:row>
      <xdr:rowOff>33130</xdr:rowOff>
    </xdr:to>
    <xdr:sp macro="" textlink="">
      <xdr:nvSpPr>
        <xdr:cNvPr id="137" name="Flowchart: Connector 136"/>
        <xdr:cNvSpPr/>
      </xdr:nvSpPr>
      <xdr:spPr>
        <a:xfrm>
          <a:off x="8639289" y="6078567"/>
          <a:ext cx="107146" cy="1002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452095</xdr:colOff>
      <xdr:row>30</xdr:row>
      <xdr:rowOff>116733</xdr:rowOff>
    </xdr:from>
    <xdr:to>
      <xdr:col>6</xdr:col>
      <xdr:colOff>552679</xdr:colOff>
      <xdr:row>31</xdr:row>
      <xdr:rowOff>28078</xdr:rowOff>
    </xdr:to>
    <xdr:sp macro="" textlink="">
      <xdr:nvSpPr>
        <xdr:cNvPr id="138" name="Flowchart: Connector 137"/>
        <xdr:cNvSpPr/>
      </xdr:nvSpPr>
      <xdr:spPr>
        <a:xfrm>
          <a:off x="4212399" y="6071929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141091</xdr:colOff>
      <xdr:row>30</xdr:row>
      <xdr:rowOff>123017</xdr:rowOff>
    </xdr:from>
    <xdr:to>
      <xdr:col>12</xdr:col>
      <xdr:colOff>254228</xdr:colOff>
      <xdr:row>31</xdr:row>
      <xdr:rowOff>35973</xdr:rowOff>
    </xdr:to>
    <xdr:sp macro="" textlink="">
      <xdr:nvSpPr>
        <xdr:cNvPr id="139" name="Flowchart: Connector 138"/>
        <xdr:cNvSpPr/>
      </xdr:nvSpPr>
      <xdr:spPr>
        <a:xfrm>
          <a:off x="7048787" y="6078213"/>
          <a:ext cx="113137" cy="10345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312478</xdr:colOff>
      <xdr:row>30</xdr:row>
      <xdr:rowOff>111993</xdr:rowOff>
    </xdr:from>
    <xdr:to>
      <xdr:col>9</xdr:col>
      <xdr:colOff>417673</xdr:colOff>
      <xdr:row>31</xdr:row>
      <xdr:rowOff>23338</xdr:rowOff>
    </xdr:to>
    <xdr:sp macro="" textlink="">
      <xdr:nvSpPr>
        <xdr:cNvPr id="140" name="Flowchart: Connector 139"/>
        <xdr:cNvSpPr/>
      </xdr:nvSpPr>
      <xdr:spPr>
        <a:xfrm>
          <a:off x="5596782" y="6067189"/>
          <a:ext cx="105195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37</xdr:row>
      <xdr:rowOff>10584</xdr:rowOff>
    </xdr:from>
    <xdr:to>
      <xdr:col>17</xdr:col>
      <xdr:colOff>1</xdr:colOff>
      <xdr:row>37</xdr:row>
      <xdr:rowOff>285750</xdr:rowOff>
    </xdr:to>
    <xdr:sp macro="" textlink="">
      <xdr:nvSpPr>
        <xdr:cNvPr id="141" name="TextBox 140"/>
        <xdr:cNvSpPr txBox="1"/>
      </xdr:nvSpPr>
      <xdr:spPr>
        <a:xfrm>
          <a:off x="8381377" y="1030319"/>
          <a:ext cx="729006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37</xdr:row>
      <xdr:rowOff>10584</xdr:rowOff>
    </xdr:from>
    <xdr:to>
      <xdr:col>10</xdr:col>
      <xdr:colOff>0</xdr:colOff>
      <xdr:row>37</xdr:row>
      <xdr:rowOff>254000</xdr:rowOff>
    </xdr:to>
    <xdr:sp macro="" textlink="">
      <xdr:nvSpPr>
        <xdr:cNvPr id="142" name="TextBox 141"/>
        <xdr:cNvSpPr txBox="1"/>
      </xdr:nvSpPr>
      <xdr:spPr>
        <a:xfrm>
          <a:off x="4414496" y="1030319"/>
          <a:ext cx="1434975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0</xdr:colOff>
      <xdr:row>36</xdr:row>
      <xdr:rowOff>5715</xdr:rowOff>
    </xdr:from>
    <xdr:to>
      <xdr:col>17</xdr:col>
      <xdr:colOff>0</xdr:colOff>
      <xdr:row>37</xdr:row>
      <xdr:rowOff>0</xdr:rowOff>
    </xdr:to>
    <xdr:sp macro="" textlink="">
      <xdr:nvSpPr>
        <xdr:cNvPr id="143" name="TextBox 142"/>
        <xdr:cNvSpPr txBox="1"/>
      </xdr:nvSpPr>
      <xdr:spPr>
        <a:xfrm>
          <a:off x="0" y="823744"/>
          <a:ext cx="9110382" cy="195991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32</xdr:row>
      <xdr:rowOff>9525</xdr:rowOff>
    </xdr:from>
    <xdr:to>
      <xdr:col>3</xdr:col>
      <xdr:colOff>629478</xdr:colOff>
      <xdr:row>36</xdr:row>
      <xdr:rowOff>9525</xdr:rowOff>
    </xdr:to>
    <xdr:sp macro="" textlink="">
      <xdr:nvSpPr>
        <xdr:cNvPr id="144" name="TextBox 143"/>
        <xdr:cNvSpPr txBox="1"/>
      </xdr:nvSpPr>
      <xdr:spPr>
        <a:xfrm>
          <a:off x="0" y="9525"/>
          <a:ext cx="2153478" cy="818029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447675</xdr:colOff>
      <xdr:row>32</xdr:row>
      <xdr:rowOff>9525</xdr:rowOff>
    </xdr:from>
    <xdr:to>
      <xdr:col>10</xdr:col>
      <xdr:colOff>0</xdr:colOff>
      <xdr:row>36</xdr:row>
      <xdr:rowOff>9525</xdr:rowOff>
    </xdr:to>
    <xdr:sp macro="" textlink="">
      <xdr:nvSpPr>
        <xdr:cNvPr id="145" name="TextBox 144"/>
        <xdr:cNvSpPr txBox="1"/>
      </xdr:nvSpPr>
      <xdr:spPr>
        <a:xfrm>
          <a:off x="1971675" y="9525"/>
          <a:ext cx="3877796" cy="818029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0</xdr:col>
      <xdr:colOff>41826</xdr:colOff>
      <xdr:row>90</xdr:row>
      <xdr:rowOff>169794</xdr:rowOff>
    </xdr:from>
    <xdr:to>
      <xdr:col>6</xdr:col>
      <xdr:colOff>133349</xdr:colOff>
      <xdr:row>95</xdr:row>
      <xdr:rowOff>9525</xdr:rowOff>
    </xdr:to>
    <xdr:sp macro="" textlink="">
      <xdr:nvSpPr>
        <xdr:cNvPr id="147" name="Rounded Rectangle 146"/>
        <xdr:cNvSpPr/>
      </xdr:nvSpPr>
      <xdr:spPr>
        <a:xfrm>
          <a:off x="41826" y="11812706"/>
          <a:ext cx="3856699" cy="51208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A.Jokar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90</xdr:row>
      <xdr:rowOff>171450</xdr:rowOff>
    </xdr:from>
    <xdr:to>
      <xdr:col>9</xdr:col>
      <xdr:colOff>219075</xdr:colOff>
      <xdr:row>95</xdr:row>
      <xdr:rowOff>11181</xdr:rowOff>
    </xdr:to>
    <xdr:sp macro="" textlink="">
      <xdr:nvSpPr>
        <xdr:cNvPr id="148" name="Rounded Rectangle 147"/>
        <xdr:cNvSpPr/>
      </xdr:nvSpPr>
      <xdr:spPr>
        <a:xfrm>
          <a:off x="3936626" y="11814362"/>
          <a:ext cx="1571625" cy="51208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95</xdr:row>
      <xdr:rowOff>47626</xdr:rowOff>
    </xdr:from>
    <xdr:to>
      <xdr:col>18</xdr:col>
      <xdr:colOff>410307</xdr:colOff>
      <xdr:row>96</xdr:row>
      <xdr:rowOff>85725</xdr:rowOff>
    </xdr:to>
    <xdr:sp macro="" textlink="">
      <xdr:nvSpPr>
        <xdr:cNvPr id="149" name="Rounded Rectangle 148"/>
        <xdr:cNvSpPr/>
      </xdr:nvSpPr>
      <xdr:spPr>
        <a:xfrm>
          <a:off x="38100" y="12362891"/>
          <a:ext cx="10009266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203069</xdr:colOff>
      <xdr:row>95</xdr:row>
      <xdr:rowOff>117229</xdr:rowOff>
    </xdr:from>
    <xdr:to>
      <xdr:col>0</xdr:col>
      <xdr:colOff>289434</xdr:colOff>
      <xdr:row>96</xdr:row>
      <xdr:rowOff>15937</xdr:rowOff>
    </xdr:to>
    <xdr:sp macro="" textlink="">
      <xdr:nvSpPr>
        <xdr:cNvPr id="150" name="Flowchart: Connector 149"/>
        <xdr:cNvSpPr/>
      </xdr:nvSpPr>
      <xdr:spPr>
        <a:xfrm>
          <a:off x="203069" y="12432494"/>
          <a:ext cx="76840" cy="8920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744353</xdr:colOff>
      <xdr:row>95</xdr:row>
      <xdr:rowOff>110354</xdr:rowOff>
    </xdr:from>
    <xdr:to>
      <xdr:col>3</xdr:col>
      <xdr:colOff>108857</xdr:colOff>
      <xdr:row>96</xdr:row>
      <xdr:rowOff>32657</xdr:rowOff>
    </xdr:to>
    <xdr:sp macro="" textlink="">
      <xdr:nvSpPr>
        <xdr:cNvPr id="151" name="Flowchart: Connector 150"/>
        <xdr:cNvSpPr/>
      </xdr:nvSpPr>
      <xdr:spPr>
        <a:xfrm>
          <a:off x="1529325" y="12425619"/>
          <a:ext cx="103532" cy="11280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525870</xdr:colOff>
      <xdr:row>95</xdr:row>
      <xdr:rowOff>111837</xdr:rowOff>
    </xdr:from>
    <xdr:to>
      <xdr:col>4</xdr:col>
      <xdr:colOff>637442</xdr:colOff>
      <xdr:row>96</xdr:row>
      <xdr:rowOff>14655</xdr:rowOff>
    </xdr:to>
    <xdr:sp macro="" textlink="">
      <xdr:nvSpPr>
        <xdr:cNvPr id="152" name="Flowchart: Connector 151"/>
        <xdr:cNvSpPr/>
      </xdr:nvSpPr>
      <xdr:spPr>
        <a:xfrm flipH="1">
          <a:off x="2823076" y="12427102"/>
          <a:ext cx="111572" cy="933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314948</xdr:colOff>
      <xdr:row>95</xdr:row>
      <xdr:rowOff>106806</xdr:rowOff>
    </xdr:from>
    <xdr:to>
      <xdr:col>16</xdr:col>
      <xdr:colOff>18798</xdr:colOff>
      <xdr:row>96</xdr:row>
      <xdr:rowOff>19360</xdr:rowOff>
    </xdr:to>
    <xdr:sp macro="" textlink="">
      <xdr:nvSpPr>
        <xdr:cNvPr id="153" name="Flowchart: Connector 152"/>
        <xdr:cNvSpPr/>
      </xdr:nvSpPr>
      <xdr:spPr>
        <a:xfrm>
          <a:off x="8685742" y="12422071"/>
          <a:ext cx="73644" cy="10305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474713</xdr:colOff>
      <xdr:row>95</xdr:row>
      <xdr:rowOff>124060</xdr:rowOff>
    </xdr:from>
    <xdr:to>
      <xdr:col>6</xdr:col>
      <xdr:colOff>575297</xdr:colOff>
      <xdr:row>96</xdr:row>
      <xdr:rowOff>35405</xdr:rowOff>
    </xdr:to>
    <xdr:sp macro="" textlink="">
      <xdr:nvSpPr>
        <xdr:cNvPr id="154" name="Flowchart: Connector 153"/>
        <xdr:cNvSpPr/>
      </xdr:nvSpPr>
      <xdr:spPr>
        <a:xfrm>
          <a:off x="4239889" y="12439325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186964</xdr:colOff>
      <xdr:row>95</xdr:row>
      <xdr:rowOff>113778</xdr:rowOff>
    </xdr:from>
    <xdr:to>
      <xdr:col>12</xdr:col>
      <xdr:colOff>295641</xdr:colOff>
      <xdr:row>96</xdr:row>
      <xdr:rowOff>26734</xdr:rowOff>
    </xdr:to>
    <xdr:sp macro="" textlink="">
      <xdr:nvSpPr>
        <xdr:cNvPr id="155" name="Flowchart: Connector 154"/>
        <xdr:cNvSpPr/>
      </xdr:nvSpPr>
      <xdr:spPr>
        <a:xfrm>
          <a:off x="7089788" y="12429043"/>
          <a:ext cx="108677" cy="10345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371410</xdr:colOff>
      <xdr:row>95</xdr:row>
      <xdr:rowOff>118365</xdr:rowOff>
    </xdr:from>
    <xdr:to>
      <xdr:col>9</xdr:col>
      <xdr:colOff>476605</xdr:colOff>
      <xdr:row>96</xdr:row>
      <xdr:rowOff>29710</xdr:rowOff>
    </xdr:to>
    <xdr:sp macro="" textlink="">
      <xdr:nvSpPr>
        <xdr:cNvPr id="156" name="Flowchart: Connector 155"/>
        <xdr:cNvSpPr/>
      </xdr:nvSpPr>
      <xdr:spPr>
        <a:xfrm>
          <a:off x="5660586" y="12433630"/>
          <a:ext cx="105195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101</xdr:row>
      <xdr:rowOff>5715</xdr:rowOff>
    </xdr:from>
    <xdr:to>
      <xdr:col>17</xdr:col>
      <xdr:colOff>0</xdr:colOff>
      <xdr:row>102</xdr:row>
      <xdr:rowOff>0</xdr:rowOff>
    </xdr:to>
    <xdr:sp macro="" textlink="">
      <xdr:nvSpPr>
        <xdr:cNvPr id="162" name="TextBox 161"/>
        <xdr:cNvSpPr txBox="1"/>
      </xdr:nvSpPr>
      <xdr:spPr>
        <a:xfrm>
          <a:off x="0" y="13531215"/>
          <a:ext cx="9110382" cy="207197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97</xdr:row>
      <xdr:rowOff>9525</xdr:rowOff>
    </xdr:from>
    <xdr:to>
      <xdr:col>3</xdr:col>
      <xdr:colOff>629478</xdr:colOff>
      <xdr:row>101</xdr:row>
      <xdr:rowOff>22412</xdr:rowOff>
    </xdr:to>
    <xdr:sp macro="" textlink="">
      <xdr:nvSpPr>
        <xdr:cNvPr id="163" name="TextBox 162"/>
        <xdr:cNvSpPr txBox="1"/>
      </xdr:nvSpPr>
      <xdr:spPr>
        <a:xfrm>
          <a:off x="0" y="19093143"/>
          <a:ext cx="2153478" cy="83091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447675</xdr:colOff>
      <xdr:row>97</xdr:row>
      <xdr:rowOff>9525</xdr:rowOff>
    </xdr:from>
    <xdr:to>
      <xdr:col>10</xdr:col>
      <xdr:colOff>0</xdr:colOff>
      <xdr:row>101</xdr:row>
      <xdr:rowOff>9525</xdr:rowOff>
    </xdr:to>
    <xdr:sp macro="" textlink="">
      <xdr:nvSpPr>
        <xdr:cNvPr id="164" name="TextBox 163"/>
        <xdr:cNvSpPr txBox="1"/>
      </xdr:nvSpPr>
      <xdr:spPr>
        <a:xfrm>
          <a:off x="1971675" y="12705790"/>
          <a:ext cx="3877796" cy="82923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102</xdr:row>
      <xdr:rowOff>10584</xdr:rowOff>
    </xdr:from>
    <xdr:to>
      <xdr:col>17</xdr:col>
      <xdr:colOff>1</xdr:colOff>
      <xdr:row>102</xdr:row>
      <xdr:rowOff>285750</xdr:rowOff>
    </xdr:to>
    <xdr:sp macro="" textlink="">
      <xdr:nvSpPr>
        <xdr:cNvPr id="165" name="TextBox 164"/>
        <xdr:cNvSpPr txBox="1"/>
      </xdr:nvSpPr>
      <xdr:spPr>
        <a:xfrm>
          <a:off x="8381377" y="13748996"/>
          <a:ext cx="729006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102</xdr:row>
      <xdr:rowOff>10584</xdr:rowOff>
    </xdr:from>
    <xdr:to>
      <xdr:col>10</xdr:col>
      <xdr:colOff>0</xdr:colOff>
      <xdr:row>102</xdr:row>
      <xdr:rowOff>254000</xdr:rowOff>
    </xdr:to>
    <xdr:sp macro="" textlink="">
      <xdr:nvSpPr>
        <xdr:cNvPr id="166" name="TextBox 165"/>
        <xdr:cNvSpPr txBox="1"/>
      </xdr:nvSpPr>
      <xdr:spPr>
        <a:xfrm>
          <a:off x="4414496" y="13748996"/>
          <a:ext cx="1434975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122</xdr:row>
      <xdr:rowOff>169794</xdr:rowOff>
    </xdr:from>
    <xdr:to>
      <xdr:col>6</xdr:col>
      <xdr:colOff>133349</xdr:colOff>
      <xdr:row>127</xdr:row>
      <xdr:rowOff>9525</xdr:rowOff>
    </xdr:to>
    <xdr:sp macro="" textlink="">
      <xdr:nvSpPr>
        <xdr:cNvPr id="168" name="Rounded Rectangle 167"/>
        <xdr:cNvSpPr/>
      </xdr:nvSpPr>
      <xdr:spPr>
        <a:xfrm>
          <a:off x="41826" y="17987147"/>
          <a:ext cx="3856699" cy="72499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A.Jokar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122</xdr:row>
      <xdr:rowOff>171450</xdr:rowOff>
    </xdr:from>
    <xdr:to>
      <xdr:col>9</xdr:col>
      <xdr:colOff>219075</xdr:colOff>
      <xdr:row>127</xdr:row>
      <xdr:rowOff>11181</xdr:rowOff>
    </xdr:to>
    <xdr:sp macro="" textlink="">
      <xdr:nvSpPr>
        <xdr:cNvPr id="169" name="Rounded Rectangle 168"/>
        <xdr:cNvSpPr/>
      </xdr:nvSpPr>
      <xdr:spPr>
        <a:xfrm>
          <a:off x="3936626" y="17988803"/>
          <a:ext cx="1571625" cy="72499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127</xdr:row>
      <xdr:rowOff>47626</xdr:rowOff>
    </xdr:from>
    <xdr:to>
      <xdr:col>18</xdr:col>
      <xdr:colOff>410307</xdr:colOff>
      <xdr:row>128</xdr:row>
      <xdr:rowOff>85725</xdr:rowOff>
    </xdr:to>
    <xdr:sp macro="" textlink="">
      <xdr:nvSpPr>
        <xdr:cNvPr id="170" name="Rounded Rectangle 169"/>
        <xdr:cNvSpPr/>
      </xdr:nvSpPr>
      <xdr:spPr>
        <a:xfrm>
          <a:off x="38100" y="18750244"/>
          <a:ext cx="10009266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203069</xdr:colOff>
      <xdr:row>127</xdr:row>
      <xdr:rowOff>117229</xdr:rowOff>
    </xdr:from>
    <xdr:to>
      <xdr:col>0</xdr:col>
      <xdr:colOff>289434</xdr:colOff>
      <xdr:row>128</xdr:row>
      <xdr:rowOff>15937</xdr:rowOff>
    </xdr:to>
    <xdr:sp macro="" textlink="">
      <xdr:nvSpPr>
        <xdr:cNvPr id="171" name="Flowchart: Connector 170"/>
        <xdr:cNvSpPr/>
      </xdr:nvSpPr>
      <xdr:spPr>
        <a:xfrm>
          <a:off x="203069" y="18819847"/>
          <a:ext cx="76840" cy="8920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744353</xdr:colOff>
      <xdr:row>127</xdr:row>
      <xdr:rowOff>110354</xdr:rowOff>
    </xdr:from>
    <xdr:to>
      <xdr:col>3</xdr:col>
      <xdr:colOff>108857</xdr:colOff>
      <xdr:row>128</xdr:row>
      <xdr:rowOff>32657</xdr:rowOff>
    </xdr:to>
    <xdr:sp macro="" textlink="">
      <xdr:nvSpPr>
        <xdr:cNvPr id="172" name="Flowchart: Connector 171"/>
        <xdr:cNvSpPr/>
      </xdr:nvSpPr>
      <xdr:spPr>
        <a:xfrm>
          <a:off x="1529325" y="18812972"/>
          <a:ext cx="103532" cy="11280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525870</xdr:colOff>
      <xdr:row>127</xdr:row>
      <xdr:rowOff>111837</xdr:rowOff>
    </xdr:from>
    <xdr:to>
      <xdr:col>4</xdr:col>
      <xdr:colOff>637442</xdr:colOff>
      <xdr:row>128</xdr:row>
      <xdr:rowOff>14655</xdr:rowOff>
    </xdr:to>
    <xdr:sp macro="" textlink="">
      <xdr:nvSpPr>
        <xdr:cNvPr id="173" name="Flowchart: Connector 172"/>
        <xdr:cNvSpPr/>
      </xdr:nvSpPr>
      <xdr:spPr>
        <a:xfrm flipH="1">
          <a:off x="2823076" y="18814455"/>
          <a:ext cx="111572" cy="933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314948</xdr:colOff>
      <xdr:row>127</xdr:row>
      <xdr:rowOff>106806</xdr:rowOff>
    </xdr:from>
    <xdr:to>
      <xdr:col>16</xdr:col>
      <xdr:colOff>18798</xdr:colOff>
      <xdr:row>128</xdr:row>
      <xdr:rowOff>19360</xdr:rowOff>
    </xdr:to>
    <xdr:sp macro="" textlink="">
      <xdr:nvSpPr>
        <xdr:cNvPr id="174" name="Flowchart: Connector 173"/>
        <xdr:cNvSpPr/>
      </xdr:nvSpPr>
      <xdr:spPr>
        <a:xfrm>
          <a:off x="8685742" y="18809424"/>
          <a:ext cx="73644" cy="10305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474713</xdr:colOff>
      <xdr:row>127</xdr:row>
      <xdr:rowOff>124060</xdr:rowOff>
    </xdr:from>
    <xdr:to>
      <xdr:col>6</xdr:col>
      <xdr:colOff>575297</xdr:colOff>
      <xdr:row>128</xdr:row>
      <xdr:rowOff>35405</xdr:rowOff>
    </xdr:to>
    <xdr:sp macro="" textlink="">
      <xdr:nvSpPr>
        <xdr:cNvPr id="175" name="Flowchart: Connector 174"/>
        <xdr:cNvSpPr/>
      </xdr:nvSpPr>
      <xdr:spPr>
        <a:xfrm>
          <a:off x="4239889" y="18826678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186964</xdr:colOff>
      <xdr:row>127</xdr:row>
      <xdr:rowOff>113778</xdr:rowOff>
    </xdr:from>
    <xdr:to>
      <xdr:col>12</xdr:col>
      <xdr:colOff>295641</xdr:colOff>
      <xdr:row>128</xdr:row>
      <xdr:rowOff>26734</xdr:rowOff>
    </xdr:to>
    <xdr:sp macro="" textlink="">
      <xdr:nvSpPr>
        <xdr:cNvPr id="176" name="Flowchart: Connector 175"/>
        <xdr:cNvSpPr/>
      </xdr:nvSpPr>
      <xdr:spPr>
        <a:xfrm>
          <a:off x="7089788" y="18816396"/>
          <a:ext cx="108677" cy="10345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371410</xdr:colOff>
      <xdr:row>127</xdr:row>
      <xdr:rowOff>118365</xdr:rowOff>
    </xdr:from>
    <xdr:to>
      <xdr:col>9</xdr:col>
      <xdr:colOff>476605</xdr:colOff>
      <xdr:row>128</xdr:row>
      <xdr:rowOff>29710</xdr:rowOff>
    </xdr:to>
    <xdr:sp macro="" textlink="">
      <xdr:nvSpPr>
        <xdr:cNvPr id="177" name="Flowchart: Connector 176"/>
        <xdr:cNvSpPr/>
      </xdr:nvSpPr>
      <xdr:spPr>
        <a:xfrm>
          <a:off x="5660586" y="18820983"/>
          <a:ext cx="105195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133</xdr:row>
      <xdr:rowOff>5715</xdr:rowOff>
    </xdr:from>
    <xdr:to>
      <xdr:col>17</xdr:col>
      <xdr:colOff>0</xdr:colOff>
      <xdr:row>134</xdr:row>
      <xdr:rowOff>0</xdr:rowOff>
    </xdr:to>
    <xdr:sp macro="" textlink="">
      <xdr:nvSpPr>
        <xdr:cNvPr id="178" name="TextBox 177"/>
        <xdr:cNvSpPr txBox="1"/>
      </xdr:nvSpPr>
      <xdr:spPr>
        <a:xfrm>
          <a:off x="0" y="19907362"/>
          <a:ext cx="9110382" cy="1847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129</xdr:row>
      <xdr:rowOff>9525</xdr:rowOff>
    </xdr:from>
    <xdr:to>
      <xdr:col>3</xdr:col>
      <xdr:colOff>629478</xdr:colOff>
      <xdr:row>133</xdr:row>
      <xdr:rowOff>22412</xdr:rowOff>
    </xdr:to>
    <xdr:sp macro="" textlink="">
      <xdr:nvSpPr>
        <xdr:cNvPr id="179" name="TextBox 178"/>
        <xdr:cNvSpPr txBox="1"/>
      </xdr:nvSpPr>
      <xdr:spPr>
        <a:xfrm>
          <a:off x="0" y="19093143"/>
          <a:ext cx="2153478" cy="83091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447675</xdr:colOff>
      <xdr:row>129</xdr:row>
      <xdr:rowOff>9525</xdr:rowOff>
    </xdr:from>
    <xdr:to>
      <xdr:col>10</xdr:col>
      <xdr:colOff>0</xdr:colOff>
      <xdr:row>133</xdr:row>
      <xdr:rowOff>9525</xdr:rowOff>
    </xdr:to>
    <xdr:sp macro="" textlink="">
      <xdr:nvSpPr>
        <xdr:cNvPr id="180" name="TextBox 179"/>
        <xdr:cNvSpPr txBox="1"/>
      </xdr:nvSpPr>
      <xdr:spPr>
        <a:xfrm>
          <a:off x="1971675" y="19093143"/>
          <a:ext cx="3877796" cy="818029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134</xdr:row>
      <xdr:rowOff>10584</xdr:rowOff>
    </xdr:from>
    <xdr:to>
      <xdr:col>17</xdr:col>
      <xdr:colOff>1</xdr:colOff>
      <xdr:row>134</xdr:row>
      <xdr:rowOff>285750</xdr:rowOff>
    </xdr:to>
    <xdr:sp macro="" textlink="">
      <xdr:nvSpPr>
        <xdr:cNvPr id="181" name="TextBox 180"/>
        <xdr:cNvSpPr txBox="1"/>
      </xdr:nvSpPr>
      <xdr:spPr>
        <a:xfrm>
          <a:off x="8381377" y="20102731"/>
          <a:ext cx="729006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134</xdr:row>
      <xdr:rowOff>10584</xdr:rowOff>
    </xdr:from>
    <xdr:to>
      <xdr:col>10</xdr:col>
      <xdr:colOff>0</xdr:colOff>
      <xdr:row>134</xdr:row>
      <xdr:rowOff>254000</xdr:rowOff>
    </xdr:to>
    <xdr:sp macro="" textlink="">
      <xdr:nvSpPr>
        <xdr:cNvPr id="182" name="TextBox 181"/>
        <xdr:cNvSpPr txBox="1"/>
      </xdr:nvSpPr>
      <xdr:spPr>
        <a:xfrm>
          <a:off x="4414496" y="20102731"/>
          <a:ext cx="1434975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154</xdr:row>
      <xdr:rowOff>169794</xdr:rowOff>
    </xdr:from>
    <xdr:to>
      <xdr:col>6</xdr:col>
      <xdr:colOff>133349</xdr:colOff>
      <xdr:row>159</xdr:row>
      <xdr:rowOff>9525</xdr:rowOff>
    </xdr:to>
    <xdr:sp macro="" textlink="">
      <xdr:nvSpPr>
        <xdr:cNvPr id="184" name="Rounded Rectangle 183"/>
        <xdr:cNvSpPr/>
      </xdr:nvSpPr>
      <xdr:spPr>
        <a:xfrm>
          <a:off x="41826" y="24396912"/>
          <a:ext cx="3856699" cy="66896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A.Jokar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154</xdr:row>
      <xdr:rowOff>171450</xdr:rowOff>
    </xdr:from>
    <xdr:to>
      <xdr:col>9</xdr:col>
      <xdr:colOff>219075</xdr:colOff>
      <xdr:row>159</xdr:row>
      <xdr:rowOff>11181</xdr:rowOff>
    </xdr:to>
    <xdr:sp macro="" textlink="">
      <xdr:nvSpPr>
        <xdr:cNvPr id="185" name="Rounded Rectangle 184"/>
        <xdr:cNvSpPr/>
      </xdr:nvSpPr>
      <xdr:spPr>
        <a:xfrm>
          <a:off x="3936626" y="24398568"/>
          <a:ext cx="1571625" cy="66896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159</xdr:row>
      <xdr:rowOff>47626</xdr:rowOff>
    </xdr:from>
    <xdr:to>
      <xdr:col>18</xdr:col>
      <xdr:colOff>410307</xdr:colOff>
      <xdr:row>160</xdr:row>
      <xdr:rowOff>85725</xdr:rowOff>
    </xdr:to>
    <xdr:sp macro="" textlink="">
      <xdr:nvSpPr>
        <xdr:cNvPr id="186" name="Rounded Rectangle 185"/>
        <xdr:cNvSpPr/>
      </xdr:nvSpPr>
      <xdr:spPr>
        <a:xfrm>
          <a:off x="38100" y="25103979"/>
          <a:ext cx="10009266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203069</xdr:colOff>
      <xdr:row>159</xdr:row>
      <xdr:rowOff>117229</xdr:rowOff>
    </xdr:from>
    <xdr:to>
      <xdr:col>0</xdr:col>
      <xdr:colOff>289434</xdr:colOff>
      <xdr:row>160</xdr:row>
      <xdr:rowOff>15937</xdr:rowOff>
    </xdr:to>
    <xdr:sp macro="" textlink="">
      <xdr:nvSpPr>
        <xdr:cNvPr id="187" name="Flowchart: Connector 186"/>
        <xdr:cNvSpPr/>
      </xdr:nvSpPr>
      <xdr:spPr>
        <a:xfrm>
          <a:off x="203069" y="25173582"/>
          <a:ext cx="76840" cy="8920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744353</xdr:colOff>
      <xdr:row>159</xdr:row>
      <xdr:rowOff>110354</xdr:rowOff>
    </xdr:from>
    <xdr:to>
      <xdr:col>3</xdr:col>
      <xdr:colOff>108857</xdr:colOff>
      <xdr:row>160</xdr:row>
      <xdr:rowOff>32657</xdr:rowOff>
    </xdr:to>
    <xdr:sp macro="" textlink="">
      <xdr:nvSpPr>
        <xdr:cNvPr id="188" name="Flowchart: Connector 187"/>
        <xdr:cNvSpPr/>
      </xdr:nvSpPr>
      <xdr:spPr>
        <a:xfrm>
          <a:off x="1529325" y="25166707"/>
          <a:ext cx="103532" cy="11280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525870</xdr:colOff>
      <xdr:row>159</xdr:row>
      <xdr:rowOff>111837</xdr:rowOff>
    </xdr:from>
    <xdr:to>
      <xdr:col>4</xdr:col>
      <xdr:colOff>637442</xdr:colOff>
      <xdr:row>160</xdr:row>
      <xdr:rowOff>14655</xdr:rowOff>
    </xdr:to>
    <xdr:sp macro="" textlink="">
      <xdr:nvSpPr>
        <xdr:cNvPr id="189" name="Flowchart: Connector 188"/>
        <xdr:cNvSpPr/>
      </xdr:nvSpPr>
      <xdr:spPr>
        <a:xfrm flipH="1">
          <a:off x="2823076" y="25168190"/>
          <a:ext cx="111572" cy="933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314948</xdr:colOff>
      <xdr:row>159</xdr:row>
      <xdr:rowOff>106806</xdr:rowOff>
    </xdr:from>
    <xdr:to>
      <xdr:col>16</xdr:col>
      <xdr:colOff>18798</xdr:colOff>
      <xdr:row>160</xdr:row>
      <xdr:rowOff>19360</xdr:rowOff>
    </xdr:to>
    <xdr:sp macro="" textlink="">
      <xdr:nvSpPr>
        <xdr:cNvPr id="190" name="Flowchart: Connector 189"/>
        <xdr:cNvSpPr/>
      </xdr:nvSpPr>
      <xdr:spPr>
        <a:xfrm>
          <a:off x="8685742" y="25163159"/>
          <a:ext cx="73644" cy="10305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474713</xdr:colOff>
      <xdr:row>159</xdr:row>
      <xdr:rowOff>124060</xdr:rowOff>
    </xdr:from>
    <xdr:to>
      <xdr:col>6</xdr:col>
      <xdr:colOff>575297</xdr:colOff>
      <xdr:row>160</xdr:row>
      <xdr:rowOff>35405</xdr:rowOff>
    </xdr:to>
    <xdr:sp macro="" textlink="">
      <xdr:nvSpPr>
        <xdr:cNvPr id="191" name="Flowchart: Connector 190"/>
        <xdr:cNvSpPr/>
      </xdr:nvSpPr>
      <xdr:spPr>
        <a:xfrm>
          <a:off x="4239889" y="25180413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186964</xdr:colOff>
      <xdr:row>159</xdr:row>
      <xdr:rowOff>113778</xdr:rowOff>
    </xdr:from>
    <xdr:to>
      <xdr:col>12</xdr:col>
      <xdr:colOff>295641</xdr:colOff>
      <xdr:row>160</xdr:row>
      <xdr:rowOff>26734</xdr:rowOff>
    </xdr:to>
    <xdr:sp macro="" textlink="">
      <xdr:nvSpPr>
        <xdr:cNvPr id="192" name="Flowchart: Connector 191"/>
        <xdr:cNvSpPr/>
      </xdr:nvSpPr>
      <xdr:spPr>
        <a:xfrm>
          <a:off x="7089788" y="25170131"/>
          <a:ext cx="108677" cy="10345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371410</xdr:colOff>
      <xdr:row>159</xdr:row>
      <xdr:rowOff>118365</xdr:rowOff>
    </xdr:from>
    <xdr:to>
      <xdr:col>9</xdr:col>
      <xdr:colOff>476605</xdr:colOff>
      <xdr:row>160</xdr:row>
      <xdr:rowOff>29710</xdr:rowOff>
    </xdr:to>
    <xdr:sp macro="" textlink="">
      <xdr:nvSpPr>
        <xdr:cNvPr id="193" name="Flowchart: Connector 192"/>
        <xdr:cNvSpPr/>
      </xdr:nvSpPr>
      <xdr:spPr>
        <a:xfrm>
          <a:off x="5660586" y="25174718"/>
          <a:ext cx="105195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165</xdr:row>
      <xdr:rowOff>5715</xdr:rowOff>
    </xdr:from>
    <xdr:to>
      <xdr:col>17</xdr:col>
      <xdr:colOff>0</xdr:colOff>
      <xdr:row>166</xdr:row>
      <xdr:rowOff>0</xdr:rowOff>
    </xdr:to>
    <xdr:sp macro="" textlink="">
      <xdr:nvSpPr>
        <xdr:cNvPr id="194" name="TextBox 193"/>
        <xdr:cNvSpPr txBox="1"/>
      </xdr:nvSpPr>
      <xdr:spPr>
        <a:xfrm>
          <a:off x="0" y="26238686"/>
          <a:ext cx="9110382" cy="1847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161</xdr:row>
      <xdr:rowOff>9525</xdr:rowOff>
    </xdr:from>
    <xdr:to>
      <xdr:col>3</xdr:col>
      <xdr:colOff>629478</xdr:colOff>
      <xdr:row>165</xdr:row>
      <xdr:rowOff>22412</xdr:rowOff>
    </xdr:to>
    <xdr:sp macro="" textlink="">
      <xdr:nvSpPr>
        <xdr:cNvPr id="195" name="TextBox 194"/>
        <xdr:cNvSpPr txBox="1"/>
      </xdr:nvSpPr>
      <xdr:spPr>
        <a:xfrm>
          <a:off x="0" y="25446878"/>
          <a:ext cx="2153478" cy="80850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447675</xdr:colOff>
      <xdr:row>161</xdr:row>
      <xdr:rowOff>9525</xdr:rowOff>
    </xdr:from>
    <xdr:to>
      <xdr:col>10</xdr:col>
      <xdr:colOff>0</xdr:colOff>
      <xdr:row>165</xdr:row>
      <xdr:rowOff>9525</xdr:rowOff>
    </xdr:to>
    <xdr:sp macro="" textlink="">
      <xdr:nvSpPr>
        <xdr:cNvPr id="196" name="TextBox 195"/>
        <xdr:cNvSpPr txBox="1"/>
      </xdr:nvSpPr>
      <xdr:spPr>
        <a:xfrm>
          <a:off x="1971675" y="25446878"/>
          <a:ext cx="3877796" cy="795618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166</xdr:row>
      <xdr:rowOff>10584</xdr:rowOff>
    </xdr:from>
    <xdr:to>
      <xdr:col>17</xdr:col>
      <xdr:colOff>1</xdr:colOff>
      <xdr:row>166</xdr:row>
      <xdr:rowOff>285750</xdr:rowOff>
    </xdr:to>
    <xdr:sp macro="" textlink="">
      <xdr:nvSpPr>
        <xdr:cNvPr id="197" name="TextBox 196"/>
        <xdr:cNvSpPr txBox="1"/>
      </xdr:nvSpPr>
      <xdr:spPr>
        <a:xfrm>
          <a:off x="8381377" y="26434055"/>
          <a:ext cx="729006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166</xdr:row>
      <xdr:rowOff>10584</xdr:rowOff>
    </xdr:from>
    <xdr:to>
      <xdr:col>10</xdr:col>
      <xdr:colOff>0</xdr:colOff>
      <xdr:row>166</xdr:row>
      <xdr:rowOff>254000</xdr:rowOff>
    </xdr:to>
    <xdr:sp macro="" textlink="">
      <xdr:nvSpPr>
        <xdr:cNvPr id="198" name="TextBox 197"/>
        <xdr:cNvSpPr txBox="1"/>
      </xdr:nvSpPr>
      <xdr:spPr>
        <a:xfrm>
          <a:off x="4414496" y="26434055"/>
          <a:ext cx="1434975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184</xdr:row>
      <xdr:rowOff>56029</xdr:rowOff>
    </xdr:from>
    <xdr:to>
      <xdr:col>9</xdr:col>
      <xdr:colOff>219074</xdr:colOff>
      <xdr:row>186</xdr:row>
      <xdr:rowOff>133349</xdr:rowOff>
    </xdr:to>
    <xdr:sp macro="" textlink="">
      <xdr:nvSpPr>
        <xdr:cNvPr id="199" name="Rounded Rectangle 198"/>
        <xdr:cNvSpPr/>
      </xdr:nvSpPr>
      <xdr:spPr>
        <a:xfrm>
          <a:off x="36053" y="30233470"/>
          <a:ext cx="5472197" cy="45832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186</xdr:row>
      <xdr:rowOff>169794</xdr:rowOff>
    </xdr:from>
    <xdr:to>
      <xdr:col>6</xdr:col>
      <xdr:colOff>133349</xdr:colOff>
      <xdr:row>191</xdr:row>
      <xdr:rowOff>9525</xdr:rowOff>
    </xdr:to>
    <xdr:sp macro="" textlink="">
      <xdr:nvSpPr>
        <xdr:cNvPr id="200" name="Rounded Rectangle 199"/>
        <xdr:cNvSpPr/>
      </xdr:nvSpPr>
      <xdr:spPr>
        <a:xfrm>
          <a:off x="41826" y="30728235"/>
          <a:ext cx="3856699" cy="70258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A.Jokar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186</xdr:row>
      <xdr:rowOff>171450</xdr:rowOff>
    </xdr:from>
    <xdr:to>
      <xdr:col>9</xdr:col>
      <xdr:colOff>219075</xdr:colOff>
      <xdr:row>191</xdr:row>
      <xdr:rowOff>11181</xdr:rowOff>
    </xdr:to>
    <xdr:sp macro="" textlink="">
      <xdr:nvSpPr>
        <xdr:cNvPr id="201" name="Rounded Rectangle 200"/>
        <xdr:cNvSpPr/>
      </xdr:nvSpPr>
      <xdr:spPr>
        <a:xfrm>
          <a:off x="3936626" y="30729891"/>
          <a:ext cx="1571625" cy="70258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191</xdr:row>
      <xdr:rowOff>47626</xdr:rowOff>
    </xdr:from>
    <xdr:to>
      <xdr:col>18</xdr:col>
      <xdr:colOff>410307</xdr:colOff>
      <xdr:row>192</xdr:row>
      <xdr:rowOff>85725</xdr:rowOff>
    </xdr:to>
    <xdr:sp macro="" textlink="">
      <xdr:nvSpPr>
        <xdr:cNvPr id="202" name="Rounded Rectangle 201"/>
        <xdr:cNvSpPr/>
      </xdr:nvSpPr>
      <xdr:spPr>
        <a:xfrm>
          <a:off x="38100" y="31468920"/>
          <a:ext cx="10009266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203069</xdr:colOff>
      <xdr:row>191</xdr:row>
      <xdr:rowOff>117229</xdr:rowOff>
    </xdr:from>
    <xdr:to>
      <xdr:col>0</xdr:col>
      <xdr:colOff>289434</xdr:colOff>
      <xdr:row>192</xdr:row>
      <xdr:rowOff>15937</xdr:rowOff>
    </xdr:to>
    <xdr:sp macro="" textlink="">
      <xdr:nvSpPr>
        <xdr:cNvPr id="203" name="Flowchart: Connector 202"/>
        <xdr:cNvSpPr/>
      </xdr:nvSpPr>
      <xdr:spPr>
        <a:xfrm>
          <a:off x="203069" y="31538523"/>
          <a:ext cx="76840" cy="8920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744353</xdr:colOff>
      <xdr:row>191</xdr:row>
      <xdr:rowOff>110354</xdr:rowOff>
    </xdr:from>
    <xdr:to>
      <xdr:col>3</xdr:col>
      <xdr:colOff>108857</xdr:colOff>
      <xdr:row>192</xdr:row>
      <xdr:rowOff>32657</xdr:rowOff>
    </xdr:to>
    <xdr:sp macro="" textlink="">
      <xdr:nvSpPr>
        <xdr:cNvPr id="204" name="Flowchart: Connector 203"/>
        <xdr:cNvSpPr/>
      </xdr:nvSpPr>
      <xdr:spPr>
        <a:xfrm>
          <a:off x="1529325" y="31531648"/>
          <a:ext cx="103532" cy="11280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525870</xdr:colOff>
      <xdr:row>191</xdr:row>
      <xdr:rowOff>111837</xdr:rowOff>
    </xdr:from>
    <xdr:to>
      <xdr:col>4</xdr:col>
      <xdr:colOff>637442</xdr:colOff>
      <xdr:row>192</xdr:row>
      <xdr:rowOff>14655</xdr:rowOff>
    </xdr:to>
    <xdr:sp macro="" textlink="">
      <xdr:nvSpPr>
        <xdr:cNvPr id="205" name="Flowchart: Connector 204"/>
        <xdr:cNvSpPr/>
      </xdr:nvSpPr>
      <xdr:spPr>
        <a:xfrm flipH="1">
          <a:off x="2823076" y="31533131"/>
          <a:ext cx="111572" cy="933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314948</xdr:colOff>
      <xdr:row>191</xdr:row>
      <xdr:rowOff>106806</xdr:rowOff>
    </xdr:from>
    <xdr:to>
      <xdr:col>16</xdr:col>
      <xdr:colOff>18798</xdr:colOff>
      <xdr:row>192</xdr:row>
      <xdr:rowOff>19360</xdr:rowOff>
    </xdr:to>
    <xdr:sp macro="" textlink="">
      <xdr:nvSpPr>
        <xdr:cNvPr id="206" name="Flowchart: Connector 205"/>
        <xdr:cNvSpPr/>
      </xdr:nvSpPr>
      <xdr:spPr>
        <a:xfrm>
          <a:off x="8685742" y="31528100"/>
          <a:ext cx="73644" cy="10305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474713</xdr:colOff>
      <xdr:row>191</xdr:row>
      <xdr:rowOff>124060</xdr:rowOff>
    </xdr:from>
    <xdr:to>
      <xdr:col>6</xdr:col>
      <xdr:colOff>575297</xdr:colOff>
      <xdr:row>192</xdr:row>
      <xdr:rowOff>35405</xdr:rowOff>
    </xdr:to>
    <xdr:sp macro="" textlink="">
      <xdr:nvSpPr>
        <xdr:cNvPr id="207" name="Flowchart: Connector 206"/>
        <xdr:cNvSpPr/>
      </xdr:nvSpPr>
      <xdr:spPr>
        <a:xfrm>
          <a:off x="4239889" y="31545354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186964</xdr:colOff>
      <xdr:row>191</xdr:row>
      <xdr:rowOff>113778</xdr:rowOff>
    </xdr:from>
    <xdr:to>
      <xdr:col>12</xdr:col>
      <xdr:colOff>295641</xdr:colOff>
      <xdr:row>192</xdr:row>
      <xdr:rowOff>26734</xdr:rowOff>
    </xdr:to>
    <xdr:sp macro="" textlink="">
      <xdr:nvSpPr>
        <xdr:cNvPr id="208" name="Flowchart: Connector 207"/>
        <xdr:cNvSpPr/>
      </xdr:nvSpPr>
      <xdr:spPr>
        <a:xfrm>
          <a:off x="7089788" y="31535072"/>
          <a:ext cx="108677" cy="10345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371410</xdr:colOff>
      <xdr:row>191</xdr:row>
      <xdr:rowOff>118365</xdr:rowOff>
    </xdr:from>
    <xdr:to>
      <xdr:col>9</xdr:col>
      <xdr:colOff>476605</xdr:colOff>
      <xdr:row>192</xdr:row>
      <xdr:rowOff>29710</xdr:rowOff>
    </xdr:to>
    <xdr:sp macro="" textlink="">
      <xdr:nvSpPr>
        <xdr:cNvPr id="209" name="Flowchart: Connector 208"/>
        <xdr:cNvSpPr/>
      </xdr:nvSpPr>
      <xdr:spPr>
        <a:xfrm>
          <a:off x="5660586" y="31539659"/>
          <a:ext cx="105195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197</xdr:row>
      <xdr:rowOff>5715</xdr:rowOff>
    </xdr:from>
    <xdr:to>
      <xdr:col>17</xdr:col>
      <xdr:colOff>0</xdr:colOff>
      <xdr:row>198</xdr:row>
      <xdr:rowOff>0</xdr:rowOff>
    </xdr:to>
    <xdr:sp macro="" textlink="">
      <xdr:nvSpPr>
        <xdr:cNvPr id="210" name="TextBox 209"/>
        <xdr:cNvSpPr txBox="1"/>
      </xdr:nvSpPr>
      <xdr:spPr>
        <a:xfrm>
          <a:off x="0" y="32614833"/>
          <a:ext cx="9110382" cy="1847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193</xdr:row>
      <xdr:rowOff>9525</xdr:rowOff>
    </xdr:from>
    <xdr:to>
      <xdr:col>3</xdr:col>
      <xdr:colOff>629478</xdr:colOff>
      <xdr:row>197</xdr:row>
      <xdr:rowOff>22412</xdr:rowOff>
    </xdr:to>
    <xdr:sp macro="" textlink="">
      <xdr:nvSpPr>
        <xdr:cNvPr id="211" name="TextBox 210"/>
        <xdr:cNvSpPr txBox="1"/>
      </xdr:nvSpPr>
      <xdr:spPr>
        <a:xfrm>
          <a:off x="0" y="31811819"/>
          <a:ext cx="2153478" cy="81971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447675</xdr:colOff>
      <xdr:row>193</xdr:row>
      <xdr:rowOff>9525</xdr:rowOff>
    </xdr:from>
    <xdr:to>
      <xdr:col>10</xdr:col>
      <xdr:colOff>0</xdr:colOff>
      <xdr:row>197</xdr:row>
      <xdr:rowOff>9525</xdr:rowOff>
    </xdr:to>
    <xdr:sp macro="" textlink="">
      <xdr:nvSpPr>
        <xdr:cNvPr id="212" name="TextBox 211"/>
        <xdr:cNvSpPr txBox="1"/>
      </xdr:nvSpPr>
      <xdr:spPr>
        <a:xfrm>
          <a:off x="1971675" y="31811819"/>
          <a:ext cx="3877796" cy="806824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198</xdr:row>
      <xdr:rowOff>10584</xdr:rowOff>
    </xdr:from>
    <xdr:to>
      <xdr:col>17</xdr:col>
      <xdr:colOff>1</xdr:colOff>
      <xdr:row>198</xdr:row>
      <xdr:rowOff>285750</xdr:rowOff>
    </xdr:to>
    <xdr:sp macro="" textlink="">
      <xdr:nvSpPr>
        <xdr:cNvPr id="213" name="TextBox 212"/>
        <xdr:cNvSpPr txBox="1"/>
      </xdr:nvSpPr>
      <xdr:spPr>
        <a:xfrm>
          <a:off x="8381377" y="32810202"/>
          <a:ext cx="729006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198</xdr:row>
      <xdr:rowOff>10584</xdr:rowOff>
    </xdr:from>
    <xdr:to>
      <xdr:col>10</xdr:col>
      <xdr:colOff>0</xdr:colOff>
      <xdr:row>198</xdr:row>
      <xdr:rowOff>254000</xdr:rowOff>
    </xdr:to>
    <xdr:sp macro="" textlink="">
      <xdr:nvSpPr>
        <xdr:cNvPr id="214" name="TextBox 213"/>
        <xdr:cNvSpPr txBox="1"/>
      </xdr:nvSpPr>
      <xdr:spPr>
        <a:xfrm>
          <a:off x="4414496" y="32810202"/>
          <a:ext cx="1434975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218</xdr:row>
      <xdr:rowOff>169794</xdr:rowOff>
    </xdr:from>
    <xdr:to>
      <xdr:col>6</xdr:col>
      <xdr:colOff>133349</xdr:colOff>
      <xdr:row>223</xdr:row>
      <xdr:rowOff>9525</xdr:rowOff>
    </xdr:to>
    <xdr:sp macro="" textlink="">
      <xdr:nvSpPr>
        <xdr:cNvPr id="216" name="Rounded Rectangle 215"/>
        <xdr:cNvSpPr/>
      </xdr:nvSpPr>
      <xdr:spPr>
        <a:xfrm>
          <a:off x="41826" y="37104382"/>
          <a:ext cx="3856699" cy="680172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A.Jokar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218</xdr:row>
      <xdr:rowOff>171450</xdr:rowOff>
    </xdr:from>
    <xdr:to>
      <xdr:col>9</xdr:col>
      <xdr:colOff>219075</xdr:colOff>
      <xdr:row>223</xdr:row>
      <xdr:rowOff>11181</xdr:rowOff>
    </xdr:to>
    <xdr:sp macro="" textlink="">
      <xdr:nvSpPr>
        <xdr:cNvPr id="217" name="Rounded Rectangle 216"/>
        <xdr:cNvSpPr/>
      </xdr:nvSpPr>
      <xdr:spPr>
        <a:xfrm>
          <a:off x="3936626" y="37106038"/>
          <a:ext cx="1571625" cy="680172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223</xdr:row>
      <xdr:rowOff>47626</xdr:rowOff>
    </xdr:from>
    <xdr:to>
      <xdr:col>18</xdr:col>
      <xdr:colOff>410307</xdr:colOff>
      <xdr:row>224</xdr:row>
      <xdr:rowOff>85725</xdr:rowOff>
    </xdr:to>
    <xdr:sp macro="" textlink="">
      <xdr:nvSpPr>
        <xdr:cNvPr id="218" name="Rounded Rectangle 217"/>
        <xdr:cNvSpPr/>
      </xdr:nvSpPr>
      <xdr:spPr>
        <a:xfrm>
          <a:off x="38100" y="37822655"/>
          <a:ext cx="10009266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203069</xdr:colOff>
      <xdr:row>223</xdr:row>
      <xdr:rowOff>117229</xdr:rowOff>
    </xdr:from>
    <xdr:to>
      <xdr:col>0</xdr:col>
      <xdr:colOff>289434</xdr:colOff>
      <xdr:row>224</xdr:row>
      <xdr:rowOff>15937</xdr:rowOff>
    </xdr:to>
    <xdr:sp macro="" textlink="">
      <xdr:nvSpPr>
        <xdr:cNvPr id="219" name="Flowchart: Connector 218"/>
        <xdr:cNvSpPr/>
      </xdr:nvSpPr>
      <xdr:spPr>
        <a:xfrm>
          <a:off x="203069" y="37892258"/>
          <a:ext cx="76840" cy="8920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744353</xdr:colOff>
      <xdr:row>223</xdr:row>
      <xdr:rowOff>110354</xdr:rowOff>
    </xdr:from>
    <xdr:to>
      <xdr:col>3</xdr:col>
      <xdr:colOff>108857</xdr:colOff>
      <xdr:row>224</xdr:row>
      <xdr:rowOff>32657</xdr:rowOff>
    </xdr:to>
    <xdr:sp macro="" textlink="">
      <xdr:nvSpPr>
        <xdr:cNvPr id="220" name="Flowchart: Connector 219"/>
        <xdr:cNvSpPr/>
      </xdr:nvSpPr>
      <xdr:spPr>
        <a:xfrm>
          <a:off x="1529325" y="37885383"/>
          <a:ext cx="103532" cy="11280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525870</xdr:colOff>
      <xdr:row>223</xdr:row>
      <xdr:rowOff>111837</xdr:rowOff>
    </xdr:from>
    <xdr:to>
      <xdr:col>4</xdr:col>
      <xdr:colOff>637442</xdr:colOff>
      <xdr:row>224</xdr:row>
      <xdr:rowOff>14655</xdr:rowOff>
    </xdr:to>
    <xdr:sp macro="" textlink="">
      <xdr:nvSpPr>
        <xdr:cNvPr id="221" name="Flowchart: Connector 220"/>
        <xdr:cNvSpPr/>
      </xdr:nvSpPr>
      <xdr:spPr>
        <a:xfrm flipH="1">
          <a:off x="2823076" y="37886866"/>
          <a:ext cx="111572" cy="933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314948</xdr:colOff>
      <xdr:row>223</xdr:row>
      <xdr:rowOff>106806</xdr:rowOff>
    </xdr:from>
    <xdr:to>
      <xdr:col>16</xdr:col>
      <xdr:colOff>18798</xdr:colOff>
      <xdr:row>224</xdr:row>
      <xdr:rowOff>19360</xdr:rowOff>
    </xdr:to>
    <xdr:sp macro="" textlink="">
      <xdr:nvSpPr>
        <xdr:cNvPr id="222" name="Flowchart: Connector 221"/>
        <xdr:cNvSpPr/>
      </xdr:nvSpPr>
      <xdr:spPr>
        <a:xfrm>
          <a:off x="8685742" y="37881835"/>
          <a:ext cx="73644" cy="10305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474713</xdr:colOff>
      <xdr:row>223</xdr:row>
      <xdr:rowOff>124060</xdr:rowOff>
    </xdr:from>
    <xdr:to>
      <xdr:col>6</xdr:col>
      <xdr:colOff>575297</xdr:colOff>
      <xdr:row>224</xdr:row>
      <xdr:rowOff>35405</xdr:rowOff>
    </xdr:to>
    <xdr:sp macro="" textlink="">
      <xdr:nvSpPr>
        <xdr:cNvPr id="223" name="Flowchart: Connector 222"/>
        <xdr:cNvSpPr/>
      </xdr:nvSpPr>
      <xdr:spPr>
        <a:xfrm>
          <a:off x="4239889" y="37899089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186964</xdr:colOff>
      <xdr:row>223</xdr:row>
      <xdr:rowOff>113778</xdr:rowOff>
    </xdr:from>
    <xdr:to>
      <xdr:col>12</xdr:col>
      <xdr:colOff>295641</xdr:colOff>
      <xdr:row>224</xdr:row>
      <xdr:rowOff>26734</xdr:rowOff>
    </xdr:to>
    <xdr:sp macro="" textlink="">
      <xdr:nvSpPr>
        <xdr:cNvPr id="224" name="Flowchart: Connector 223"/>
        <xdr:cNvSpPr/>
      </xdr:nvSpPr>
      <xdr:spPr>
        <a:xfrm>
          <a:off x="7089788" y="37888807"/>
          <a:ext cx="108677" cy="10345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371410</xdr:colOff>
      <xdr:row>223</xdr:row>
      <xdr:rowOff>118365</xdr:rowOff>
    </xdr:from>
    <xdr:to>
      <xdr:col>9</xdr:col>
      <xdr:colOff>476605</xdr:colOff>
      <xdr:row>224</xdr:row>
      <xdr:rowOff>29710</xdr:rowOff>
    </xdr:to>
    <xdr:sp macro="" textlink="">
      <xdr:nvSpPr>
        <xdr:cNvPr id="225" name="Flowchart: Connector 224"/>
        <xdr:cNvSpPr/>
      </xdr:nvSpPr>
      <xdr:spPr>
        <a:xfrm>
          <a:off x="5660586" y="37893394"/>
          <a:ext cx="105195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229</xdr:row>
      <xdr:rowOff>5715</xdr:rowOff>
    </xdr:from>
    <xdr:to>
      <xdr:col>17</xdr:col>
      <xdr:colOff>0</xdr:colOff>
      <xdr:row>230</xdr:row>
      <xdr:rowOff>0</xdr:rowOff>
    </xdr:to>
    <xdr:sp macro="" textlink="">
      <xdr:nvSpPr>
        <xdr:cNvPr id="226" name="TextBox 225"/>
        <xdr:cNvSpPr txBox="1"/>
      </xdr:nvSpPr>
      <xdr:spPr>
        <a:xfrm>
          <a:off x="0" y="38957362"/>
          <a:ext cx="9110382" cy="1847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225</xdr:row>
      <xdr:rowOff>9525</xdr:rowOff>
    </xdr:from>
    <xdr:to>
      <xdr:col>3</xdr:col>
      <xdr:colOff>629478</xdr:colOff>
      <xdr:row>229</xdr:row>
      <xdr:rowOff>22412</xdr:rowOff>
    </xdr:to>
    <xdr:sp macro="" textlink="">
      <xdr:nvSpPr>
        <xdr:cNvPr id="227" name="TextBox 226"/>
        <xdr:cNvSpPr txBox="1"/>
      </xdr:nvSpPr>
      <xdr:spPr>
        <a:xfrm>
          <a:off x="0" y="38165554"/>
          <a:ext cx="2153478" cy="80850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447675</xdr:colOff>
      <xdr:row>225</xdr:row>
      <xdr:rowOff>9525</xdr:rowOff>
    </xdr:from>
    <xdr:to>
      <xdr:col>10</xdr:col>
      <xdr:colOff>0</xdr:colOff>
      <xdr:row>229</xdr:row>
      <xdr:rowOff>9525</xdr:rowOff>
    </xdr:to>
    <xdr:sp macro="" textlink="">
      <xdr:nvSpPr>
        <xdr:cNvPr id="228" name="TextBox 227"/>
        <xdr:cNvSpPr txBox="1"/>
      </xdr:nvSpPr>
      <xdr:spPr>
        <a:xfrm>
          <a:off x="1971675" y="38165554"/>
          <a:ext cx="3877796" cy="795618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230</xdr:row>
      <xdr:rowOff>10584</xdr:rowOff>
    </xdr:from>
    <xdr:to>
      <xdr:col>17</xdr:col>
      <xdr:colOff>1</xdr:colOff>
      <xdr:row>230</xdr:row>
      <xdr:rowOff>285750</xdr:rowOff>
    </xdr:to>
    <xdr:sp macro="" textlink="">
      <xdr:nvSpPr>
        <xdr:cNvPr id="229" name="TextBox 228"/>
        <xdr:cNvSpPr txBox="1"/>
      </xdr:nvSpPr>
      <xdr:spPr>
        <a:xfrm>
          <a:off x="8381377" y="39152731"/>
          <a:ext cx="729006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230</xdr:row>
      <xdr:rowOff>10584</xdr:rowOff>
    </xdr:from>
    <xdr:to>
      <xdr:col>10</xdr:col>
      <xdr:colOff>0</xdr:colOff>
      <xdr:row>230</xdr:row>
      <xdr:rowOff>254000</xdr:rowOff>
    </xdr:to>
    <xdr:sp macro="" textlink="">
      <xdr:nvSpPr>
        <xdr:cNvPr id="230" name="TextBox 229"/>
        <xdr:cNvSpPr txBox="1"/>
      </xdr:nvSpPr>
      <xdr:spPr>
        <a:xfrm>
          <a:off x="4414496" y="39152731"/>
          <a:ext cx="1434975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249</xdr:row>
      <xdr:rowOff>169794</xdr:rowOff>
    </xdr:from>
    <xdr:to>
      <xdr:col>6</xdr:col>
      <xdr:colOff>133349</xdr:colOff>
      <xdr:row>254</xdr:row>
      <xdr:rowOff>9525</xdr:rowOff>
    </xdr:to>
    <xdr:sp macro="" textlink="">
      <xdr:nvSpPr>
        <xdr:cNvPr id="232" name="Rounded Rectangle 231"/>
        <xdr:cNvSpPr/>
      </xdr:nvSpPr>
      <xdr:spPr>
        <a:xfrm>
          <a:off x="41826" y="43446912"/>
          <a:ext cx="3856699" cy="69137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A.Jokar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249</xdr:row>
      <xdr:rowOff>171450</xdr:rowOff>
    </xdr:from>
    <xdr:to>
      <xdr:col>9</xdr:col>
      <xdr:colOff>219075</xdr:colOff>
      <xdr:row>254</xdr:row>
      <xdr:rowOff>11181</xdr:rowOff>
    </xdr:to>
    <xdr:sp macro="" textlink="">
      <xdr:nvSpPr>
        <xdr:cNvPr id="233" name="Rounded Rectangle 232"/>
        <xdr:cNvSpPr/>
      </xdr:nvSpPr>
      <xdr:spPr>
        <a:xfrm>
          <a:off x="3936626" y="43448568"/>
          <a:ext cx="1571625" cy="69137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254</xdr:row>
      <xdr:rowOff>47626</xdr:rowOff>
    </xdr:from>
    <xdr:to>
      <xdr:col>18</xdr:col>
      <xdr:colOff>410307</xdr:colOff>
      <xdr:row>255</xdr:row>
      <xdr:rowOff>85725</xdr:rowOff>
    </xdr:to>
    <xdr:sp macro="" textlink="">
      <xdr:nvSpPr>
        <xdr:cNvPr id="234" name="Rounded Rectangle 233"/>
        <xdr:cNvSpPr/>
      </xdr:nvSpPr>
      <xdr:spPr>
        <a:xfrm>
          <a:off x="38100" y="44176391"/>
          <a:ext cx="10009266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203069</xdr:colOff>
      <xdr:row>254</xdr:row>
      <xdr:rowOff>117229</xdr:rowOff>
    </xdr:from>
    <xdr:to>
      <xdr:col>0</xdr:col>
      <xdr:colOff>289434</xdr:colOff>
      <xdr:row>255</xdr:row>
      <xdr:rowOff>15937</xdr:rowOff>
    </xdr:to>
    <xdr:sp macro="" textlink="">
      <xdr:nvSpPr>
        <xdr:cNvPr id="235" name="Flowchart: Connector 234"/>
        <xdr:cNvSpPr/>
      </xdr:nvSpPr>
      <xdr:spPr>
        <a:xfrm>
          <a:off x="203069" y="44245994"/>
          <a:ext cx="76840" cy="8920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744353</xdr:colOff>
      <xdr:row>254</xdr:row>
      <xdr:rowOff>110354</xdr:rowOff>
    </xdr:from>
    <xdr:to>
      <xdr:col>3</xdr:col>
      <xdr:colOff>108857</xdr:colOff>
      <xdr:row>255</xdr:row>
      <xdr:rowOff>32657</xdr:rowOff>
    </xdr:to>
    <xdr:sp macro="" textlink="">
      <xdr:nvSpPr>
        <xdr:cNvPr id="236" name="Flowchart: Connector 235"/>
        <xdr:cNvSpPr/>
      </xdr:nvSpPr>
      <xdr:spPr>
        <a:xfrm>
          <a:off x="1529325" y="44239119"/>
          <a:ext cx="103532" cy="11280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525870</xdr:colOff>
      <xdr:row>254</xdr:row>
      <xdr:rowOff>111837</xdr:rowOff>
    </xdr:from>
    <xdr:to>
      <xdr:col>4</xdr:col>
      <xdr:colOff>637442</xdr:colOff>
      <xdr:row>255</xdr:row>
      <xdr:rowOff>14655</xdr:rowOff>
    </xdr:to>
    <xdr:sp macro="" textlink="">
      <xdr:nvSpPr>
        <xdr:cNvPr id="237" name="Flowchart: Connector 236"/>
        <xdr:cNvSpPr/>
      </xdr:nvSpPr>
      <xdr:spPr>
        <a:xfrm flipH="1">
          <a:off x="2823076" y="44240602"/>
          <a:ext cx="111572" cy="933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314948</xdr:colOff>
      <xdr:row>254</xdr:row>
      <xdr:rowOff>106806</xdr:rowOff>
    </xdr:from>
    <xdr:to>
      <xdr:col>16</xdr:col>
      <xdr:colOff>18798</xdr:colOff>
      <xdr:row>255</xdr:row>
      <xdr:rowOff>19360</xdr:rowOff>
    </xdr:to>
    <xdr:sp macro="" textlink="">
      <xdr:nvSpPr>
        <xdr:cNvPr id="238" name="Flowchart: Connector 237"/>
        <xdr:cNvSpPr/>
      </xdr:nvSpPr>
      <xdr:spPr>
        <a:xfrm>
          <a:off x="8685742" y="44235571"/>
          <a:ext cx="73644" cy="10305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474713</xdr:colOff>
      <xdr:row>254</xdr:row>
      <xdr:rowOff>124060</xdr:rowOff>
    </xdr:from>
    <xdr:to>
      <xdr:col>6</xdr:col>
      <xdr:colOff>575297</xdr:colOff>
      <xdr:row>255</xdr:row>
      <xdr:rowOff>35405</xdr:rowOff>
    </xdr:to>
    <xdr:sp macro="" textlink="">
      <xdr:nvSpPr>
        <xdr:cNvPr id="239" name="Flowchart: Connector 238"/>
        <xdr:cNvSpPr/>
      </xdr:nvSpPr>
      <xdr:spPr>
        <a:xfrm>
          <a:off x="4239889" y="44252825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186964</xdr:colOff>
      <xdr:row>254</xdr:row>
      <xdr:rowOff>113778</xdr:rowOff>
    </xdr:from>
    <xdr:to>
      <xdr:col>12</xdr:col>
      <xdr:colOff>295641</xdr:colOff>
      <xdr:row>255</xdr:row>
      <xdr:rowOff>26734</xdr:rowOff>
    </xdr:to>
    <xdr:sp macro="" textlink="">
      <xdr:nvSpPr>
        <xdr:cNvPr id="240" name="Flowchart: Connector 239"/>
        <xdr:cNvSpPr/>
      </xdr:nvSpPr>
      <xdr:spPr>
        <a:xfrm>
          <a:off x="7089788" y="44242543"/>
          <a:ext cx="108677" cy="10345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371410</xdr:colOff>
      <xdr:row>254</xdr:row>
      <xdr:rowOff>118365</xdr:rowOff>
    </xdr:from>
    <xdr:to>
      <xdr:col>9</xdr:col>
      <xdr:colOff>476605</xdr:colOff>
      <xdr:row>255</xdr:row>
      <xdr:rowOff>29710</xdr:rowOff>
    </xdr:to>
    <xdr:sp macro="" textlink="">
      <xdr:nvSpPr>
        <xdr:cNvPr id="241" name="Flowchart: Connector 240"/>
        <xdr:cNvSpPr/>
      </xdr:nvSpPr>
      <xdr:spPr>
        <a:xfrm>
          <a:off x="5660586" y="44247130"/>
          <a:ext cx="105195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261</xdr:row>
      <xdr:rowOff>5715</xdr:rowOff>
    </xdr:from>
    <xdr:to>
      <xdr:col>17</xdr:col>
      <xdr:colOff>0</xdr:colOff>
      <xdr:row>262</xdr:row>
      <xdr:rowOff>0</xdr:rowOff>
    </xdr:to>
    <xdr:sp macro="" textlink="">
      <xdr:nvSpPr>
        <xdr:cNvPr id="279" name="TextBox 278"/>
        <xdr:cNvSpPr txBox="1"/>
      </xdr:nvSpPr>
      <xdr:spPr>
        <a:xfrm>
          <a:off x="0" y="57951333"/>
          <a:ext cx="9110382" cy="1847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257</xdr:row>
      <xdr:rowOff>9525</xdr:rowOff>
    </xdr:from>
    <xdr:to>
      <xdr:col>3</xdr:col>
      <xdr:colOff>629478</xdr:colOff>
      <xdr:row>261</xdr:row>
      <xdr:rowOff>22412</xdr:rowOff>
    </xdr:to>
    <xdr:sp macro="" textlink="">
      <xdr:nvSpPr>
        <xdr:cNvPr id="280" name="TextBox 279"/>
        <xdr:cNvSpPr txBox="1"/>
      </xdr:nvSpPr>
      <xdr:spPr>
        <a:xfrm>
          <a:off x="0" y="57193143"/>
          <a:ext cx="2153478" cy="77488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447675</xdr:colOff>
      <xdr:row>257</xdr:row>
      <xdr:rowOff>9525</xdr:rowOff>
    </xdr:from>
    <xdr:to>
      <xdr:col>10</xdr:col>
      <xdr:colOff>0</xdr:colOff>
      <xdr:row>261</xdr:row>
      <xdr:rowOff>9525</xdr:rowOff>
    </xdr:to>
    <xdr:sp macro="" textlink="">
      <xdr:nvSpPr>
        <xdr:cNvPr id="281" name="TextBox 280"/>
        <xdr:cNvSpPr txBox="1"/>
      </xdr:nvSpPr>
      <xdr:spPr>
        <a:xfrm>
          <a:off x="1971675" y="57193143"/>
          <a:ext cx="3877796" cy="7620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262</xdr:row>
      <xdr:rowOff>10584</xdr:rowOff>
    </xdr:from>
    <xdr:to>
      <xdr:col>17</xdr:col>
      <xdr:colOff>1</xdr:colOff>
      <xdr:row>262</xdr:row>
      <xdr:rowOff>285750</xdr:rowOff>
    </xdr:to>
    <xdr:sp macro="" textlink="">
      <xdr:nvSpPr>
        <xdr:cNvPr id="282" name="TextBox 281"/>
        <xdr:cNvSpPr txBox="1"/>
      </xdr:nvSpPr>
      <xdr:spPr>
        <a:xfrm>
          <a:off x="8381377" y="58146702"/>
          <a:ext cx="729006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262</xdr:row>
      <xdr:rowOff>10584</xdr:rowOff>
    </xdr:from>
    <xdr:to>
      <xdr:col>10</xdr:col>
      <xdr:colOff>0</xdr:colOff>
      <xdr:row>262</xdr:row>
      <xdr:rowOff>254000</xdr:rowOff>
    </xdr:to>
    <xdr:sp macro="" textlink="">
      <xdr:nvSpPr>
        <xdr:cNvPr id="283" name="TextBox 282"/>
        <xdr:cNvSpPr txBox="1"/>
      </xdr:nvSpPr>
      <xdr:spPr>
        <a:xfrm>
          <a:off x="4414496" y="58146702"/>
          <a:ext cx="1434975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282</xdr:row>
      <xdr:rowOff>169794</xdr:rowOff>
    </xdr:from>
    <xdr:to>
      <xdr:col>6</xdr:col>
      <xdr:colOff>133349</xdr:colOff>
      <xdr:row>287</xdr:row>
      <xdr:rowOff>9525</xdr:rowOff>
    </xdr:to>
    <xdr:sp macro="" textlink="">
      <xdr:nvSpPr>
        <xdr:cNvPr id="285" name="Rounded Rectangle 284"/>
        <xdr:cNvSpPr/>
      </xdr:nvSpPr>
      <xdr:spPr>
        <a:xfrm>
          <a:off x="41826" y="62440882"/>
          <a:ext cx="3856699" cy="74740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A.Jokar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282</xdr:row>
      <xdr:rowOff>171450</xdr:rowOff>
    </xdr:from>
    <xdr:to>
      <xdr:col>9</xdr:col>
      <xdr:colOff>219075</xdr:colOff>
      <xdr:row>287</xdr:row>
      <xdr:rowOff>11181</xdr:rowOff>
    </xdr:to>
    <xdr:sp macro="" textlink="">
      <xdr:nvSpPr>
        <xdr:cNvPr id="286" name="Rounded Rectangle 285"/>
        <xdr:cNvSpPr/>
      </xdr:nvSpPr>
      <xdr:spPr>
        <a:xfrm>
          <a:off x="3936626" y="62442538"/>
          <a:ext cx="1571625" cy="74740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287</xdr:row>
      <xdr:rowOff>47626</xdr:rowOff>
    </xdr:from>
    <xdr:to>
      <xdr:col>18</xdr:col>
      <xdr:colOff>410307</xdr:colOff>
      <xdr:row>288</xdr:row>
      <xdr:rowOff>85725</xdr:rowOff>
    </xdr:to>
    <xdr:sp macro="" textlink="">
      <xdr:nvSpPr>
        <xdr:cNvPr id="287" name="Rounded Rectangle 286"/>
        <xdr:cNvSpPr/>
      </xdr:nvSpPr>
      <xdr:spPr>
        <a:xfrm>
          <a:off x="38100" y="63226391"/>
          <a:ext cx="10009266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203069</xdr:colOff>
      <xdr:row>287</xdr:row>
      <xdr:rowOff>117229</xdr:rowOff>
    </xdr:from>
    <xdr:to>
      <xdr:col>0</xdr:col>
      <xdr:colOff>289434</xdr:colOff>
      <xdr:row>288</xdr:row>
      <xdr:rowOff>15937</xdr:rowOff>
    </xdr:to>
    <xdr:sp macro="" textlink="">
      <xdr:nvSpPr>
        <xdr:cNvPr id="288" name="Flowchart: Connector 287"/>
        <xdr:cNvSpPr/>
      </xdr:nvSpPr>
      <xdr:spPr>
        <a:xfrm>
          <a:off x="203069" y="63295994"/>
          <a:ext cx="76840" cy="8920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744353</xdr:colOff>
      <xdr:row>287</xdr:row>
      <xdr:rowOff>110354</xdr:rowOff>
    </xdr:from>
    <xdr:to>
      <xdr:col>3</xdr:col>
      <xdr:colOff>108857</xdr:colOff>
      <xdr:row>288</xdr:row>
      <xdr:rowOff>32657</xdr:rowOff>
    </xdr:to>
    <xdr:sp macro="" textlink="">
      <xdr:nvSpPr>
        <xdr:cNvPr id="289" name="Flowchart: Connector 288"/>
        <xdr:cNvSpPr/>
      </xdr:nvSpPr>
      <xdr:spPr>
        <a:xfrm>
          <a:off x="1529325" y="63289119"/>
          <a:ext cx="103532" cy="11280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525870</xdr:colOff>
      <xdr:row>287</xdr:row>
      <xdr:rowOff>111837</xdr:rowOff>
    </xdr:from>
    <xdr:to>
      <xdr:col>4</xdr:col>
      <xdr:colOff>637442</xdr:colOff>
      <xdr:row>288</xdr:row>
      <xdr:rowOff>14655</xdr:rowOff>
    </xdr:to>
    <xdr:sp macro="" textlink="">
      <xdr:nvSpPr>
        <xdr:cNvPr id="290" name="Flowchart: Connector 289"/>
        <xdr:cNvSpPr/>
      </xdr:nvSpPr>
      <xdr:spPr>
        <a:xfrm flipH="1">
          <a:off x="2823076" y="63290602"/>
          <a:ext cx="111572" cy="933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314948</xdr:colOff>
      <xdr:row>287</xdr:row>
      <xdr:rowOff>106806</xdr:rowOff>
    </xdr:from>
    <xdr:to>
      <xdr:col>16</xdr:col>
      <xdr:colOff>18798</xdr:colOff>
      <xdr:row>288</xdr:row>
      <xdr:rowOff>19360</xdr:rowOff>
    </xdr:to>
    <xdr:sp macro="" textlink="">
      <xdr:nvSpPr>
        <xdr:cNvPr id="291" name="Flowchart: Connector 290"/>
        <xdr:cNvSpPr/>
      </xdr:nvSpPr>
      <xdr:spPr>
        <a:xfrm>
          <a:off x="8685742" y="63285571"/>
          <a:ext cx="73644" cy="10305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474713</xdr:colOff>
      <xdr:row>287</xdr:row>
      <xdr:rowOff>124060</xdr:rowOff>
    </xdr:from>
    <xdr:to>
      <xdr:col>6</xdr:col>
      <xdr:colOff>575297</xdr:colOff>
      <xdr:row>288</xdr:row>
      <xdr:rowOff>35405</xdr:rowOff>
    </xdr:to>
    <xdr:sp macro="" textlink="">
      <xdr:nvSpPr>
        <xdr:cNvPr id="292" name="Flowchart: Connector 291"/>
        <xdr:cNvSpPr/>
      </xdr:nvSpPr>
      <xdr:spPr>
        <a:xfrm>
          <a:off x="4239889" y="63302825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186964</xdr:colOff>
      <xdr:row>287</xdr:row>
      <xdr:rowOff>113778</xdr:rowOff>
    </xdr:from>
    <xdr:to>
      <xdr:col>12</xdr:col>
      <xdr:colOff>295641</xdr:colOff>
      <xdr:row>288</xdr:row>
      <xdr:rowOff>26734</xdr:rowOff>
    </xdr:to>
    <xdr:sp macro="" textlink="">
      <xdr:nvSpPr>
        <xdr:cNvPr id="293" name="Flowchart: Connector 292"/>
        <xdr:cNvSpPr/>
      </xdr:nvSpPr>
      <xdr:spPr>
        <a:xfrm>
          <a:off x="7089788" y="63292543"/>
          <a:ext cx="108677" cy="10345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371410</xdr:colOff>
      <xdr:row>287</xdr:row>
      <xdr:rowOff>118365</xdr:rowOff>
    </xdr:from>
    <xdr:to>
      <xdr:col>9</xdr:col>
      <xdr:colOff>476605</xdr:colOff>
      <xdr:row>288</xdr:row>
      <xdr:rowOff>29710</xdr:rowOff>
    </xdr:to>
    <xdr:sp macro="" textlink="">
      <xdr:nvSpPr>
        <xdr:cNvPr id="294" name="Flowchart: Connector 293"/>
        <xdr:cNvSpPr/>
      </xdr:nvSpPr>
      <xdr:spPr>
        <a:xfrm>
          <a:off x="5660586" y="63297130"/>
          <a:ext cx="105195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293</xdr:row>
      <xdr:rowOff>5715</xdr:rowOff>
    </xdr:from>
    <xdr:to>
      <xdr:col>17</xdr:col>
      <xdr:colOff>0</xdr:colOff>
      <xdr:row>294</xdr:row>
      <xdr:rowOff>0</xdr:rowOff>
    </xdr:to>
    <xdr:sp macro="" textlink="">
      <xdr:nvSpPr>
        <xdr:cNvPr id="295" name="TextBox 294"/>
        <xdr:cNvSpPr txBox="1"/>
      </xdr:nvSpPr>
      <xdr:spPr>
        <a:xfrm>
          <a:off x="0" y="64327480"/>
          <a:ext cx="9110382" cy="1847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289</xdr:row>
      <xdr:rowOff>9525</xdr:rowOff>
    </xdr:from>
    <xdr:to>
      <xdr:col>3</xdr:col>
      <xdr:colOff>629478</xdr:colOff>
      <xdr:row>293</xdr:row>
      <xdr:rowOff>22412</xdr:rowOff>
    </xdr:to>
    <xdr:sp macro="" textlink="">
      <xdr:nvSpPr>
        <xdr:cNvPr id="296" name="TextBox 295"/>
        <xdr:cNvSpPr txBox="1"/>
      </xdr:nvSpPr>
      <xdr:spPr>
        <a:xfrm>
          <a:off x="0" y="63569290"/>
          <a:ext cx="2153478" cy="77488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447675</xdr:colOff>
      <xdr:row>289</xdr:row>
      <xdr:rowOff>9525</xdr:rowOff>
    </xdr:from>
    <xdr:to>
      <xdr:col>10</xdr:col>
      <xdr:colOff>0</xdr:colOff>
      <xdr:row>293</xdr:row>
      <xdr:rowOff>9525</xdr:rowOff>
    </xdr:to>
    <xdr:sp macro="" textlink="">
      <xdr:nvSpPr>
        <xdr:cNvPr id="297" name="TextBox 296"/>
        <xdr:cNvSpPr txBox="1"/>
      </xdr:nvSpPr>
      <xdr:spPr>
        <a:xfrm>
          <a:off x="1971675" y="63569290"/>
          <a:ext cx="3877796" cy="7620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294</xdr:row>
      <xdr:rowOff>10584</xdr:rowOff>
    </xdr:from>
    <xdr:to>
      <xdr:col>17</xdr:col>
      <xdr:colOff>1</xdr:colOff>
      <xdr:row>294</xdr:row>
      <xdr:rowOff>285750</xdr:rowOff>
    </xdr:to>
    <xdr:sp macro="" textlink="">
      <xdr:nvSpPr>
        <xdr:cNvPr id="298" name="TextBox 297"/>
        <xdr:cNvSpPr txBox="1"/>
      </xdr:nvSpPr>
      <xdr:spPr>
        <a:xfrm>
          <a:off x="8381377" y="64522849"/>
          <a:ext cx="729006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294</xdr:row>
      <xdr:rowOff>10584</xdr:rowOff>
    </xdr:from>
    <xdr:to>
      <xdr:col>10</xdr:col>
      <xdr:colOff>0</xdr:colOff>
      <xdr:row>294</xdr:row>
      <xdr:rowOff>254000</xdr:rowOff>
    </xdr:to>
    <xdr:sp macro="" textlink="">
      <xdr:nvSpPr>
        <xdr:cNvPr id="299" name="TextBox 298"/>
        <xdr:cNvSpPr txBox="1"/>
      </xdr:nvSpPr>
      <xdr:spPr>
        <a:xfrm>
          <a:off x="4414496" y="64522849"/>
          <a:ext cx="1434975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314</xdr:row>
      <xdr:rowOff>169794</xdr:rowOff>
    </xdr:from>
    <xdr:to>
      <xdr:col>6</xdr:col>
      <xdr:colOff>133349</xdr:colOff>
      <xdr:row>319</xdr:row>
      <xdr:rowOff>9525</xdr:rowOff>
    </xdr:to>
    <xdr:sp macro="" textlink="">
      <xdr:nvSpPr>
        <xdr:cNvPr id="301" name="Rounded Rectangle 300"/>
        <xdr:cNvSpPr/>
      </xdr:nvSpPr>
      <xdr:spPr>
        <a:xfrm>
          <a:off x="41826" y="68817029"/>
          <a:ext cx="3856699" cy="70258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A.Jokar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314</xdr:row>
      <xdr:rowOff>171450</xdr:rowOff>
    </xdr:from>
    <xdr:to>
      <xdr:col>9</xdr:col>
      <xdr:colOff>219075</xdr:colOff>
      <xdr:row>319</xdr:row>
      <xdr:rowOff>11181</xdr:rowOff>
    </xdr:to>
    <xdr:sp macro="" textlink="">
      <xdr:nvSpPr>
        <xdr:cNvPr id="302" name="Rounded Rectangle 301"/>
        <xdr:cNvSpPr/>
      </xdr:nvSpPr>
      <xdr:spPr>
        <a:xfrm>
          <a:off x="3936626" y="68818685"/>
          <a:ext cx="1571625" cy="70258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319</xdr:row>
      <xdr:rowOff>47626</xdr:rowOff>
    </xdr:from>
    <xdr:to>
      <xdr:col>18</xdr:col>
      <xdr:colOff>410307</xdr:colOff>
      <xdr:row>320</xdr:row>
      <xdr:rowOff>85725</xdr:rowOff>
    </xdr:to>
    <xdr:sp macro="" textlink="">
      <xdr:nvSpPr>
        <xdr:cNvPr id="303" name="Rounded Rectangle 302"/>
        <xdr:cNvSpPr/>
      </xdr:nvSpPr>
      <xdr:spPr>
        <a:xfrm>
          <a:off x="38100" y="69557714"/>
          <a:ext cx="10009266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203069</xdr:colOff>
      <xdr:row>319</xdr:row>
      <xdr:rowOff>117229</xdr:rowOff>
    </xdr:from>
    <xdr:to>
      <xdr:col>0</xdr:col>
      <xdr:colOff>289434</xdr:colOff>
      <xdr:row>320</xdr:row>
      <xdr:rowOff>15937</xdr:rowOff>
    </xdr:to>
    <xdr:sp macro="" textlink="">
      <xdr:nvSpPr>
        <xdr:cNvPr id="304" name="Flowchart: Connector 303"/>
        <xdr:cNvSpPr/>
      </xdr:nvSpPr>
      <xdr:spPr>
        <a:xfrm>
          <a:off x="203069" y="69627317"/>
          <a:ext cx="76840" cy="8920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744353</xdr:colOff>
      <xdr:row>319</xdr:row>
      <xdr:rowOff>110354</xdr:rowOff>
    </xdr:from>
    <xdr:to>
      <xdr:col>3</xdr:col>
      <xdr:colOff>108857</xdr:colOff>
      <xdr:row>320</xdr:row>
      <xdr:rowOff>32657</xdr:rowOff>
    </xdr:to>
    <xdr:sp macro="" textlink="">
      <xdr:nvSpPr>
        <xdr:cNvPr id="305" name="Flowchart: Connector 304"/>
        <xdr:cNvSpPr/>
      </xdr:nvSpPr>
      <xdr:spPr>
        <a:xfrm>
          <a:off x="1529325" y="69620442"/>
          <a:ext cx="103532" cy="11280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525870</xdr:colOff>
      <xdr:row>319</xdr:row>
      <xdr:rowOff>111837</xdr:rowOff>
    </xdr:from>
    <xdr:to>
      <xdr:col>4</xdr:col>
      <xdr:colOff>637442</xdr:colOff>
      <xdr:row>320</xdr:row>
      <xdr:rowOff>14655</xdr:rowOff>
    </xdr:to>
    <xdr:sp macro="" textlink="">
      <xdr:nvSpPr>
        <xdr:cNvPr id="306" name="Flowchart: Connector 305"/>
        <xdr:cNvSpPr/>
      </xdr:nvSpPr>
      <xdr:spPr>
        <a:xfrm flipH="1">
          <a:off x="2823076" y="69621925"/>
          <a:ext cx="111572" cy="933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314948</xdr:colOff>
      <xdr:row>319</xdr:row>
      <xdr:rowOff>106806</xdr:rowOff>
    </xdr:from>
    <xdr:to>
      <xdr:col>16</xdr:col>
      <xdr:colOff>18798</xdr:colOff>
      <xdr:row>320</xdr:row>
      <xdr:rowOff>19360</xdr:rowOff>
    </xdr:to>
    <xdr:sp macro="" textlink="">
      <xdr:nvSpPr>
        <xdr:cNvPr id="307" name="Flowchart: Connector 306"/>
        <xdr:cNvSpPr/>
      </xdr:nvSpPr>
      <xdr:spPr>
        <a:xfrm>
          <a:off x="8685742" y="69616894"/>
          <a:ext cx="73644" cy="10305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474713</xdr:colOff>
      <xdr:row>319</xdr:row>
      <xdr:rowOff>124060</xdr:rowOff>
    </xdr:from>
    <xdr:to>
      <xdr:col>6</xdr:col>
      <xdr:colOff>575297</xdr:colOff>
      <xdr:row>320</xdr:row>
      <xdr:rowOff>35405</xdr:rowOff>
    </xdr:to>
    <xdr:sp macro="" textlink="">
      <xdr:nvSpPr>
        <xdr:cNvPr id="308" name="Flowchart: Connector 307"/>
        <xdr:cNvSpPr/>
      </xdr:nvSpPr>
      <xdr:spPr>
        <a:xfrm>
          <a:off x="4239889" y="69634148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186964</xdr:colOff>
      <xdr:row>319</xdr:row>
      <xdr:rowOff>113778</xdr:rowOff>
    </xdr:from>
    <xdr:to>
      <xdr:col>12</xdr:col>
      <xdr:colOff>295641</xdr:colOff>
      <xdr:row>320</xdr:row>
      <xdr:rowOff>26734</xdr:rowOff>
    </xdr:to>
    <xdr:sp macro="" textlink="">
      <xdr:nvSpPr>
        <xdr:cNvPr id="309" name="Flowchart: Connector 308"/>
        <xdr:cNvSpPr/>
      </xdr:nvSpPr>
      <xdr:spPr>
        <a:xfrm>
          <a:off x="7089788" y="69623866"/>
          <a:ext cx="108677" cy="10345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371410</xdr:colOff>
      <xdr:row>319</xdr:row>
      <xdr:rowOff>118365</xdr:rowOff>
    </xdr:from>
    <xdr:to>
      <xdr:col>9</xdr:col>
      <xdr:colOff>476605</xdr:colOff>
      <xdr:row>320</xdr:row>
      <xdr:rowOff>29710</xdr:rowOff>
    </xdr:to>
    <xdr:sp macro="" textlink="">
      <xdr:nvSpPr>
        <xdr:cNvPr id="310" name="Flowchart: Connector 309"/>
        <xdr:cNvSpPr/>
      </xdr:nvSpPr>
      <xdr:spPr>
        <a:xfrm>
          <a:off x="5660586" y="69628453"/>
          <a:ext cx="105195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325</xdr:row>
      <xdr:rowOff>5715</xdr:rowOff>
    </xdr:from>
    <xdr:to>
      <xdr:col>17</xdr:col>
      <xdr:colOff>0</xdr:colOff>
      <xdr:row>326</xdr:row>
      <xdr:rowOff>0</xdr:rowOff>
    </xdr:to>
    <xdr:sp macro="" textlink="">
      <xdr:nvSpPr>
        <xdr:cNvPr id="311" name="TextBox 310"/>
        <xdr:cNvSpPr txBox="1"/>
      </xdr:nvSpPr>
      <xdr:spPr>
        <a:xfrm>
          <a:off x="0" y="70658803"/>
          <a:ext cx="9110382" cy="1847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321</xdr:row>
      <xdr:rowOff>9525</xdr:rowOff>
    </xdr:from>
    <xdr:to>
      <xdr:col>3</xdr:col>
      <xdr:colOff>629478</xdr:colOff>
      <xdr:row>325</xdr:row>
      <xdr:rowOff>22412</xdr:rowOff>
    </xdr:to>
    <xdr:sp macro="" textlink="">
      <xdr:nvSpPr>
        <xdr:cNvPr id="312" name="TextBox 311"/>
        <xdr:cNvSpPr txBox="1"/>
      </xdr:nvSpPr>
      <xdr:spPr>
        <a:xfrm>
          <a:off x="0" y="69900613"/>
          <a:ext cx="2153478" cy="77488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447675</xdr:colOff>
      <xdr:row>321</xdr:row>
      <xdr:rowOff>9525</xdr:rowOff>
    </xdr:from>
    <xdr:to>
      <xdr:col>10</xdr:col>
      <xdr:colOff>0</xdr:colOff>
      <xdr:row>325</xdr:row>
      <xdr:rowOff>9525</xdr:rowOff>
    </xdr:to>
    <xdr:sp macro="" textlink="">
      <xdr:nvSpPr>
        <xdr:cNvPr id="313" name="TextBox 312"/>
        <xdr:cNvSpPr txBox="1"/>
      </xdr:nvSpPr>
      <xdr:spPr>
        <a:xfrm>
          <a:off x="1971675" y="69900613"/>
          <a:ext cx="3877796" cy="7620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326</xdr:row>
      <xdr:rowOff>10584</xdr:rowOff>
    </xdr:from>
    <xdr:to>
      <xdr:col>17</xdr:col>
      <xdr:colOff>1</xdr:colOff>
      <xdr:row>326</xdr:row>
      <xdr:rowOff>285750</xdr:rowOff>
    </xdr:to>
    <xdr:sp macro="" textlink="">
      <xdr:nvSpPr>
        <xdr:cNvPr id="314" name="TextBox 313"/>
        <xdr:cNvSpPr txBox="1"/>
      </xdr:nvSpPr>
      <xdr:spPr>
        <a:xfrm>
          <a:off x="8381377" y="70854172"/>
          <a:ext cx="729006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326</xdr:row>
      <xdr:rowOff>10584</xdr:rowOff>
    </xdr:from>
    <xdr:to>
      <xdr:col>10</xdr:col>
      <xdr:colOff>0</xdr:colOff>
      <xdr:row>326</xdr:row>
      <xdr:rowOff>254000</xdr:rowOff>
    </xdr:to>
    <xdr:sp macro="" textlink="">
      <xdr:nvSpPr>
        <xdr:cNvPr id="315" name="TextBox 314"/>
        <xdr:cNvSpPr txBox="1"/>
      </xdr:nvSpPr>
      <xdr:spPr>
        <a:xfrm>
          <a:off x="4414496" y="70854172"/>
          <a:ext cx="1434975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341</xdr:row>
      <xdr:rowOff>169794</xdr:rowOff>
    </xdr:from>
    <xdr:to>
      <xdr:col>6</xdr:col>
      <xdr:colOff>133349</xdr:colOff>
      <xdr:row>346</xdr:row>
      <xdr:rowOff>9525</xdr:rowOff>
    </xdr:to>
    <xdr:sp macro="" textlink="">
      <xdr:nvSpPr>
        <xdr:cNvPr id="317" name="Rounded Rectangle 316"/>
        <xdr:cNvSpPr/>
      </xdr:nvSpPr>
      <xdr:spPr>
        <a:xfrm>
          <a:off x="41826" y="75148353"/>
          <a:ext cx="3856699" cy="72499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A.Jokar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341</xdr:row>
      <xdr:rowOff>171450</xdr:rowOff>
    </xdr:from>
    <xdr:to>
      <xdr:col>9</xdr:col>
      <xdr:colOff>219075</xdr:colOff>
      <xdr:row>346</xdr:row>
      <xdr:rowOff>11181</xdr:rowOff>
    </xdr:to>
    <xdr:sp macro="" textlink="">
      <xdr:nvSpPr>
        <xdr:cNvPr id="318" name="Rounded Rectangle 317"/>
        <xdr:cNvSpPr/>
      </xdr:nvSpPr>
      <xdr:spPr>
        <a:xfrm>
          <a:off x="3936626" y="75150009"/>
          <a:ext cx="1571625" cy="72499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346</xdr:row>
      <xdr:rowOff>47626</xdr:rowOff>
    </xdr:from>
    <xdr:to>
      <xdr:col>18</xdr:col>
      <xdr:colOff>410307</xdr:colOff>
      <xdr:row>347</xdr:row>
      <xdr:rowOff>85725</xdr:rowOff>
    </xdr:to>
    <xdr:sp macro="" textlink="">
      <xdr:nvSpPr>
        <xdr:cNvPr id="319" name="Rounded Rectangle 318"/>
        <xdr:cNvSpPr/>
      </xdr:nvSpPr>
      <xdr:spPr>
        <a:xfrm>
          <a:off x="38100" y="75911450"/>
          <a:ext cx="10009266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203069</xdr:colOff>
      <xdr:row>346</xdr:row>
      <xdr:rowOff>117229</xdr:rowOff>
    </xdr:from>
    <xdr:to>
      <xdr:col>0</xdr:col>
      <xdr:colOff>289434</xdr:colOff>
      <xdr:row>347</xdr:row>
      <xdr:rowOff>15937</xdr:rowOff>
    </xdr:to>
    <xdr:sp macro="" textlink="">
      <xdr:nvSpPr>
        <xdr:cNvPr id="320" name="Flowchart: Connector 319"/>
        <xdr:cNvSpPr/>
      </xdr:nvSpPr>
      <xdr:spPr>
        <a:xfrm>
          <a:off x="203069" y="75981053"/>
          <a:ext cx="76840" cy="8920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744353</xdr:colOff>
      <xdr:row>346</xdr:row>
      <xdr:rowOff>110354</xdr:rowOff>
    </xdr:from>
    <xdr:to>
      <xdr:col>3</xdr:col>
      <xdr:colOff>108857</xdr:colOff>
      <xdr:row>347</xdr:row>
      <xdr:rowOff>32657</xdr:rowOff>
    </xdr:to>
    <xdr:sp macro="" textlink="">
      <xdr:nvSpPr>
        <xdr:cNvPr id="321" name="Flowchart: Connector 320"/>
        <xdr:cNvSpPr/>
      </xdr:nvSpPr>
      <xdr:spPr>
        <a:xfrm>
          <a:off x="1529325" y="75974178"/>
          <a:ext cx="103532" cy="11280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525870</xdr:colOff>
      <xdr:row>346</xdr:row>
      <xdr:rowOff>111837</xdr:rowOff>
    </xdr:from>
    <xdr:to>
      <xdr:col>4</xdr:col>
      <xdr:colOff>637442</xdr:colOff>
      <xdr:row>347</xdr:row>
      <xdr:rowOff>14655</xdr:rowOff>
    </xdr:to>
    <xdr:sp macro="" textlink="">
      <xdr:nvSpPr>
        <xdr:cNvPr id="322" name="Flowchart: Connector 321"/>
        <xdr:cNvSpPr/>
      </xdr:nvSpPr>
      <xdr:spPr>
        <a:xfrm flipH="1">
          <a:off x="2823076" y="75975661"/>
          <a:ext cx="111572" cy="933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314948</xdr:colOff>
      <xdr:row>346</xdr:row>
      <xdr:rowOff>106806</xdr:rowOff>
    </xdr:from>
    <xdr:to>
      <xdr:col>16</xdr:col>
      <xdr:colOff>18798</xdr:colOff>
      <xdr:row>347</xdr:row>
      <xdr:rowOff>19360</xdr:rowOff>
    </xdr:to>
    <xdr:sp macro="" textlink="">
      <xdr:nvSpPr>
        <xdr:cNvPr id="323" name="Flowchart: Connector 322"/>
        <xdr:cNvSpPr/>
      </xdr:nvSpPr>
      <xdr:spPr>
        <a:xfrm>
          <a:off x="8685742" y="75970630"/>
          <a:ext cx="73644" cy="10305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474713</xdr:colOff>
      <xdr:row>346</xdr:row>
      <xdr:rowOff>124060</xdr:rowOff>
    </xdr:from>
    <xdr:to>
      <xdr:col>6</xdr:col>
      <xdr:colOff>575297</xdr:colOff>
      <xdr:row>347</xdr:row>
      <xdr:rowOff>35405</xdr:rowOff>
    </xdr:to>
    <xdr:sp macro="" textlink="">
      <xdr:nvSpPr>
        <xdr:cNvPr id="324" name="Flowchart: Connector 323"/>
        <xdr:cNvSpPr/>
      </xdr:nvSpPr>
      <xdr:spPr>
        <a:xfrm>
          <a:off x="4239889" y="75987884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186964</xdr:colOff>
      <xdr:row>346</xdr:row>
      <xdr:rowOff>113778</xdr:rowOff>
    </xdr:from>
    <xdr:to>
      <xdr:col>12</xdr:col>
      <xdr:colOff>295641</xdr:colOff>
      <xdr:row>347</xdr:row>
      <xdr:rowOff>26734</xdr:rowOff>
    </xdr:to>
    <xdr:sp macro="" textlink="">
      <xdr:nvSpPr>
        <xdr:cNvPr id="325" name="Flowchart: Connector 324"/>
        <xdr:cNvSpPr/>
      </xdr:nvSpPr>
      <xdr:spPr>
        <a:xfrm>
          <a:off x="7089788" y="75977602"/>
          <a:ext cx="108677" cy="10345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371410</xdr:colOff>
      <xdr:row>346</xdr:row>
      <xdr:rowOff>118365</xdr:rowOff>
    </xdr:from>
    <xdr:to>
      <xdr:col>9</xdr:col>
      <xdr:colOff>476605</xdr:colOff>
      <xdr:row>347</xdr:row>
      <xdr:rowOff>29710</xdr:rowOff>
    </xdr:to>
    <xdr:sp macro="" textlink="">
      <xdr:nvSpPr>
        <xdr:cNvPr id="326" name="Flowchart: Connector 325"/>
        <xdr:cNvSpPr/>
      </xdr:nvSpPr>
      <xdr:spPr>
        <a:xfrm>
          <a:off x="5660586" y="75982189"/>
          <a:ext cx="105195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76200</xdr:colOff>
      <xdr:row>23</xdr:row>
      <xdr:rowOff>9526</xdr:rowOff>
    </xdr:from>
    <xdr:to>
      <xdr:col>8</xdr:col>
      <xdr:colOff>297321</xdr:colOff>
      <xdr:row>25</xdr:row>
      <xdr:rowOff>142876</xdr:rowOff>
    </xdr:to>
    <xdr:sp macro="" textlink="">
      <xdr:nvSpPr>
        <xdr:cNvPr id="349" name="Rounded Rectangle 348"/>
        <xdr:cNvSpPr/>
      </xdr:nvSpPr>
      <xdr:spPr>
        <a:xfrm>
          <a:off x="76200" y="4638676"/>
          <a:ext cx="5126496" cy="5143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28575</xdr:colOff>
      <xdr:row>56</xdr:row>
      <xdr:rowOff>19050</xdr:rowOff>
    </xdr:from>
    <xdr:to>
      <xdr:col>8</xdr:col>
      <xdr:colOff>249696</xdr:colOff>
      <xdr:row>59</xdr:row>
      <xdr:rowOff>161925</xdr:rowOff>
    </xdr:to>
    <xdr:sp macro="" textlink="">
      <xdr:nvSpPr>
        <xdr:cNvPr id="350" name="Rounded Rectangle 349"/>
        <xdr:cNvSpPr/>
      </xdr:nvSpPr>
      <xdr:spPr>
        <a:xfrm>
          <a:off x="28575" y="11325225"/>
          <a:ext cx="5126496" cy="4762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19050</xdr:colOff>
      <xdr:row>88</xdr:row>
      <xdr:rowOff>28575</xdr:rowOff>
    </xdr:from>
    <xdr:to>
      <xdr:col>8</xdr:col>
      <xdr:colOff>240171</xdr:colOff>
      <xdr:row>90</xdr:row>
      <xdr:rowOff>161925</xdr:rowOff>
    </xdr:to>
    <xdr:sp macro="" textlink="">
      <xdr:nvSpPr>
        <xdr:cNvPr id="351" name="Rounded Rectangle 350"/>
        <xdr:cNvSpPr/>
      </xdr:nvSpPr>
      <xdr:spPr>
        <a:xfrm>
          <a:off x="19050" y="17383125"/>
          <a:ext cx="5126496" cy="5143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76200</xdr:colOff>
      <xdr:row>120</xdr:row>
      <xdr:rowOff>66675</xdr:rowOff>
    </xdr:from>
    <xdr:to>
      <xdr:col>8</xdr:col>
      <xdr:colOff>297321</xdr:colOff>
      <xdr:row>122</xdr:row>
      <xdr:rowOff>114300</xdr:rowOff>
    </xdr:to>
    <xdr:sp macro="" textlink="">
      <xdr:nvSpPr>
        <xdr:cNvPr id="352" name="Rounded Rectangle 351"/>
        <xdr:cNvSpPr/>
      </xdr:nvSpPr>
      <xdr:spPr>
        <a:xfrm>
          <a:off x="76200" y="23831550"/>
          <a:ext cx="5126496" cy="4286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152</xdr:row>
      <xdr:rowOff>19050</xdr:rowOff>
    </xdr:from>
    <xdr:to>
      <xdr:col>8</xdr:col>
      <xdr:colOff>259221</xdr:colOff>
      <xdr:row>154</xdr:row>
      <xdr:rowOff>152400</xdr:rowOff>
    </xdr:to>
    <xdr:sp macro="" textlink="">
      <xdr:nvSpPr>
        <xdr:cNvPr id="353" name="Rounded Rectangle 352"/>
        <xdr:cNvSpPr/>
      </xdr:nvSpPr>
      <xdr:spPr>
        <a:xfrm>
          <a:off x="38100" y="30118050"/>
          <a:ext cx="5126496" cy="5143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180</xdr:row>
      <xdr:rowOff>38100</xdr:rowOff>
    </xdr:from>
    <xdr:to>
      <xdr:col>8</xdr:col>
      <xdr:colOff>259221</xdr:colOff>
      <xdr:row>184</xdr:row>
      <xdr:rowOff>19050</xdr:rowOff>
    </xdr:to>
    <xdr:sp macro="" textlink="">
      <xdr:nvSpPr>
        <xdr:cNvPr id="354" name="Rounded Rectangle 353"/>
        <xdr:cNvSpPr/>
      </xdr:nvSpPr>
      <xdr:spPr>
        <a:xfrm>
          <a:off x="38100" y="35747325"/>
          <a:ext cx="5126496" cy="7429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76200</xdr:colOff>
      <xdr:row>216</xdr:row>
      <xdr:rowOff>57150</xdr:rowOff>
    </xdr:from>
    <xdr:to>
      <xdr:col>8</xdr:col>
      <xdr:colOff>297321</xdr:colOff>
      <xdr:row>218</xdr:row>
      <xdr:rowOff>152400</xdr:rowOff>
    </xdr:to>
    <xdr:sp macro="" textlink="">
      <xdr:nvSpPr>
        <xdr:cNvPr id="355" name="Rounded Rectangle 354"/>
        <xdr:cNvSpPr/>
      </xdr:nvSpPr>
      <xdr:spPr>
        <a:xfrm>
          <a:off x="76200" y="42872025"/>
          <a:ext cx="5126496" cy="4762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95250</xdr:colOff>
      <xdr:row>246</xdr:row>
      <xdr:rowOff>133350</xdr:rowOff>
    </xdr:from>
    <xdr:to>
      <xdr:col>8</xdr:col>
      <xdr:colOff>316371</xdr:colOff>
      <xdr:row>249</xdr:row>
      <xdr:rowOff>76200</xdr:rowOff>
    </xdr:to>
    <xdr:sp macro="" textlink="">
      <xdr:nvSpPr>
        <xdr:cNvPr id="356" name="Rounded Rectangle 355"/>
        <xdr:cNvSpPr/>
      </xdr:nvSpPr>
      <xdr:spPr>
        <a:xfrm>
          <a:off x="95250" y="48882300"/>
          <a:ext cx="5126496" cy="5143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57150</xdr:colOff>
      <xdr:row>280</xdr:row>
      <xdr:rowOff>19050</xdr:rowOff>
    </xdr:from>
    <xdr:to>
      <xdr:col>8</xdr:col>
      <xdr:colOff>278271</xdr:colOff>
      <xdr:row>282</xdr:row>
      <xdr:rowOff>152400</xdr:rowOff>
    </xdr:to>
    <xdr:sp macro="" textlink="">
      <xdr:nvSpPr>
        <xdr:cNvPr id="357" name="Rounded Rectangle 356"/>
        <xdr:cNvSpPr/>
      </xdr:nvSpPr>
      <xdr:spPr>
        <a:xfrm>
          <a:off x="57150" y="55483125"/>
          <a:ext cx="5126496" cy="5143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19050</xdr:colOff>
      <xdr:row>312</xdr:row>
      <xdr:rowOff>28575</xdr:rowOff>
    </xdr:from>
    <xdr:to>
      <xdr:col>8</xdr:col>
      <xdr:colOff>240171</xdr:colOff>
      <xdr:row>314</xdr:row>
      <xdr:rowOff>161925</xdr:rowOff>
    </xdr:to>
    <xdr:sp macro="" textlink="">
      <xdr:nvSpPr>
        <xdr:cNvPr id="358" name="Rounded Rectangle 357"/>
        <xdr:cNvSpPr/>
      </xdr:nvSpPr>
      <xdr:spPr>
        <a:xfrm>
          <a:off x="19050" y="61826775"/>
          <a:ext cx="5126496" cy="5143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57150</xdr:colOff>
      <xdr:row>339</xdr:row>
      <xdr:rowOff>19050</xdr:rowOff>
    </xdr:from>
    <xdr:to>
      <xdr:col>8</xdr:col>
      <xdr:colOff>278271</xdr:colOff>
      <xdr:row>341</xdr:row>
      <xdr:rowOff>152400</xdr:rowOff>
    </xdr:to>
    <xdr:sp macro="" textlink="">
      <xdr:nvSpPr>
        <xdr:cNvPr id="359" name="Rounded Rectangle 358"/>
        <xdr:cNvSpPr/>
      </xdr:nvSpPr>
      <xdr:spPr>
        <a:xfrm>
          <a:off x="57150" y="67217925"/>
          <a:ext cx="5126496" cy="5143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79343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587829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49929" cy="87085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7052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8974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33130</xdr:colOff>
      <xdr:row>51</xdr:row>
      <xdr:rowOff>172278</xdr:rowOff>
    </xdr:from>
    <xdr:to>
      <xdr:col>6</xdr:col>
      <xdr:colOff>124653</xdr:colOff>
      <xdr:row>54</xdr:row>
      <xdr:rowOff>82826</xdr:rowOff>
    </xdr:to>
    <xdr:sp macro="" textlink="">
      <xdr:nvSpPr>
        <xdr:cNvPr id="21" name="Rounded Rectangle 20"/>
        <xdr:cNvSpPr/>
      </xdr:nvSpPr>
      <xdr:spPr>
        <a:xfrm>
          <a:off x="33130" y="5431735"/>
          <a:ext cx="4058893" cy="432352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143704</xdr:colOff>
      <xdr:row>51</xdr:row>
      <xdr:rowOff>172278</xdr:rowOff>
    </xdr:from>
    <xdr:to>
      <xdr:col>9</xdr:col>
      <xdr:colOff>191329</xdr:colOff>
      <xdr:row>54</xdr:row>
      <xdr:rowOff>82826</xdr:rowOff>
    </xdr:to>
    <xdr:sp macro="" textlink="">
      <xdr:nvSpPr>
        <xdr:cNvPr id="22" name="Rounded Rectangle 21"/>
        <xdr:cNvSpPr/>
      </xdr:nvSpPr>
      <xdr:spPr>
        <a:xfrm>
          <a:off x="4111074" y="5431735"/>
          <a:ext cx="1629603" cy="432352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66260</xdr:colOff>
      <xdr:row>54</xdr:row>
      <xdr:rowOff>115957</xdr:rowOff>
    </xdr:from>
    <xdr:to>
      <xdr:col>17</xdr:col>
      <xdr:colOff>485360</xdr:colOff>
      <xdr:row>55</xdr:row>
      <xdr:rowOff>162338</xdr:rowOff>
    </xdr:to>
    <xdr:sp macro="" textlink="">
      <xdr:nvSpPr>
        <xdr:cNvPr id="23" name="Rounded Rectangle 22"/>
        <xdr:cNvSpPr/>
      </xdr:nvSpPr>
      <xdr:spPr>
        <a:xfrm>
          <a:off x="66260" y="5897218"/>
          <a:ext cx="10176013" cy="22031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251364</xdr:colOff>
      <xdr:row>55</xdr:row>
      <xdr:rowOff>3067</xdr:rowOff>
    </xdr:from>
    <xdr:to>
      <xdr:col>1</xdr:col>
      <xdr:colOff>32805</xdr:colOff>
      <xdr:row>55</xdr:row>
      <xdr:rowOff>85906</xdr:rowOff>
    </xdr:to>
    <xdr:sp macro="" textlink="">
      <xdr:nvSpPr>
        <xdr:cNvPr id="24" name="Flowchart: Connector 23"/>
        <xdr:cNvSpPr/>
      </xdr:nvSpPr>
      <xdr:spPr>
        <a:xfrm>
          <a:off x="251364" y="5958263"/>
          <a:ext cx="87898" cy="8283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216295</xdr:colOff>
      <xdr:row>55</xdr:row>
      <xdr:rowOff>8959</xdr:rowOff>
    </xdr:from>
    <xdr:to>
      <xdr:col>3</xdr:col>
      <xdr:colOff>306940</xdr:colOff>
      <xdr:row>55</xdr:row>
      <xdr:rowOff>95199</xdr:rowOff>
    </xdr:to>
    <xdr:sp macro="" textlink="">
      <xdr:nvSpPr>
        <xdr:cNvPr id="25" name="Flowchart: Connector 24"/>
        <xdr:cNvSpPr/>
      </xdr:nvSpPr>
      <xdr:spPr>
        <a:xfrm>
          <a:off x="1781708" y="5964155"/>
          <a:ext cx="90645" cy="8624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611015</xdr:colOff>
      <xdr:row>55</xdr:row>
      <xdr:rowOff>9280</xdr:rowOff>
    </xdr:from>
    <xdr:to>
      <xdr:col>4</xdr:col>
      <xdr:colOff>711599</xdr:colOff>
      <xdr:row>55</xdr:row>
      <xdr:rowOff>101581</xdr:rowOff>
    </xdr:to>
    <xdr:sp macro="" textlink="">
      <xdr:nvSpPr>
        <xdr:cNvPr id="26" name="Flowchart: Connector 25"/>
        <xdr:cNvSpPr/>
      </xdr:nvSpPr>
      <xdr:spPr>
        <a:xfrm>
          <a:off x="2872167" y="5964476"/>
          <a:ext cx="100584" cy="923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265985</xdr:colOff>
      <xdr:row>55</xdr:row>
      <xdr:rowOff>32912</xdr:rowOff>
    </xdr:from>
    <xdr:to>
      <xdr:col>15</xdr:col>
      <xdr:colOff>360143</xdr:colOff>
      <xdr:row>55</xdr:row>
      <xdr:rowOff>112426</xdr:rowOff>
    </xdr:to>
    <xdr:sp macro="" textlink="">
      <xdr:nvSpPr>
        <xdr:cNvPr id="27" name="Flowchart: Connector 26"/>
        <xdr:cNvSpPr/>
      </xdr:nvSpPr>
      <xdr:spPr>
        <a:xfrm>
          <a:off x="8714660" y="12472562"/>
          <a:ext cx="94158" cy="7951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282104</xdr:colOff>
      <xdr:row>55</xdr:row>
      <xdr:rowOff>7708</xdr:rowOff>
    </xdr:from>
    <xdr:to>
      <xdr:col>6</xdr:col>
      <xdr:colOff>382688</xdr:colOff>
      <xdr:row>55</xdr:row>
      <xdr:rowOff>101270</xdr:rowOff>
    </xdr:to>
    <xdr:sp macro="" textlink="">
      <xdr:nvSpPr>
        <xdr:cNvPr id="28" name="Flowchart: Connector 27"/>
        <xdr:cNvSpPr/>
      </xdr:nvSpPr>
      <xdr:spPr>
        <a:xfrm>
          <a:off x="4249474" y="5962904"/>
          <a:ext cx="100584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292429</xdr:colOff>
      <xdr:row>54</xdr:row>
      <xdr:rowOff>169657</xdr:rowOff>
    </xdr:from>
    <xdr:to>
      <xdr:col>12</xdr:col>
      <xdr:colOff>377679</xdr:colOff>
      <xdr:row>55</xdr:row>
      <xdr:rowOff>91769</xdr:rowOff>
    </xdr:to>
    <xdr:sp macro="" textlink="">
      <xdr:nvSpPr>
        <xdr:cNvPr id="29" name="Flowchart: Connector 28"/>
        <xdr:cNvSpPr/>
      </xdr:nvSpPr>
      <xdr:spPr>
        <a:xfrm>
          <a:off x="7112329" y="12437857"/>
          <a:ext cx="8525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402173</xdr:colOff>
      <xdr:row>55</xdr:row>
      <xdr:rowOff>11498</xdr:rowOff>
    </xdr:from>
    <xdr:to>
      <xdr:col>10</xdr:col>
      <xdr:colOff>30223</xdr:colOff>
      <xdr:row>55</xdr:row>
      <xdr:rowOff>102575</xdr:rowOff>
    </xdr:to>
    <xdr:sp macro="" textlink="">
      <xdr:nvSpPr>
        <xdr:cNvPr id="30" name="Flowchart: Connector 29"/>
        <xdr:cNvSpPr/>
      </xdr:nvSpPr>
      <xdr:spPr>
        <a:xfrm>
          <a:off x="5640923" y="12451148"/>
          <a:ext cx="104300" cy="9107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38</xdr:row>
      <xdr:rowOff>10584</xdr:rowOff>
    </xdr:from>
    <xdr:to>
      <xdr:col>17</xdr:col>
      <xdr:colOff>1</xdr:colOff>
      <xdr:row>38</xdr:row>
      <xdr:rowOff>285750</xdr:rowOff>
    </xdr:to>
    <xdr:sp macro="" textlink="">
      <xdr:nvSpPr>
        <xdr:cNvPr id="52" name="TextBox 51"/>
        <xdr:cNvSpPr txBox="1"/>
      </xdr:nvSpPr>
      <xdr:spPr>
        <a:xfrm>
          <a:off x="8964083" y="7317620"/>
          <a:ext cx="778632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38</xdr:row>
      <xdr:rowOff>10584</xdr:rowOff>
    </xdr:from>
    <xdr:to>
      <xdr:col>10</xdr:col>
      <xdr:colOff>0</xdr:colOff>
      <xdr:row>38</xdr:row>
      <xdr:rowOff>254000</xdr:rowOff>
    </xdr:to>
    <xdr:sp macro="" textlink="">
      <xdr:nvSpPr>
        <xdr:cNvPr id="53" name="TextBox 52"/>
        <xdr:cNvSpPr txBox="1"/>
      </xdr:nvSpPr>
      <xdr:spPr>
        <a:xfrm>
          <a:off x="4650620" y="7317620"/>
          <a:ext cx="1336523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15</xdr:col>
      <xdr:colOff>10583</xdr:colOff>
      <xdr:row>30</xdr:row>
      <xdr:rowOff>10584</xdr:rowOff>
    </xdr:from>
    <xdr:to>
      <xdr:col>17</xdr:col>
      <xdr:colOff>1</xdr:colOff>
      <xdr:row>30</xdr:row>
      <xdr:rowOff>285750</xdr:rowOff>
    </xdr:to>
    <xdr:sp macro="" textlink="">
      <xdr:nvSpPr>
        <xdr:cNvPr id="31" name="TextBox 30"/>
        <xdr:cNvSpPr txBox="1"/>
      </xdr:nvSpPr>
      <xdr:spPr>
        <a:xfrm>
          <a:off x="8988931" y="1103888"/>
          <a:ext cx="78454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30</xdr:row>
      <xdr:rowOff>10584</xdr:rowOff>
    </xdr:from>
    <xdr:to>
      <xdr:col>10</xdr:col>
      <xdr:colOff>0</xdr:colOff>
      <xdr:row>30</xdr:row>
      <xdr:rowOff>254000</xdr:rowOff>
    </xdr:to>
    <xdr:sp macro="" textlink="">
      <xdr:nvSpPr>
        <xdr:cNvPr id="32" name="TextBox 31"/>
        <xdr:cNvSpPr txBox="1"/>
      </xdr:nvSpPr>
      <xdr:spPr>
        <a:xfrm>
          <a:off x="4681975" y="1103888"/>
          <a:ext cx="1331199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0</xdr:colOff>
      <xdr:row>56</xdr:row>
      <xdr:rowOff>9525</xdr:rowOff>
    </xdr:from>
    <xdr:to>
      <xdr:col>3</xdr:col>
      <xdr:colOff>587829</xdr:colOff>
      <xdr:row>60</xdr:row>
      <xdr:rowOff>9525</xdr:rowOff>
    </xdr:to>
    <xdr:sp macro="" textlink="">
      <xdr:nvSpPr>
        <xdr:cNvPr id="33" name="TextBox 32"/>
        <xdr:cNvSpPr txBox="1"/>
      </xdr:nvSpPr>
      <xdr:spPr>
        <a:xfrm>
          <a:off x="0" y="9525"/>
          <a:ext cx="2161525" cy="86139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56</xdr:row>
      <xdr:rowOff>9525</xdr:rowOff>
    </xdr:from>
    <xdr:to>
      <xdr:col>10</xdr:col>
      <xdr:colOff>0</xdr:colOff>
      <xdr:row>60</xdr:row>
      <xdr:rowOff>9525</xdr:rowOff>
    </xdr:to>
    <xdr:sp macro="" textlink="">
      <xdr:nvSpPr>
        <xdr:cNvPr id="34" name="TextBox 33"/>
        <xdr:cNvSpPr txBox="1"/>
      </xdr:nvSpPr>
      <xdr:spPr>
        <a:xfrm>
          <a:off x="2088046" y="9525"/>
          <a:ext cx="3925128" cy="86139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0</xdr:col>
      <xdr:colOff>8283</xdr:colOff>
      <xdr:row>60</xdr:row>
      <xdr:rowOff>24848</xdr:rowOff>
    </xdr:from>
    <xdr:to>
      <xdr:col>14</xdr:col>
      <xdr:colOff>8283</xdr:colOff>
      <xdr:row>61</xdr:row>
      <xdr:rowOff>65019</xdr:rowOff>
    </xdr:to>
    <xdr:sp macro="" textlink="">
      <xdr:nvSpPr>
        <xdr:cNvPr id="35" name="TextBox 34"/>
        <xdr:cNvSpPr txBox="1"/>
      </xdr:nvSpPr>
      <xdr:spPr>
        <a:xfrm>
          <a:off x="8283" y="7015370"/>
          <a:ext cx="8431696" cy="222388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</a:t>
          </a:r>
        </a:p>
      </xdr:txBody>
    </xdr:sp>
    <xdr:clientData/>
  </xdr:twoCellAnchor>
  <xdr:twoCellAnchor>
    <xdr:from>
      <xdr:col>15</xdr:col>
      <xdr:colOff>10583</xdr:colOff>
      <xdr:row>62</xdr:row>
      <xdr:rowOff>10584</xdr:rowOff>
    </xdr:from>
    <xdr:to>
      <xdr:col>17</xdr:col>
      <xdr:colOff>1</xdr:colOff>
      <xdr:row>62</xdr:row>
      <xdr:rowOff>285750</xdr:rowOff>
    </xdr:to>
    <xdr:sp macro="" textlink="">
      <xdr:nvSpPr>
        <xdr:cNvPr id="36" name="TextBox 35"/>
        <xdr:cNvSpPr txBox="1"/>
      </xdr:nvSpPr>
      <xdr:spPr>
        <a:xfrm>
          <a:off x="8988931" y="4102193"/>
          <a:ext cx="78454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62</xdr:row>
      <xdr:rowOff>10584</xdr:rowOff>
    </xdr:from>
    <xdr:to>
      <xdr:col>10</xdr:col>
      <xdr:colOff>0</xdr:colOff>
      <xdr:row>62</xdr:row>
      <xdr:rowOff>254000</xdr:rowOff>
    </xdr:to>
    <xdr:sp macro="" textlink="">
      <xdr:nvSpPr>
        <xdr:cNvPr id="37" name="TextBox 36"/>
        <xdr:cNvSpPr txBox="1"/>
      </xdr:nvSpPr>
      <xdr:spPr>
        <a:xfrm>
          <a:off x="4681975" y="4102193"/>
          <a:ext cx="1331199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15</xdr:col>
      <xdr:colOff>10583</xdr:colOff>
      <xdr:row>66</xdr:row>
      <xdr:rowOff>10584</xdr:rowOff>
    </xdr:from>
    <xdr:to>
      <xdr:col>17</xdr:col>
      <xdr:colOff>1</xdr:colOff>
      <xdr:row>66</xdr:row>
      <xdr:rowOff>285750</xdr:rowOff>
    </xdr:to>
    <xdr:sp macro="" textlink="">
      <xdr:nvSpPr>
        <xdr:cNvPr id="38" name="TextBox 37"/>
        <xdr:cNvSpPr txBox="1"/>
      </xdr:nvSpPr>
      <xdr:spPr>
        <a:xfrm>
          <a:off x="8975289" y="1131172"/>
          <a:ext cx="796241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66</xdr:row>
      <xdr:rowOff>10584</xdr:rowOff>
    </xdr:from>
    <xdr:to>
      <xdr:col>10</xdr:col>
      <xdr:colOff>0</xdr:colOff>
      <xdr:row>66</xdr:row>
      <xdr:rowOff>254000</xdr:rowOff>
    </xdr:to>
    <xdr:sp macro="" textlink="">
      <xdr:nvSpPr>
        <xdr:cNvPr id="39" name="TextBox 38"/>
        <xdr:cNvSpPr txBox="1"/>
      </xdr:nvSpPr>
      <xdr:spPr>
        <a:xfrm>
          <a:off x="4672231" y="1131172"/>
          <a:ext cx="1334122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33130</xdr:colOff>
      <xdr:row>78</xdr:row>
      <xdr:rowOff>172278</xdr:rowOff>
    </xdr:from>
    <xdr:to>
      <xdr:col>6</xdr:col>
      <xdr:colOff>124653</xdr:colOff>
      <xdr:row>81</xdr:row>
      <xdr:rowOff>82826</xdr:rowOff>
    </xdr:to>
    <xdr:sp macro="" textlink="">
      <xdr:nvSpPr>
        <xdr:cNvPr id="41" name="Rounded Rectangle 40"/>
        <xdr:cNvSpPr/>
      </xdr:nvSpPr>
      <xdr:spPr>
        <a:xfrm>
          <a:off x="33130" y="5390321"/>
          <a:ext cx="4075458" cy="432353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143704</xdr:colOff>
      <xdr:row>78</xdr:row>
      <xdr:rowOff>172278</xdr:rowOff>
    </xdr:from>
    <xdr:to>
      <xdr:col>9</xdr:col>
      <xdr:colOff>191329</xdr:colOff>
      <xdr:row>81</xdr:row>
      <xdr:rowOff>82826</xdr:rowOff>
    </xdr:to>
    <xdr:sp macro="" textlink="">
      <xdr:nvSpPr>
        <xdr:cNvPr id="42" name="Rounded Rectangle 41"/>
        <xdr:cNvSpPr/>
      </xdr:nvSpPr>
      <xdr:spPr>
        <a:xfrm>
          <a:off x="4127639" y="5390321"/>
          <a:ext cx="1629603" cy="432353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66260</xdr:colOff>
      <xdr:row>81</xdr:row>
      <xdr:rowOff>115957</xdr:rowOff>
    </xdr:from>
    <xdr:to>
      <xdr:col>17</xdr:col>
      <xdr:colOff>485360</xdr:colOff>
      <xdr:row>82</xdr:row>
      <xdr:rowOff>162338</xdr:rowOff>
    </xdr:to>
    <xdr:sp macro="" textlink="">
      <xdr:nvSpPr>
        <xdr:cNvPr id="43" name="Rounded Rectangle 42"/>
        <xdr:cNvSpPr/>
      </xdr:nvSpPr>
      <xdr:spPr>
        <a:xfrm>
          <a:off x="66260" y="5855805"/>
          <a:ext cx="10192578" cy="22031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251364</xdr:colOff>
      <xdr:row>82</xdr:row>
      <xdr:rowOff>3067</xdr:rowOff>
    </xdr:from>
    <xdr:to>
      <xdr:col>1</xdr:col>
      <xdr:colOff>32805</xdr:colOff>
      <xdr:row>82</xdr:row>
      <xdr:rowOff>85906</xdr:rowOff>
    </xdr:to>
    <xdr:sp macro="" textlink="">
      <xdr:nvSpPr>
        <xdr:cNvPr id="44" name="Flowchart: Connector 43"/>
        <xdr:cNvSpPr/>
      </xdr:nvSpPr>
      <xdr:spPr>
        <a:xfrm>
          <a:off x="251364" y="5916850"/>
          <a:ext cx="87898" cy="8283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216295</xdr:colOff>
      <xdr:row>82</xdr:row>
      <xdr:rowOff>8959</xdr:rowOff>
    </xdr:from>
    <xdr:to>
      <xdr:col>3</xdr:col>
      <xdr:colOff>306940</xdr:colOff>
      <xdr:row>82</xdr:row>
      <xdr:rowOff>95199</xdr:rowOff>
    </xdr:to>
    <xdr:sp macro="" textlink="">
      <xdr:nvSpPr>
        <xdr:cNvPr id="45" name="Flowchart: Connector 44"/>
        <xdr:cNvSpPr/>
      </xdr:nvSpPr>
      <xdr:spPr>
        <a:xfrm>
          <a:off x="1789991" y="5922742"/>
          <a:ext cx="90645" cy="8624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611015</xdr:colOff>
      <xdr:row>82</xdr:row>
      <xdr:rowOff>9280</xdr:rowOff>
    </xdr:from>
    <xdr:to>
      <xdr:col>4</xdr:col>
      <xdr:colOff>711599</xdr:colOff>
      <xdr:row>82</xdr:row>
      <xdr:rowOff>101581</xdr:rowOff>
    </xdr:to>
    <xdr:sp macro="" textlink="">
      <xdr:nvSpPr>
        <xdr:cNvPr id="46" name="Flowchart: Connector 45"/>
        <xdr:cNvSpPr/>
      </xdr:nvSpPr>
      <xdr:spPr>
        <a:xfrm>
          <a:off x="2880450" y="5923063"/>
          <a:ext cx="100584" cy="923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8810</xdr:colOff>
      <xdr:row>81</xdr:row>
      <xdr:rowOff>185312</xdr:rowOff>
    </xdr:from>
    <xdr:to>
      <xdr:col>15</xdr:col>
      <xdr:colOff>102968</xdr:colOff>
      <xdr:row>82</xdr:row>
      <xdr:rowOff>74326</xdr:rowOff>
    </xdr:to>
    <xdr:sp macro="" textlink="">
      <xdr:nvSpPr>
        <xdr:cNvPr id="47" name="Flowchart: Connector 46"/>
        <xdr:cNvSpPr/>
      </xdr:nvSpPr>
      <xdr:spPr>
        <a:xfrm>
          <a:off x="8686085" y="18320912"/>
          <a:ext cx="94158" cy="7951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472604</xdr:colOff>
      <xdr:row>81</xdr:row>
      <xdr:rowOff>188683</xdr:rowOff>
    </xdr:from>
    <xdr:to>
      <xdr:col>6</xdr:col>
      <xdr:colOff>573188</xdr:colOff>
      <xdr:row>82</xdr:row>
      <xdr:rowOff>91745</xdr:rowOff>
    </xdr:to>
    <xdr:sp macro="" textlink="">
      <xdr:nvSpPr>
        <xdr:cNvPr id="48" name="Flowchart: Connector 47"/>
        <xdr:cNvSpPr/>
      </xdr:nvSpPr>
      <xdr:spPr>
        <a:xfrm>
          <a:off x="4254029" y="18514783"/>
          <a:ext cx="100584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92404</xdr:colOff>
      <xdr:row>81</xdr:row>
      <xdr:rowOff>188707</xdr:rowOff>
    </xdr:from>
    <xdr:to>
      <xdr:col>12</xdr:col>
      <xdr:colOff>177654</xdr:colOff>
      <xdr:row>82</xdr:row>
      <xdr:rowOff>91769</xdr:rowOff>
    </xdr:to>
    <xdr:sp macro="" textlink="">
      <xdr:nvSpPr>
        <xdr:cNvPr id="49" name="Flowchart: Connector 48"/>
        <xdr:cNvSpPr/>
      </xdr:nvSpPr>
      <xdr:spPr>
        <a:xfrm>
          <a:off x="7140904" y="18324307"/>
          <a:ext cx="8525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430748</xdr:colOff>
      <xdr:row>81</xdr:row>
      <xdr:rowOff>173423</xdr:rowOff>
    </xdr:from>
    <xdr:to>
      <xdr:col>10</xdr:col>
      <xdr:colOff>58798</xdr:colOff>
      <xdr:row>82</xdr:row>
      <xdr:rowOff>93050</xdr:rowOff>
    </xdr:to>
    <xdr:sp macro="" textlink="">
      <xdr:nvSpPr>
        <xdr:cNvPr id="50" name="Flowchart: Connector 49"/>
        <xdr:cNvSpPr/>
      </xdr:nvSpPr>
      <xdr:spPr>
        <a:xfrm>
          <a:off x="5669498" y="18499523"/>
          <a:ext cx="104300" cy="11012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70</xdr:row>
      <xdr:rowOff>10584</xdr:rowOff>
    </xdr:from>
    <xdr:to>
      <xdr:col>17</xdr:col>
      <xdr:colOff>1</xdr:colOff>
      <xdr:row>70</xdr:row>
      <xdr:rowOff>285750</xdr:rowOff>
    </xdr:to>
    <xdr:sp macro="" textlink="">
      <xdr:nvSpPr>
        <xdr:cNvPr id="51" name="TextBox 50"/>
        <xdr:cNvSpPr txBox="1"/>
      </xdr:nvSpPr>
      <xdr:spPr>
        <a:xfrm>
          <a:off x="8983133" y="894503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70</xdr:row>
      <xdr:rowOff>10584</xdr:rowOff>
    </xdr:from>
    <xdr:to>
      <xdr:col>10</xdr:col>
      <xdr:colOff>0</xdr:colOff>
      <xdr:row>70</xdr:row>
      <xdr:rowOff>254000</xdr:rowOff>
    </xdr:to>
    <xdr:sp macro="" textlink="">
      <xdr:nvSpPr>
        <xdr:cNvPr id="54" name="TextBox 53"/>
        <xdr:cNvSpPr txBox="1"/>
      </xdr:nvSpPr>
      <xdr:spPr>
        <a:xfrm>
          <a:off x="4677834" y="8945034"/>
          <a:ext cx="13324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33130</xdr:colOff>
      <xdr:row>20</xdr:row>
      <xdr:rowOff>172278</xdr:rowOff>
    </xdr:from>
    <xdr:to>
      <xdr:col>6</xdr:col>
      <xdr:colOff>124653</xdr:colOff>
      <xdr:row>23</xdr:row>
      <xdr:rowOff>82826</xdr:rowOff>
    </xdr:to>
    <xdr:sp macro="" textlink="">
      <xdr:nvSpPr>
        <xdr:cNvPr id="56" name="Rounded Rectangle 55"/>
        <xdr:cNvSpPr/>
      </xdr:nvSpPr>
      <xdr:spPr>
        <a:xfrm>
          <a:off x="33130" y="10011043"/>
          <a:ext cx="3890317" cy="414812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143704</xdr:colOff>
      <xdr:row>20</xdr:row>
      <xdr:rowOff>172278</xdr:rowOff>
    </xdr:from>
    <xdr:to>
      <xdr:col>9</xdr:col>
      <xdr:colOff>191329</xdr:colOff>
      <xdr:row>23</xdr:row>
      <xdr:rowOff>82826</xdr:rowOff>
    </xdr:to>
    <xdr:sp macro="" textlink="">
      <xdr:nvSpPr>
        <xdr:cNvPr id="57" name="Rounded Rectangle 56"/>
        <xdr:cNvSpPr/>
      </xdr:nvSpPr>
      <xdr:spPr>
        <a:xfrm>
          <a:off x="3942498" y="10011043"/>
          <a:ext cx="1515596" cy="414812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66260</xdr:colOff>
      <xdr:row>23</xdr:row>
      <xdr:rowOff>115957</xdr:rowOff>
    </xdr:from>
    <xdr:to>
      <xdr:col>17</xdr:col>
      <xdr:colOff>485360</xdr:colOff>
      <xdr:row>24</xdr:row>
      <xdr:rowOff>162338</xdr:rowOff>
    </xdr:to>
    <xdr:sp macro="" textlink="">
      <xdr:nvSpPr>
        <xdr:cNvPr id="58" name="Rounded Rectangle 57"/>
        <xdr:cNvSpPr/>
      </xdr:nvSpPr>
      <xdr:spPr>
        <a:xfrm>
          <a:off x="66260" y="10458986"/>
          <a:ext cx="9630335" cy="21447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251364</xdr:colOff>
      <xdr:row>24</xdr:row>
      <xdr:rowOff>3067</xdr:rowOff>
    </xdr:from>
    <xdr:to>
      <xdr:col>1</xdr:col>
      <xdr:colOff>32805</xdr:colOff>
      <xdr:row>24</xdr:row>
      <xdr:rowOff>85906</xdr:rowOff>
    </xdr:to>
    <xdr:sp macro="" textlink="">
      <xdr:nvSpPr>
        <xdr:cNvPr id="59" name="Flowchart: Connector 58"/>
        <xdr:cNvSpPr/>
      </xdr:nvSpPr>
      <xdr:spPr>
        <a:xfrm>
          <a:off x="251364" y="10514185"/>
          <a:ext cx="61588" cy="8283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216295</xdr:colOff>
      <xdr:row>24</xdr:row>
      <xdr:rowOff>8959</xdr:rowOff>
    </xdr:from>
    <xdr:to>
      <xdr:col>3</xdr:col>
      <xdr:colOff>306940</xdr:colOff>
      <xdr:row>24</xdr:row>
      <xdr:rowOff>95199</xdr:rowOff>
    </xdr:to>
    <xdr:sp macro="" textlink="">
      <xdr:nvSpPr>
        <xdr:cNvPr id="60" name="Flowchart: Connector 59"/>
        <xdr:cNvSpPr/>
      </xdr:nvSpPr>
      <xdr:spPr>
        <a:xfrm>
          <a:off x="1785119" y="10520077"/>
          <a:ext cx="90645" cy="8624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611015</xdr:colOff>
      <xdr:row>24</xdr:row>
      <xdr:rowOff>9280</xdr:rowOff>
    </xdr:from>
    <xdr:to>
      <xdr:col>4</xdr:col>
      <xdr:colOff>711599</xdr:colOff>
      <xdr:row>24</xdr:row>
      <xdr:rowOff>101581</xdr:rowOff>
    </xdr:to>
    <xdr:sp macro="" textlink="">
      <xdr:nvSpPr>
        <xdr:cNvPr id="61" name="Flowchart: Connector 60"/>
        <xdr:cNvSpPr/>
      </xdr:nvSpPr>
      <xdr:spPr>
        <a:xfrm>
          <a:off x="2829780" y="10520398"/>
          <a:ext cx="100584" cy="923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208835</xdr:colOff>
      <xdr:row>23</xdr:row>
      <xdr:rowOff>185312</xdr:rowOff>
    </xdr:from>
    <xdr:to>
      <xdr:col>15</xdr:col>
      <xdr:colOff>302993</xdr:colOff>
      <xdr:row>24</xdr:row>
      <xdr:rowOff>74326</xdr:rowOff>
    </xdr:to>
    <xdr:sp macro="" textlink="">
      <xdr:nvSpPr>
        <xdr:cNvPr id="62" name="Flowchart: Connector 61"/>
        <xdr:cNvSpPr/>
      </xdr:nvSpPr>
      <xdr:spPr>
        <a:xfrm>
          <a:off x="8657510" y="5805062"/>
          <a:ext cx="94158" cy="7951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491654</xdr:colOff>
      <xdr:row>23</xdr:row>
      <xdr:rowOff>188683</xdr:rowOff>
    </xdr:from>
    <xdr:to>
      <xdr:col>6</xdr:col>
      <xdr:colOff>592238</xdr:colOff>
      <xdr:row>24</xdr:row>
      <xdr:rowOff>91745</xdr:rowOff>
    </xdr:to>
    <xdr:sp macro="" textlink="">
      <xdr:nvSpPr>
        <xdr:cNvPr id="63" name="Flowchart: Connector 62"/>
        <xdr:cNvSpPr/>
      </xdr:nvSpPr>
      <xdr:spPr>
        <a:xfrm>
          <a:off x="4273079" y="5808433"/>
          <a:ext cx="100584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301954</xdr:colOff>
      <xdr:row>23</xdr:row>
      <xdr:rowOff>169657</xdr:rowOff>
    </xdr:from>
    <xdr:to>
      <xdr:col>12</xdr:col>
      <xdr:colOff>387204</xdr:colOff>
      <xdr:row>24</xdr:row>
      <xdr:rowOff>72719</xdr:rowOff>
    </xdr:to>
    <xdr:sp macro="" textlink="">
      <xdr:nvSpPr>
        <xdr:cNvPr id="64" name="Flowchart: Connector 63"/>
        <xdr:cNvSpPr/>
      </xdr:nvSpPr>
      <xdr:spPr>
        <a:xfrm>
          <a:off x="7121854" y="5789407"/>
          <a:ext cx="8525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392648</xdr:colOff>
      <xdr:row>23</xdr:row>
      <xdr:rowOff>163898</xdr:rowOff>
    </xdr:from>
    <xdr:to>
      <xdr:col>10</xdr:col>
      <xdr:colOff>20698</xdr:colOff>
      <xdr:row>24</xdr:row>
      <xdr:rowOff>83525</xdr:rowOff>
    </xdr:to>
    <xdr:sp macro="" textlink="">
      <xdr:nvSpPr>
        <xdr:cNvPr id="65" name="Flowchart: Connector 64"/>
        <xdr:cNvSpPr/>
      </xdr:nvSpPr>
      <xdr:spPr>
        <a:xfrm>
          <a:off x="5631398" y="5783648"/>
          <a:ext cx="104300" cy="11012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29</xdr:row>
      <xdr:rowOff>9525</xdr:rowOff>
    </xdr:from>
    <xdr:to>
      <xdr:col>14</xdr:col>
      <xdr:colOff>0</xdr:colOff>
      <xdr:row>30</xdr:row>
      <xdr:rowOff>0</xdr:rowOff>
    </xdr:to>
    <xdr:sp macro="" textlink="">
      <xdr:nvSpPr>
        <xdr:cNvPr id="66" name="TextBox 65"/>
        <xdr:cNvSpPr txBox="1"/>
      </xdr:nvSpPr>
      <xdr:spPr>
        <a:xfrm>
          <a:off x="0" y="885825"/>
          <a:ext cx="7943850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</a:t>
          </a:r>
        </a:p>
      </xdr:txBody>
    </xdr:sp>
    <xdr:clientData/>
  </xdr:twoCellAnchor>
  <xdr:twoCellAnchor>
    <xdr:from>
      <xdr:col>0</xdr:col>
      <xdr:colOff>0</xdr:colOff>
      <xdr:row>25</xdr:row>
      <xdr:rowOff>9525</xdr:rowOff>
    </xdr:from>
    <xdr:to>
      <xdr:col>3</xdr:col>
      <xdr:colOff>587829</xdr:colOff>
      <xdr:row>29</xdr:row>
      <xdr:rowOff>9525</xdr:rowOff>
    </xdr:to>
    <xdr:sp macro="" textlink="">
      <xdr:nvSpPr>
        <xdr:cNvPr id="67" name="TextBox 66"/>
        <xdr:cNvSpPr txBox="1"/>
      </xdr:nvSpPr>
      <xdr:spPr>
        <a:xfrm>
          <a:off x="0" y="9525"/>
          <a:ext cx="2149929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25</xdr:row>
      <xdr:rowOff>9525</xdr:rowOff>
    </xdr:from>
    <xdr:to>
      <xdr:col>10</xdr:col>
      <xdr:colOff>0</xdr:colOff>
      <xdr:row>29</xdr:row>
      <xdr:rowOff>9525</xdr:rowOff>
    </xdr:to>
    <xdr:sp macro="" textlink="">
      <xdr:nvSpPr>
        <xdr:cNvPr id="68" name="TextBox 67"/>
        <xdr:cNvSpPr txBox="1"/>
      </xdr:nvSpPr>
      <xdr:spPr>
        <a:xfrm>
          <a:off x="2076450" y="9525"/>
          <a:ext cx="36385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0</xdr:col>
      <xdr:colOff>85725</xdr:colOff>
      <xdr:row>17</xdr:row>
      <xdr:rowOff>95250</xdr:rowOff>
    </xdr:from>
    <xdr:to>
      <xdr:col>8</xdr:col>
      <xdr:colOff>383046</xdr:colOff>
      <xdr:row>20</xdr:row>
      <xdr:rowOff>123825</xdr:rowOff>
    </xdr:to>
    <xdr:sp macro="" textlink="">
      <xdr:nvSpPr>
        <xdr:cNvPr id="69" name="Rounded Rectangle 68"/>
        <xdr:cNvSpPr/>
      </xdr:nvSpPr>
      <xdr:spPr>
        <a:xfrm>
          <a:off x="85725" y="4876800"/>
          <a:ext cx="5126496" cy="60007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76200</xdr:colOff>
      <xdr:row>48</xdr:row>
      <xdr:rowOff>66675</xdr:rowOff>
    </xdr:from>
    <xdr:to>
      <xdr:col>8</xdr:col>
      <xdr:colOff>373521</xdr:colOff>
      <xdr:row>51</xdr:row>
      <xdr:rowOff>123825</xdr:rowOff>
    </xdr:to>
    <xdr:sp macro="" textlink="">
      <xdr:nvSpPr>
        <xdr:cNvPr id="70" name="Rounded Rectangle 69"/>
        <xdr:cNvSpPr/>
      </xdr:nvSpPr>
      <xdr:spPr>
        <a:xfrm>
          <a:off x="76200" y="11391900"/>
          <a:ext cx="5126496" cy="48577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142875</xdr:colOff>
      <xdr:row>75</xdr:row>
      <xdr:rowOff>104775</xdr:rowOff>
    </xdr:from>
    <xdr:to>
      <xdr:col>9</xdr:col>
      <xdr:colOff>30621</xdr:colOff>
      <xdr:row>78</xdr:row>
      <xdr:rowOff>133350</xdr:rowOff>
    </xdr:to>
    <xdr:sp macro="" textlink="">
      <xdr:nvSpPr>
        <xdr:cNvPr id="71" name="Rounded Rectangle 70"/>
        <xdr:cNvSpPr/>
      </xdr:nvSpPr>
      <xdr:spPr>
        <a:xfrm>
          <a:off x="142875" y="17287875"/>
          <a:ext cx="5126496" cy="60007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1550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712304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369654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00275" y="9525"/>
          <a:ext cx="35623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25983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18</xdr:row>
      <xdr:rowOff>0</xdr:rowOff>
    </xdr:from>
    <xdr:to>
      <xdr:col>9</xdr:col>
      <xdr:colOff>219074</xdr:colOff>
      <xdr:row>20</xdr:row>
      <xdr:rowOff>133349</xdr:rowOff>
    </xdr:to>
    <xdr:sp macro="" textlink="">
      <xdr:nvSpPr>
        <xdr:cNvPr id="6" name="Rounded Rectangle 5"/>
        <xdr:cNvSpPr/>
      </xdr:nvSpPr>
      <xdr:spPr>
        <a:xfrm>
          <a:off x="36053" y="2809875"/>
          <a:ext cx="5631321" cy="49529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/>
          <a:endParaRPr lang="en-US" sz="1000">
            <a:effectLst/>
          </a:endParaRPr>
        </a:p>
      </xdr:txBody>
    </xdr:sp>
    <xdr:clientData/>
  </xdr:twoCellAnchor>
  <xdr:twoCellAnchor>
    <xdr:from>
      <xdr:col>0</xdr:col>
      <xdr:colOff>41826</xdr:colOff>
      <xdr:row>20</xdr:row>
      <xdr:rowOff>169795</xdr:rowOff>
    </xdr:from>
    <xdr:to>
      <xdr:col>6</xdr:col>
      <xdr:colOff>133349</xdr:colOff>
      <xdr:row>23</xdr:row>
      <xdr:rowOff>33619</xdr:rowOff>
    </xdr:to>
    <xdr:sp macro="" textlink="">
      <xdr:nvSpPr>
        <xdr:cNvPr id="7" name="Rounded Rectangle 6"/>
        <xdr:cNvSpPr/>
      </xdr:nvSpPr>
      <xdr:spPr>
        <a:xfrm>
          <a:off x="41826" y="3341620"/>
          <a:ext cx="4044398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20</xdr:row>
      <xdr:rowOff>171451</xdr:rowOff>
    </xdr:from>
    <xdr:to>
      <xdr:col>9</xdr:col>
      <xdr:colOff>219075</xdr:colOff>
      <xdr:row>23</xdr:row>
      <xdr:rowOff>44825</xdr:rowOff>
    </xdr:to>
    <xdr:sp macro="" textlink="">
      <xdr:nvSpPr>
        <xdr:cNvPr id="8" name="Rounded Rectangle 7"/>
        <xdr:cNvSpPr/>
      </xdr:nvSpPr>
      <xdr:spPr>
        <a:xfrm>
          <a:off x="4124325" y="3343276"/>
          <a:ext cx="1543050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38099</xdr:colOff>
      <xdr:row>23</xdr:row>
      <xdr:rowOff>78441</xdr:rowOff>
    </xdr:from>
    <xdr:to>
      <xdr:col>18</xdr:col>
      <xdr:colOff>552449</xdr:colOff>
      <xdr:row>25</xdr:row>
      <xdr:rowOff>89647</xdr:rowOff>
    </xdr:to>
    <xdr:sp macro="" textlink="">
      <xdr:nvSpPr>
        <xdr:cNvPr id="9" name="Rounded Rectangle 8"/>
        <xdr:cNvSpPr/>
      </xdr:nvSpPr>
      <xdr:spPr>
        <a:xfrm>
          <a:off x="38099" y="5155266"/>
          <a:ext cx="10086975" cy="23028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171405</xdr:colOff>
      <xdr:row>23</xdr:row>
      <xdr:rowOff>146292</xdr:rowOff>
    </xdr:from>
    <xdr:to>
      <xdr:col>0</xdr:col>
      <xdr:colOff>268433</xdr:colOff>
      <xdr:row>25</xdr:row>
      <xdr:rowOff>30308</xdr:rowOff>
    </xdr:to>
    <xdr:sp macro="" textlink="">
      <xdr:nvSpPr>
        <xdr:cNvPr id="10" name="Flowchart: Connector 9"/>
        <xdr:cNvSpPr/>
      </xdr:nvSpPr>
      <xdr:spPr>
        <a:xfrm>
          <a:off x="171405" y="3861042"/>
          <a:ext cx="97028" cy="9356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17110</xdr:colOff>
      <xdr:row>23</xdr:row>
      <xdr:rowOff>150406</xdr:rowOff>
    </xdr:from>
    <xdr:to>
      <xdr:col>3</xdr:col>
      <xdr:colOff>114774</xdr:colOff>
      <xdr:row>25</xdr:row>
      <xdr:rowOff>33275</xdr:rowOff>
    </xdr:to>
    <xdr:sp macro="" textlink="">
      <xdr:nvSpPr>
        <xdr:cNvPr id="11" name="Flowchart: Connector 10"/>
        <xdr:cNvSpPr/>
      </xdr:nvSpPr>
      <xdr:spPr>
        <a:xfrm>
          <a:off x="1674460" y="3865156"/>
          <a:ext cx="97664" cy="9241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400071</xdr:colOff>
      <xdr:row>23</xdr:row>
      <xdr:rowOff>149135</xdr:rowOff>
    </xdr:from>
    <xdr:to>
      <xdr:col>4</xdr:col>
      <xdr:colOff>500655</xdr:colOff>
      <xdr:row>25</xdr:row>
      <xdr:rowOff>32004</xdr:rowOff>
    </xdr:to>
    <xdr:sp macro="" textlink="">
      <xdr:nvSpPr>
        <xdr:cNvPr id="12" name="Flowchart: Connector 11"/>
        <xdr:cNvSpPr/>
      </xdr:nvSpPr>
      <xdr:spPr>
        <a:xfrm>
          <a:off x="2809896" y="3863885"/>
          <a:ext cx="100584" cy="9241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336211</xdr:colOff>
      <xdr:row>23</xdr:row>
      <xdr:rowOff>129911</xdr:rowOff>
    </xdr:from>
    <xdr:to>
      <xdr:col>16</xdr:col>
      <xdr:colOff>68512</xdr:colOff>
      <xdr:row>25</xdr:row>
      <xdr:rowOff>14041</xdr:rowOff>
    </xdr:to>
    <xdr:sp macro="" textlink="">
      <xdr:nvSpPr>
        <xdr:cNvPr id="13" name="Flowchart: Connector 12"/>
        <xdr:cNvSpPr/>
      </xdr:nvSpPr>
      <xdr:spPr>
        <a:xfrm>
          <a:off x="8642011" y="5206736"/>
          <a:ext cx="103776" cy="10320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469768</xdr:colOff>
      <xdr:row>23</xdr:row>
      <xdr:rowOff>133158</xdr:rowOff>
    </xdr:from>
    <xdr:to>
      <xdr:col>6</xdr:col>
      <xdr:colOff>570352</xdr:colOff>
      <xdr:row>25</xdr:row>
      <xdr:rowOff>17288</xdr:rowOff>
    </xdr:to>
    <xdr:sp macro="" textlink="">
      <xdr:nvSpPr>
        <xdr:cNvPr id="14" name="Flowchart: Connector 13"/>
        <xdr:cNvSpPr/>
      </xdr:nvSpPr>
      <xdr:spPr>
        <a:xfrm>
          <a:off x="4213093" y="5209983"/>
          <a:ext cx="100584" cy="10320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465366</xdr:colOff>
      <xdr:row>23</xdr:row>
      <xdr:rowOff>136468</xdr:rowOff>
    </xdr:from>
    <xdr:to>
      <xdr:col>12</xdr:col>
      <xdr:colOff>569666</xdr:colOff>
      <xdr:row>25</xdr:row>
      <xdr:rowOff>20598</xdr:rowOff>
    </xdr:to>
    <xdr:sp macro="" textlink="">
      <xdr:nvSpPr>
        <xdr:cNvPr id="15" name="Flowchart: Connector 14"/>
        <xdr:cNvSpPr/>
      </xdr:nvSpPr>
      <xdr:spPr>
        <a:xfrm>
          <a:off x="7037616" y="5213293"/>
          <a:ext cx="104300" cy="10320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268839</xdr:colOff>
      <xdr:row>23</xdr:row>
      <xdr:rowOff>125735</xdr:rowOff>
    </xdr:from>
    <xdr:to>
      <xdr:col>10</xdr:col>
      <xdr:colOff>354089</xdr:colOff>
      <xdr:row>25</xdr:row>
      <xdr:rowOff>9865</xdr:rowOff>
    </xdr:to>
    <xdr:sp macro="" textlink="">
      <xdr:nvSpPr>
        <xdr:cNvPr id="16" name="Flowchart: Connector 15"/>
        <xdr:cNvSpPr/>
      </xdr:nvSpPr>
      <xdr:spPr>
        <a:xfrm>
          <a:off x="5669514" y="5202560"/>
          <a:ext cx="85250" cy="10320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6312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679174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336524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10404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بافت بلوچ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00275" y="9525"/>
          <a:ext cx="39528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73608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9</xdr:row>
      <xdr:rowOff>0</xdr:rowOff>
    </xdr:from>
    <xdr:to>
      <xdr:col>9</xdr:col>
      <xdr:colOff>161925</xdr:colOff>
      <xdr:row>11</xdr:row>
      <xdr:rowOff>133349</xdr:rowOff>
    </xdr:to>
    <xdr:sp macro="" textlink="">
      <xdr:nvSpPr>
        <xdr:cNvPr id="6" name="Rounded Rectangle 5"/>
        <xdr:cNvSpPr/>
      </xdr:nvSpPr>
      <xdr:spPr>
        <a:xfrm>
          <a:off x="36053" y="2152650"/>
          <a:ext cx="5678947" cy="51434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/>
          <a:r>
            <a:rPr lang="fa-IR" sz="800">
              <a:solidFill>
                <a:schemeClr val="tx1"/>
              </a:solidFill>
              <a:cs typeface="B Nazanin" panose="00000400000000000000" pitchFamily="2" charset="-78"/>
            </a:rPr>
            <a:t>اخذ</a:t>
          </a:r>
          <a:r>
            <a:rPr lang="fa-IR" sz="800" baseline="0">
              <a:solidFill>
                <a:schemeClr val="tx1"/>
              </a:solidFill>
              <a:cs typeface="B Nazanin" panose="00000400000000000000" pitchFamily="2" charset="-78"/>
            </a:rPr>
            <a:t> گواهینامه و مدارک تولید از شرکت سازنده الزامی می باشد.</a:t>
          </a:r>
          <a:endParaRPr lang="en-US" sz="800">
            <a:solidFill>
              <a:schemeClr val="tx1"/>
            </a:solidFill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11</xdr:row>
      <xdr:rowOff>169795</xdr:rowOff>
    </xdr:from>
    <xdr:to>
      <xdr:col>6</xdr:col>
      <xdr:colOff>133349</xdr:colOff>
      <xdr:row>14</xdr:row>
      <xdr:rowOff>33619</xdr:rowOff>
    </xdr:to>
    <xdr:sp macro="" textlink="">
      <xdr:nvSpPr>
        <xdr:cNvPr id="7" name="Rounded Rectangle 6"/>
        <xdr:cNvSpPr/>
      </xdr:nvSpPr>
      <xdr:spPr>
        <a:xfrm>
          <a:off x="41826" y="3341620"/>
          <a:ext cx="4434923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11</xdr:row>
      <xdr:rowOff>171451</xdr:rowOff>
    </xdr:from>
    <xdr:to>
      <xdr:col>9</xdr:col>
      <xdr:colOff>133350</xdr:colOff>
      <xdr:row>14</xdr:row>
      <xdr:rowOff>44825</xdr:rowOff>
    </xdr:to>
    <xdr:sp macro="" textlink="">
      <xdr:nvSpPr>
        <xdr:cNvPr id="8" name="Rounded Rectangle 7"/>
        <xdr:cNvSpPr/>
      </xdr:nvSpPr>
      <xdr:spPr>
        <a:xfrm>
          <a:off x="4267200" y="2705101"/>
          <a:ext cx="1419225" cy="4448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14</xdr:row>
      <xdr:rowOff>78441</xdr:rowOff>
    </xdr:from>
    <xdr:to>
      <xdr:col>18</xdr:col>
      <xdr:colOff>161925</xdr:colOff>
      <xdr:row>16</xdr:row>
      <xdr:rowOff>89647</xdr:rowOff>
    </xdr:to>
    <xdr:sp macro="" textlink="">
      <xdr:nvSpPr>
        <xdr:cNvPr id="9" name="Rounded Rectangle 8"/>
        <xdr:cNvSpPr/>
      </xdr:nvSpPr>
      <xdr:spPr>
        <a:xfrm>
          <a:off x="0" y="3183591"/>
          <a:ext cx="9801225" cy="23028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160264</xdr:colOff>
      <xdr:row>14</xdr:row>
      <xdr:rowOff>144668</xdr:rowOff>
    </xdr:from>
    <xdr:to>
      <xdr:col>0</xdr:col>
      <xdr:colOff>259773</xdr:colOff>
      <xdr:row>16</xdr:row>
      <xdr:rowOff>21648</xdr:rowOff>
    </xdr:to>
    <xdr:sp macro="" textlink="">
      <xdr:nvSpPr>
        <xdr:cNvPr id="10" name="Flowchart: Connector 9"/>
        <xdr:cNvSpPr/>
      </xdr:nvSpPr>
      <xdr:spPr>
        <a:xfrm>
          <a:off x="160264" y="3859418"/>
          <a:ext cx="99509" cy="8653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12054</xdr:colOff>
      <xdr:row>14</xdr:row>
      <xdr:rowOff>138090</xdr:rowOff>
    </xdr:from>
    <xdr:to>
      <xdr:col>3</xdr:col>
      <xdr:colOff>109718</xdr:colOff>
      <xdr:row>16</xdr:row>
      <xdr:rowOff>20959</xdr:rowOff>
    </xdr:to>
    <xdr:sp macro="" textlink="">
      <xdr:nvSpPr>
        <xdr:cNvPr id="11" name="Flowchart: Connector 10"/>
        <xdr:cNvSpPr/>
      </xdr:nvSpPr>
      <xdr:spPr>
        <a:xfrm>
          <a:off x="1669404" y="3852840"/>
          <a:ext cx="97664" cy="9241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206773</xdr:colOff>
      <xdr:row>14</xdr:row>
      <xdr:rowOff>138853</xdr:rowOff>
    </xdr:from>
    <xdr:to>
      <xdr:col>4</xdr:col>
      <xdr:colOff>307357</xdr:colOff>
      <xdr:row>16</xdr:row>
      <xdr:rowOff>21722</xdr:rowOff>
    </xdr:to>
    <xdr:sp macro="" textlink="">
      <xdr:nvSpPr>
        <xdr:cNvPr id="12" name="Flowchart: Connector 11"/>
        <xdr:cNvSpPr/>
      </xdr:nvSpPr>
      <xdr:spPr>
        <a:xfrm>
          <a:off x="2778523" y="3853603"/>
          <a:ext cx="100584" cy="9241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238132</xdr:colOff>
      <xdr:row>14</xdr:row>
      <xdr:rowOff>142684</xdr:rowOff>
    </xdr:from>
    <xdr:to>
      <xdr:col>15</xdr:col>
      <xdr:colOff>323850</xdr:colOff>
      <xdr:row>16</xdr:row>
      <xdr:rowOff>38100</xdr:rowOff>
    </xdr:to>
    <xdr:sp macro="" textlink="">
      <xdr:nvSpPr>
        <xdr:cNvPr id="13" name="Flowchart: Connector 12"/>
        <xdr:cNvSpPr/>
      </xdr:nvSpPr>
      <xdr:spPr>
        <a:xfrm>
          <a:off x="8610607" y="3247834"/>
          <a:ext cx="85718" cy="11449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609862</xdr:colOff>
      <xdr:row>14</xdr:row>
      <xdr:rowOff>147244</xdr:rowOff>
    </xdr:from>
    <xdr:to>
      <xdr:col>5</xdr:col>
      <xdr:colOff>710446</xdr:colOff>
      <xdr:row>16</xdr:row>
      <xdr:rowOff>31374</xdr:rowOff>
    </xdr:to>
    <xdr:sp macro="" textlink="">
      <xdr:nvSpPr>
        <xdr:cNvPr id="14" name="Flowchart: Connector 13"/>
        <xdr:cNvSpPr/>
      </xdr:nvSpPr>
      <xdr:spPr>
        <a:xfrm>
          <a:off x="4172212" y="3861994"/>
          <a:ext cx="100584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106556</xdr:colOff>
      <xdr:row>14</xdr:row>
      <xdr:rowOff>144045</xdr:rowOff>
    </xdr:from>
    <xdr:to>
      <xdr:col>12</xdr:col>
      <xdr:colOff>210856</xdr:colOff>
      <xdr:row>16</xdr:row>
      <xdr:rowOff>28175</xdr:rowOff>
    </xdr:to>
    <xdr:sp macro="" textlink="">
      <xdr:nvSpPr>
        <xdr:cNvPr id="15" name="Flowchart: Connector 14"/>
        <xdr:cNvSpPr/>
      </xdr:nvSpPr>
      <xdr:spPr>
        <a:xfrm>
          <a:off x="7050281" y="3249195"/>
          <a:ext cx="104300" cy="10320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8634</xdr:colOff>
      <xdr:row>14</xdr:row>
      <xdr:rowOff>137749</xdr:rowOff>
    </xdr:from>
    <xdr:to>
      <xdr:col>9</xdr:col>
      <xdr:colOff>112934</xdr:colOff>
      <xdr:row>16</xdr:row>
      <xdr:rowOff>21879</xdr:rowOff>
    </xdr:to>
    <xdr:sp macro="" textlink="">
      <xdr:nvSpPr>
        <xdr:cNvPr id="16" name="Flowchart: Connector 15"/>
        <xdr:cNvSpPr/>
      </xdr:nvSpPr>
      <xdr:spPr>
        <a:xfrm>
          <a:off x="5561709" y="3242899"/>
          <a:ext cx="104300" cy="10320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9"/>
  <sheetViews>
    <sheetView view="pageLayout" zoomScale="115" zoomScaleNormal="100" zoomScalePageLayoutView="115" workbookViewId="0">
      <selection activeCell="K6" sqref="K6"/>
    </sheetView>
  </sheetViews>
  <sheetFormatPr defaultColWidth="9.140625" defaultRowHeight="15" x14ac:dyDescent="0.25"/>
  <cols>
    <col min="1" max="1" width="3.85546875" style="90" bestFit="1" customWidth="1"/>
    <col min="2" max="2" width="8" style="90" bestFit="1" customWidth="1"/>
    <col min="3" max="3" width="11.42578125" style="90" customWidth="1"/>
    <col min="4" max="4" width="9.7109375" style="90" customWidth="1"/>
    <col min="5" max="5" width="12.7109375" style="90" customWidth="1"/>
    <col min="6" max="6" width="10.140625" style="90" customWidth="1"/>
    <col min="7" max="7" width="8.85546875" style="90" customWidth="1"/>
    <col min="8" max="8" width="4.85546875" style="90" customWidth="1"/>
    <col min="9" max="10" width="4.140625" style="90" customWidth="1"/>
    <col min="11" max="11" width="7.5703125" style="90" bestFit="1" customWidth="1"/>
    <col min="12" max="12" width="7.140625" style="90" customWidth="1"/>
    <col min="13" max="13" width="8" style="90" bestFit="1" customWidth="1"/>
    <col min="14" max="14" width="7.7109375" style="90" customWidth="1"/>
    <col min="15" max="15" width="7.85546875" style="90" customWidth="1"/>
    <col min="16" max="17" width="5.140625" style="90" customWidth="1"/>
    <col min="18" max="18" width="7.28515625" style="90" customWidth="1"/>
    <col min="19" max="16384" width="9.140625" style="90"/>
  </cols>
  <sheetData>
    <row r="1" spans="1:18" x14ac:dyDescent="0.25">
      <c r="A1" s="92"/>
      <c r="B1" s="92"/>
      <c r="C1" s="92"/>
      <c r="D1" s="92"/>
      <c r="E1" s="92"/>
      <c r="F1" s="92"/>
      <c r="G1" s="92"/>
      <c r="H1" s="92"/>
      <c r="I1" s="92"/>
      <c r="K1" s="108"/>
      <c r="L1" s="66" t="s">
        <v>22</v>
      </c>
      <c r="M1" s="66" t="s">
        <v>23</v>
      </c>
      <c r="N1" s="66" t="s">
        <v>2</v>
      </c>
      <c r="O1" s="83"/>
      <c r="P1" s="83"/>
      <c r="Q1" s="92"/>
      <c r="R1" s="92"/>
    </row>
    <row r="2" spans="1:18" x14ac:dyDescent="0.25">
      <c r="A2" s="92"/>
      <c r="B2" s="92"/>
      <c r="C2" s="92"/>
      <c r="D2" s="92"/>
      <c r="E2" s="92"/>
      <c r="F2" s="92"/>
      <c r="G2" s="92"/>
      <c r="H2" s="92"/>
      <c r="I2" s="92"/>
      <c r="K2" s="94" t="s">
        <v>28</v>
      </c>
      <c r="L2" s="95">
        <v>10404</v>
      </c>
      <c r="M2" s="94">
        <v>3090</v>
      </c>
      <c r="N2" s="94">
        <v>1</v>
      </c>
      <c r="O2" s="96"/>
      <c r="P2" s="96"/>
      <c r="R2" s="92"/>
    </row>
    <row r="3" spans="1:18" x14ac:dyDescent="0.25">
      <c r="K3" s="94" t="s">
        <v>0</v>
      </c>
      <c r="L3" s="94" t="s">
        <v>495</v>
      </c>
      <c r="M3" s="94"/>
      <c r="N3" s="94"/>
      <c r="O3" s="96"/>
      <c r="P3" s="96"/>
      <c r="R3" s="92"/>
    </row>
    <row r="4" spans="1:18" ht="21.75" customHeight="1" x14ac:dyDescent="0.25">
      <c r="K4" s="94" t="s">
        <v>1</v>
      </c>
      <c r="L4" s="94">
        <v>0</v>
      </c>
      <c r="M4" s="94" t="s">
        <v>44</v>
      </c>
      <c r="N4" s="94" t="s">
        <v>46</v>
      </c>
      <c r="O4" s="96"/>
      <c r="P4" s="96"/>
      <c r="R4" s="92"/>
    </row>
    <row r="5" spans="1:18" x14ac:dyDescent="0.25">
      <c r="N5" s="97"/>
      <c r="O5" s="92"/>
      <c r="Q5" s="92"/>
      <c r="R5" s="92"/>
    </row>
    <row r="6" spans="1:18" ht="40.5" x14ac:dyDescent="0.35">
      <c r="A6" s="66" t="s">
        <v>3</v>
      </c>
      <c r="B6" s="47" t="s">
        <v>34</v>
      </c>
      <c r="C6" s="66" t="s">
        <v>15</v>
      </c>
      <c r="D6" s="66" t="s">
        <v>21</v>
      </c>
      <c r="E6" s="66" t="s">
        <v>12</v>
      </c>
      <c r="F6" s="66" t="s">
        <v>4</v>
      </c>
      <c r="G6" s="66" t="s">
        <v>88</v>
      </c>
      <c r="H6" s="162" t="s">
        <v>37</v>
      </c>
      <c r="I6" s="163"/>
      <c r="J6" s="164"/>
      <c r="K6" s="47" t="s">
        <v>41</v>
      </c>
      <c r="L6" s="47" t="s">
        <v>26</v>
      </c>
      <c r="M6" s="47" t="s">
        <v>27</v>
      </c>
      <c r="N6" s="47" t="s">
        <v>25</v>
      </c>
      <c r="O6" s="47" t="s">
        <v>20</v>
      </c>
      <c r="P6" s="48" t="s">
        <v>8</v>
      </c>
      <c r="Q6" s="48" t="s">
        <v>9</v>
      </c>
      <c r="R6" s="49" t="s">
        <v>13</v>
      </c>
    </row>
    <row r="7" spans="1:18" ht="31.5" customHeight="1" x14ac:dyDescent="0.25">
      <c r="A7" s="63">
        <v>1</v>
      </c>
      <c r="B7" s="23" t="s">
        <v>462</v>
      </c>
      <c r="C7" s="22" t="s">
        <v>51</v>
      </c>
      <c r="D7" s="22" t="s">
        <v>479</v>
      </c>
      <c r="E7" s="22" t="s">
        <v>480</v>
      </c>
      <c r="F7" s="24" t="s">
        <v>481</v>
      </c>
      <c r="G7" s="63" t="s">
        <v>18</v>
      </c>
      <c r="H7" s="165" t="s">
        <v>482</v>
      </c>
      <c r="I7" s="158"/>
      <c r="J7" s="159"/>
      <c r="K7" s="24">
        <v>2</v>
      </c>
      <c r="L7" s="24"/>
      <c r="M7" s="24"/>
      <c r="N7" s="24"/>
      <c r="O7" s="24"/>
      <c r="P7" s="25"/>
      <c r="Q7" s="25"/>
      <c r="R7" s="26"/>
    </row>
    <row r="8" spans="1:18" ht="24.75" customHeight="1" x14ac:dyDescent="0.25">
      <c r="A8" s="63">
        <v>2</v>
      </c>
      <c r="B8" s="23" t="s">
        <v>463</v>
      </c>
      <c r="C8" s="22" t="s">
        <v>51</v>
      </c>
      <c r="D8" s="22" t="s">
        <v>479</v>
      </c>
      <c r="E8" s="22" t="s">
        <v>480</v>
      </c>
      <c r="F8" s="24" t="s">
        <v>481</v>
      </c>
      <c r="G8" s="63" t="s">
        <v>18</v>
      </c>
      <c r="H8" s="165" t="s">
        <v>482</v>
      </c>
      <c r="I8" s="158"/>
      <c r="J8" s="159"/>
      <c r="K8" s="24">
        <v>2</v>
      </c>
      <c r="L8" s="24"/>
      <c r="M8" s="24"/>
      <c r="N8" s="24"/>
      <c r="O8" s="24"/>
      <c r="P8" s="25"/>
      <c r="Q8" s="25"/>
      <c r="R8" s="26"/>
    </row>
    <row r="9" spans="1:18" x14ac:dyDescent="0.25">
      <c r="A9" s="63">
        <v>3</v>
      </c>
      <c r="B9" s="23" t="s">
        <v>462</v>
      </c>
      <c r="C9" s="22" t="s">
        <v>197</v>
      </c>
      <c r="D9" s="22" t="s">
        <v>483</v>
      </c>
      <c r="E9" s="22" t="s">
        <v>484</v>
      </c>
      <c r="F9" s="22" t="s">
        <v>484</v>
      </c>
      <c r="G9" s="63" t="s">
        <v>18</v>
      </c>
      <c r="H9" s="157" t="s">
        <v>18</v>
      </c>
      <c r="I9" s="158"/>
      <c r="J9" s="159"/>
      <c r="K9" s="24">
        <v>4</v>
      </c>
      <c r="L9" s="24"/>
      <c r="M9" s="24"/>
      <c r="N9" s="24"/>
      <c r="O9" s="24"/>
      <c r="P9" s="25"/>
      <c r="Q9" s="25"/>
      <c r="R9" s="26"/>
    </row>
    <row r="10" spans="1:18" x14ac:dyDescent="0.25">
      <c r="A10" s="63">
        <v>4</v>
      </c>
      <c r="B10" s="23" t="s">
        <v>463</v>
      </c>
      <c r="C10" s="22" t="s">
        <v>197</v>
      </c>
      <c r="D10" s="22" t="s">
        <v>483</v>
      </c>
      <c r="E10" s="22" t="s">
        <v>484</v>
      </c>
      <c r="F10" s="22" t="s">
        <v>484</v>
      </c>
      <c r="G10" s="63" t="s">
        <v>18</v>
      </c>
      <c r="H10" s="157" t="s">
        <v>18</v>
      </c>
      <c r="I10" s="158"/>
      <c r="J10" s="159"/>
      <c r="K10" s="24">
        <v>8</v>
      </c>
      <c r="L10" s="24"/>
      <c r="M10" s="24"/>
      <c r="N10" s="24"/>
      <c r="O10" s="24"/>
      <c r="P10" s="25"/>
      <c r="Q10" s="25"/>
      <c r="R10" s="26"/>
    </row>
    <row r="11" spans="1:18" x14ac:dyDescent="0.25">
      <c r="A11" s="63">
        <v>5</v>
      </c>
      <c r="B11" s="23" t="s">
        <v>462</v>
      </c>
      <c r="C11" s="22" t="s">
        <v>485</v>
      </c>
      <c r="D11" s="22" t="s">
        <v>486</v>
      </c>
      <c r="E11" s="22" t="s">
        <v>487</v>
      </c>
      <c r="F11" s="120" t="s">
        <v>488</v>
      </c>
      <c r="G11" s="63" t="s">
        <v>18</v>
      </c>
      <c r="H11" s="157" t="s">
        <v>18</v>
      </c>
      <c r="I11" s="158"/>
      <c r="J11" s="159"/>
      <c r="K11" s="24">
        <v>2</v>
      </c>
      <c r="L11" s="24"/>
      <c r="M11" s="24"/>
      <c r="N11" s="24"/>
      <c r="O11" s="24"/>
      <c r="P11" s="25"/>
      <c r="Q11" s="25"/>
      <c r="R11" s="26"/>
    </row>
    <row r="12" spans="1:18" x14ac:dyDescent="0.25">
      <c r="A12" s="63">
        <v>6</v>
      </c>
      <c r="B12" s="23" t="s">
        <v>462</v>
      </c>
      <c r="C12" s="22" t="s">
        <v>485</v>
      </c>
      <c r="D12" s="22" t="s">
        <v>486</v>
      </c>
      <c r="E12" s="22" t="s">
        <v>487</v>
      </c>
      <c r="F12" s="120" t="s">
        <v>489</v>
      </c>
      <c r="G12" s="63" t="s">
        <v>18</v>
      </c>
      <c r="H12" s="157" t="s">
        <v>18</v>
      </c>
      <c r="I12" s="158"/>
      <c r="J12" s="159"/>
      <c r="K12" s="24">
        <v>1</v>
      </c>
      <c r="L12" s="24"/>
      <c r="M12" s="24"/>
      <c r="N12" s="24"/>
      <c r="O12" s="24"/>
      <c r="P12" s="25"/>
      <c r="Q12" s="25"/>
      <c r="R12" s="26"/>
    </row>
    <row r="13" spans="1:18" x14ac:dyDescent="0.25">
      <c r="A13" s="63">
        <v>5</v>
      </c>
      <c r="B13" s="23" t="s">
        <v>463</v>
      </c>
      <c r="C13" s="22" t="s">
        <v>485</v>
      </c>
      <c r="D13" s="22" t="s">
        <v>486</v>
      </c>
      <c r="E13" s="22" t="s">
        <v>487</v>
      </c>
      <c r="F13" s="120" t="s">
        <v>488</v>
      </c>
      <c r="G13" s="63" t="s">
        <v>18</v>
      </c>
      <c r="H13" s="157" t="s">
        <v>18</v>
      </c>
      <c r="I13" s="158"/>
      <c r="J13" s="159"/>
      <c r="K13" s="24">
        <v>2</v>
      </c>
      <c r="L13" s="24"/>
      <c r="M13" s="24"/>
      <c r="N13" s="24"/>
      <c r="O13" s="24"/>
      <c r="P13" s="25"/>
      <c r="Q13" s="25"/>
      <c r="R13" s="26"/>
    </row>
    <row r="14" spans="1:18" x14ac:dyDescent="0.25">
      <c r="A14" s="63">
        <v>6</v>
      </c>
      <c r="B14" s="23" t="s">
        <v>463</v>
      </c>
      <c r="C14" s="22" t="s">
        <v>485</v>
      </c>
      <c r="D14" s="22" t="s">
        <v>486</v>
      </c>
      <c r="E14" s="22" t="s">
        <v>487</v>
      </c>
      <c r="F14" s="120" t="s">
        <v>489</v>
      </c>
      <c r="G14" s="63" t="s">
        <v>18</v>
      </c>
      <c r="H14" s="157" t="s">
        <v>18</v>
      </c>
      <c r="I14" s="158"/>
      <c r="J14" s="159"/>
      <c r="K14" s="24">
        <v>2</v>
      </c>
      <c r="L14" s="24"/>
      <c r="M14" s="24"/>
      <c r="N14" s="24"/>
      <c r="O14" s="24"/>
      <c r="P14" s="25"/>
      <c r="Q14" s="25"/>
      <c r="R14" s="26"/>
    </row>
    <row r="15" spans="1:18" ht="3.75" customHeight="1" x14ac:dyDescent="0.35">
      <c r="A15" s="134"/>
      <c r="B15" s="134"/>
      <c r="C15" s="37"/>
      <c r="D15" s="37"/>
      <c r="E15" s="135"/>
      <c r="F15" s="37"/>
      <c r="G15" s="96"/>
      <c r="H15" s="83"/>
      <c r="I15" s="78"/>
      <c r="J15" s="78"/>
      <c r="K15" s="78"/>
      <c r="L15" s="136"/>
      <c r="M15" s="136"/>
      <c r="N15" s="137"/>
      <c r="O15" s="138"/>
      <c r="P15" s="79"/>
      <c r="Q15" s="79"/>
      <c r="R15" s="80"/>
    </row>
    <row r="16" spans="1:18" x14ac:dyDescent="0.25">
      <c r="K16" s="160" t="s">
        <v>11</v>
      </c>
      <c r="L16" s="160"/>
      <c r="M16" s="160"/>
      <c r="N16" s="160"/>
      <c r="O16" s="160"/>
      <c r="P16" s="160"/>
      <c r="Q16" s="108" t="s">
        <v>7</v>
      </c>
      <c r="R16" s="108" t="s">
        <v>5</v>
      </c>
    </row>
    <row r="17" spans="1:18" x14ac:dyDescent="0.25">
      <c r="K17" s="161"/>
      <c r="L17" s="161"/>
      <c r="M17" s="161"/>
      <c r="N17" s="161"/>
      <c r="O17" s="161"/>
      <c r="P17" s="161"/>
      <c r="Q17" s="98"/>
      <c r="R17" s="107"/>
    </row>
    <row r="18" spans="1:18" x14ac:dyDescent="0.25">
      <c r="K18" s="156"/>
      <c r="L18" s="156"/>
      <c r="M18" s="156"/>
      <c r="N18" s="156"/>
      <c r="O18" s="156"/>
      <c r="P18" s="156"/>
      <c r="Q18" s="100"/>
      <c r="R18" s="100"/>
    </row>
    <row r="19" spans="1:18" x14ac:dyDescent="0.25">
      <c r="K19" s="160" t="s">
        <v>14</v>
      </c>
      <c r="L19" s="160"/>
      <c r="M19" s="160"/>
      <c r="N19" s="160"/>
      <c r="O19" s="160"/>
      <c r="P19" s="160"/>
      <c r="Q19" s="108" t="s">
        <v>7</v>
      </c>
      <c r="R19" s="108" t="s">
        <v>5</v>
      </c>
    </row>
    <row r="20" spans="1:18" x14ac:dyDescent="0.25">
      <c r="A20" s="92"/>
      <c r="B20" s="92"/>
      <c r="C20" s="92"/>
      <c r="D20" s="92"/>
      <c r="E20" s="92"/>
      <c r="F20" s="92"/>
      <c r="G20" s="92"/>
      <c r="K20" s="161"/>
      <c r="L20" s="161"/>
      <c r="M20" s="161"/>
      <c r="N20" s="161"/>
      <c r="O20" s="161"/>
      <c r="P20" s="161"/>
      <c r="Q20" s="107"/>
      <c r="R20" s="107"/>
    </row>
    <row r="21" spans="1:18" x14ac:dyDescent="0.25">
      <c r="A21" s="92"/>
      <c r="B21" s="92"/>
      <c r="C21" s="92"/>
      <c r="D21" s="92"/>
      <c r="E21" s="92"/>
      <c r="F21" s="92"/>
      <c r="G21" s="92"/>
    </row>
    <row r="22" spans="1:18" x14ac:dyDescent="0.25">
      <c r="A22" s="92"/>
      <c r="B22" s="92"/>
      <c r="C22" s="92"/>
      <c r="D22" s="92"/>
      <c r="E22" s="92"/>
      <c r="F22" s="92"/>
      <c r="G22" s="92"/>
      <c r="K22" s="156"/>
      <c r="L22" s="156"/>
      <c r="M22" s="156"/>
      <c r="N22" s="156"/>
      <c r="O22" s="156"/>
      <c r="P22" s="156"/>
      <c r="Q22" s="100"/>
      <c r="R22" s="100"/>
    </row>
    <row r="23" spans="1:18" x14ac:dyDescent="0.25">
      <c r="A23" s="92"/>
      <c r="B23" s="92"/>
      <c r="C23" s="92"/>
      <c r="D23" s="92"/>
      <c r="E23" s="92"/>
      <c r="F23" s="92"/>
      <c r="G23" s="92"/>
      <c r="K23" s="99"/>
      <c r="L23" s="99"/>
      <c r="M23" s="99"/>
      <c r="N23" s="99"/>
      <c r="O23" s="99"/>
      <c r="P23" s="99"/>
      <c r="Q23" s="100"/>
      <c r="R23" s="100"/>
    </row>
    <row r="24" spans="1:18" x14ac:dyDescent="0.25">
      <c r="A24" s="92"/>
      <c r="B24" s="92"/>
      <c r="C24" s="92"/>
      <c r="D24" s="92"/>
      <c r="E24" s="92"/>
      <c r="F24" s="92"/>
      <c r="G24" s="92"/>
      <c r="K24" s="99"/>
      <c r="L24" s="99"/>
      <c r="M24" s="99"/>
      <c r="N24" s="99"/>
      <c r="O24" s="99"/>
      <c r="P24" s="99"/>
      <c r="Q24" s="100"/>
      <c r="R24" s="100"/>
    </row>
    <row r="25" spans="1:18" x14ac:dyDescent="0.25">
      <c r="A25" s="92"/>
      <c r="B25" s="92"/>
      <c r="C25" s="92"/>
      <c r="D25" s="92"/>
      <c r="E25" s="92"/>
      <c r="F25" s="92"/>
      <c r="G25" s="92"/>
      <c r="K25" s="99"/>
      <c r="L25" s="99"/>
      <c r="M25" s="99"/>
      <c r="N25" s="99"/>
      <c r="O25" s="99"/>
      <c r="P25" s="99"/>
      <c r="Q25" s="100"/>
      <c r="R25" s="100"/>
    </row>
    <row r="26" spans="1:18" x14ac:dyDescent="0.25">
      <c r="A26" s="92"/>
      <c r="B26" s="92"/>
      <c r="C26" s="92"/>
      <c r="D26" s="92"/>
      <c r="E26" s="92"/>
      <c r="F26" s="92"/>
      <c r="G26" s="92"/>
      <c r="K26" s="99"/>
      <c r="L26" s="99"/>
      <c r="M26" s="99"/>
      <c r="N26" s="99"/>
      <c r="O26" s="99"/>
      <c r="P26" s="99"/>
      <c r="Q26" s="100"/>
      <c r="R26" s="100"/>
    </row>
    <row r="27" spans="1:18" x14ac:dyDescent="0.25">
      <c r="A27" s="92"/>
      <c r="B27" s="92"/>
      <c r="C27" s="92"/>
      <c r="D27" s="92"/>
      <c r="E27" s="92"/>
      <c r="F27" s="92"/>
      <c r="G27" s="92"/>
      <c r="K27" s="99"/>
      <c r="L27" s="99"/>
      <c r="M27" s="99"/>
      <c r="N27" s="99"/>
      <c r="O27" s="99"/>
      <c r="P27" s="99"/>
      <c r="Q27" s="100"/>
      <c r="R27" s="100"/>
    </row>
    <row r="28" spans="1:18" x14ac:dyDescent="0.25">
      <c r="A28" s="92"/>
      <c r="B28" s="92"/>
      <c r="C28" s="92"/>
      <c r="D28" s="92"/>
      <c r="E28" s="92"/>
      <c r="F28" s="92"/>
      <c r="G28" s="92"/>
      <c r="K28" s="99"/>
      <c r="L28" s="99"/>
      <c r="M28" s="99"/>
      <c r="N28" s="99"/>
      <c r="O28" s="99"/>
      <c r="P28" s="99"/>
      <c r="Q28" s="100"/>
      <c r="R28" s="100"/>
    </row>
    <row r="29" spans="1:18" x14ac:dyDescent="0.25">
      <c r="A29" s="92"/>
      <c r="B29" s="92"/>
      <c r="C29" s="92"/>
      <c r="D29" s="92"/>
      <c r="E29" s="92"/>
      <c r="F29" s="92"/>
      <c r="G29" s="92"/>
      <c r="K29" s="99"/>
      <c r="L29" s="99"/>
      <c r="M29" s="99"/>
      <c r="N29" s="99"/>
      <c r="O29" s="99"/>
      <c r="P29" s="99"/>
      <c r="Q29" s="100"/>
      <c r="R29" s="100"/>
    </row>
  </sheetData>
  <mergeCells count="15">
    <mergeCell ref="H11:J11"/>
    <mergeCell ref="H6:J6"/>
    <mergeCell ref="H7:J7"/>
    <mergeCell ref="H8:J8"/>
    <mergeCell ref="H9:J9"/>
    <mergeCell ref="H10:J10"/>
    <mergeCell ref="K22:P22"/>
    <mergeCell ref="H13:J13"/>
    <mergeCell ref="H14:J14"/>
    <mergeCell ref="H12:J12"/>
    <mergeCell ref="K16:P16"/>
    <mergeCell ref="K17:P17"/>
    <mergeCell ref="K18:P18"/>
    <mergeCell ref="K19:P19"/>
    <mergeCell ref="K20:P20"/>
  </mergeCells>
  <pageMargins left="0.13541666666666666" right="0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8"/>
  <sheetViews>
    <sheetView showWhiteSpace="0" view="pageLayout" zoomScaleNormal="100" workbookViewId="0">
      <selection activeCell="R10" sqref="A10:R10"/>
    </sheetView>
  </sheetViews>
  <sheetFormatPr defaultColWidth="9.140625" defaultRowHeight="15" x14ac:dyDescent="0.25"/>
  <cols>
    <col min="1" max="1" width="3.85546875" bestFit="1" customWidth="1"/>
    <col min="2" max="2" width="8" bestFit="1" customWidth="1"/>
    <col min="3" max="3" width="11.28515625" customWidth="1"/>
    <col min="4" max="4" width="10.28515625" customWidth="1"/>
    <col min="5" max="5" width="8.28515625" customWidth="1"/>
    <col min="6" max="6" width="10.140625" customWidth="1"/>
    <col min="7" max="7" width="8.85546875" customWidth="1"/>
    <col min="8" max="8" width="8.42578125" customWidth="1"/>
    <col min="9" max="9" width="4.5703125" customWidth="1"/>
    <col min="10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5" width="7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41"/>
      <c r="L1" s="3" t="s">
        <v>22</v>
      </c>
      <c r="M1" s="3" t="s">
        <v>23</v>
      </c>
      <c r="N1" s="3" t="s">
        <v>2</v>
      </c>
      <c r="O1" s="9"/>
      <c r="P1" s="9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0" t="s">
        <v>28</v>
      </c>
      <c r="L2" s="21">
        <v>10404</v>
      </c>
      <c r="M2" s="10">
        <v>3020</v>
      </c>
      <c r="N2" s="10">
        <v>1</v>
      </c>
      <c r="O2" s="7"/>
      <c r="P2" s="7"/>
      <c r="R2" s="1"/>
    </row>
    <row r="3" spans="1:18" ht="17.25" customHeight="1" x14ac:dyDescent="0.25">
      <c r="K3" s="10" t="s">
        <v>0</v>
      </c>
      <c r="L3" s="10" t="s">
        <v>495</v>
      </c>
      <c r="M3" s="3"/>
      <c r="N3" s="3"/>
      <c r="O3" s="7"/>
      <c r="P3" s="7"/>
      <c r="R3" s="1"/>
    </row>
    <row r="4" spans="1:18" ht="17.25" customHeight="1" x14ac:dyDescent="0.25">
      <c r="K4" s="10" t="s">
        <v>1</v>
      </c>
      <c r="L4" s="3">
        <v>0</v>
      </c>
      <c r="M4" s="3" t="s">
        <v>29</v>
      </c>
      <c r="N4" s="3" t="s">
        <v>46</v>
      </c>
      <c r="O4" s="7"/>
      <c r="P4" s="7"/>
      <c r="R4" s="1"/>
    </row>
    <row r="5" spans="1:18" ht="18" customHeight="1" x14ac:dyDescent="0.25">
      <c r="N5" s="8"/>
      <c r="O5" s="1"/>
      <c r="Q5" s="1"/>
      <c r="R5" s="1"/>
    </row>
    <row r="6" spans="1:18" ht="40.5" x14ac:dyDescent="0.35">
      <c r="A6" s="3" t="s">
        <v>3</v>
      </c>
      <c r="B6" s="11" t="s">
        <v>34</v>
      </c>
      <c r="C6" s="3" t="s">
        <v>15</v>
      </c>
      <c r="D6" s="3" t="s">
        <v>21</v>
      </c>
      <c r="E6" s="3" t="s">
        <v>12</v>
      </c>
      <c r="F6" s="3" t="s">
        <v>4</v>
      </c>
      <c r="G6" s="3" t="s">
        <v>10</v>
      </c>
      <c r="H6" s="44" t="s">
        <v>43</v>
      </c>
      <c r="I6" s="44" t="s">
        <v>17</v>
      </c>
      <c r="J6" s="44" t="s">
        <v>6</v>
      </c>
      <c r="K6" s="11" t="s">
        <v>40</v>
      </c>
      <c r="L6" s="11" t="s">
        <v>26</v>
      </c>
      <c r="M6" s="11" t="s">
        <v>27</v>
      </c>
      <c r="N6" s="11" t="s">
        <v>25</v>
      </c>
      <c r="O6" s="11" t="s">
        <v>20</v>
      </c>
      <c r="P6" s="2" t="s">
        <v>8</v>
      </c>
      <c r="Q6" s="2" t="s">
        <v>9</v>
      </c>
      <c r="R6" s="6" t="s">
        <v>13</v>
      </c>
    </row>
    <row r="7" spans="1:18" ht="16.5" x14ac:dyDescent="0.35">
      <c r="A7" s="23">
        <v>1</v>
      </c>
      <c r="B7" s="23" t="s">
        <v>462</v>
      </c>
      <c r="C7" s="22" t="s">
        <v>30</v>
      </c>
      <c r="D7" s="22" t="s">
        <v>106</v>
      </c>
      <c r="E7" s="28" t="s">
        <v>38</v>
      </c>
      <c r="F7" s="28" t="s">
        <v>42</v>
      </c>
      <c r="G7" s="28" t="s">
        <v>131</v>
      </c>
      <c r="H7" s="111">
        <v>110</v>
      </c>
      <c r="I7" s="23">
        <v>8</v>
      </c>
      <c r="J7" s="24">
        <v>3344</v>
      </c>
      <c r="K7" s="24">
        <v>4</v>
      </c>
      <c r="L7" s="29"/>
      <c r="M7" s="29"/>
      <c r="N7" s="30"/>
      <c r="O7" s="28"/>
      <c r="P7" s="25"/>
      <c r="Q7" s="25"/>
      <c r="R7" s="26"/>
    </row>
    <row r="8" spans="1:18" ht="16.5" x14ac:dyDescent="0.35">
      <c r="A8" s="23">
        <v>3</v>
      </c>
      <c r="B8" s="23" t="s">
        <v>463</v>
      </c>
      <c r="C8" s="22" t="s">
        <v>30</v>
      </c>
      <c r="D8" s="22" t="s">
        <v>106</v>
      </c>
      <c r="E8" s="28" t="s">
        <v>38</v>
      </c>
      <c r="F8" s="28" t="s">
        <v>42</v>
      </c>
      <c r="G8" s="28" t="s">
        <v>131</v>
      </c>
      <c r="H8" s="111">
        <v>110</v>
      </c>
      <c r="I8" s="23">
        <v>8</v>
      </c>
      <c r="J8" s="24">
        <v>3344</v>
      </c>
      <c r="K8" s="24">
        <v>4</v>
      </c>
      <c r="L8" s="29"/>
      <c r="M8" s="29"/>
      <c r="N8" s="30"/>
      <c r="O8" s="28"/>
      <c r="P8" s="25"/>
      <c r="Q8" s="25"/>
      <c r="R8" s="26"/>
    </row>
    <row r="9" spans="1:18" ht="16.5" x14ac:dyDescent="0.35">
      <c r="A9" s="23">
        <v>4</v>
      </c>
      <c r="B9" s="23" t="s">
        <v>463</v>
      </c>
      <c r="C9" s="22" t="s">
        <v>30</v>
      </c>
      <c r="D9" s="22" t="s">
        <v>106</v>
      </c>
      <c r="E9" s="28" t="s">
        <v>38</v>
      </c>
      <c r="F9" s="28" t="s">
        <v>42</v>
      </c>
      <c r="G9" s="28" t="s">
        <v>131</v>
      </c>
      <c r="H9" s="111">
        <v>110</v>
      </c>
      <c r="I9" s="23">
        <v>8</v>
      </c>
      <c r="J9" s="24">
        <v>3648</v>
      </c>
      <c r="K9" s="24">
        <v>4</v>
      </c>
      <c r="L9" s="29"/>
      <c r="M9" s="29"/>
      <c r="N9" s="30"/>
      <c r="O9" s="28"/>
      <c r="P9" s="25"/>
      <c r="Q9" s="25"/>
      <c r="R9" s="26"/>
    </row>
    <row r="10" spans="1:18" ht="16.5" x14ac:dyDescent="0.35">
      <c r="A10" s="23">
        <v>5</v>
      </c>
      <c r="B10" s="23" t="s">
        <v>462</v>
      </c>
      <c r="C10" s="22" t="s">
        <v>30</v>
      </c>
      <c r="D10" s="22" t="s">
        <v>106</v>
      </c>
      <c r="E10" s="28" t="s">
        <v>159</v>
      </c>
      <c r="F10" s="28" t="s">
        <v>42</v>
      </c>
      <c r="G10" s="23" t="s">
        <v>129</v>
      </c>
      <c r="H10" s="111">
        <v>40</v>
      </c>
      <c r="I10" s="23">
        <v>3</v>
      </c>
      <c r="J10" s="24">
        <v>2830</v>
      </c>
      <c r="K10" s="24">
        <v>44</v>
      </c>
      <c r="L10" s="29"/>
      <c r="M10" s="29"/>
      <c r="N10" s="30"/>
      <c r="O10" s="28"/>
      <c r="P10" s="25"/>
      <c r="Q10" s="25"/>
      <c r="R10" s="26"/>
    </row>
    <row r="11" spans="1:18" ht="16.5" x14ac:dyDescent="0.35">
      <c r="A11" s="23">
        <v>6</v>
      </c>
      <c r="B11" s="23" t="s">
        <v>463</v>
      </c>
      <c r="C11" s="22" t="s">
        <v>30</v>
      </c>
      <c r="D11" s="22" t="s">
        <v>106</v>
      </c>
      <c r="E11" s="28" t="s">
        <v>159</v>
      </c>
      <c r="F11" s="28" t="s">
        <v>42</v>
      </c>
      <c r="G11" s="23" t="s">
        <v>129</v>
      </c>
      <c r="H11" s="111">
        <v>40</v>
      </c>
      <c r="I11" s="23">
        <v>3</v>
      </c>
      <c r="J11" s="24">
        <v>2830</v>
      </c>
      <c r="K11" s="24">
        <v>92</v>
      </c>
      <c r="L11" s="29"/>
      <c r="M11" s="29"/>
      <c r="N11" s="30"/>
      <c r="O11" s="29"/>
      <c r="P11" s="25"/>
      <c r="Q11" s="25"/>
      <c r="R11" s="26"/>
    </row>
    <row r="12" spans="1:18" ht="16.5" x14ac:dyDescent="0.35">
      <c r="A12" s="23">
        <v>7</v>
      </c>
      <c r="B12" s="23" t="s">
        <v>462</v>
      </c>
      <c r="C12" s="22" t="s">
        <v>66</v>
      </c>
      <c r="D12" s="22" t="s">
        <v>162</v>
      </c>
      <c r="E12" s="28" t="s">
        <v>163</v>
      </c>
      <c r="F12" s="28" t="s">
        <v>42</v>
      </c>
      <c r="G12" s="23" t="s">
        <v>129</v>
      </c>
      <c r="H12" s="111">
        <v>110</v>
      </c>
      <c r="I12" s="23" t="s">
        <v>18</v>
      </c>
      <c r="J12" s="24">
        <v>3000</v>
      </c>
      <c r="K12" s="24">
        <v>4</v>
      </c>
      <c r="L12" s="29"/>
      <c r="M12" s="29"/>
      <c r="N12" s="30"/>
      <c r="O12" s="28" t="s">
        <v>392</v>
      </c>
      <c r="P12" s="25"/>
      <c r="Q12" s="25"/>
      <c r="R12" s="26"/>
    </row>
    <row r="13" spans="1:18" ht="16.5" x14ac:dyDescent="0.35">
      <c r="A13" s="23">
        <v>8</v>
      </c>
      <c r="B13" s="23" t="s">
        <v>463</v>
      </c>
      <c r="C13" s="22" t="s">
        <v>66</v>
      </c>
      <c r="D13" s="22" t="s">
        <v>162</v>
      </c>
      <c r="E13" s="28" t="s">
        <v>163</v>
      </c>
      <c r="F13" s="28" t="s">
        <v>42</v>
      </c>
      <c r="G13" s="23" t="s">
        <v>129</v>
      </c>
      <c r="H13" s="111">
        <v>110</v>
      </c>
      <c r="I13" s="23" t="s">
        <v>18</v>
      </c>
      <c r="J13" s="24">
        <v>3000</v>
      </c>
      <c r="K13" s="24">
        <v>8</v>
      </c>
      <c r="L13" s="29"/>
      <c r="M13" s="29"/>
      <c r="N13" s="30"/>
      <c r="O13" s="28" t="s">
        <v>392</v>
      </c>
      <c r="P13" s="25"/>
      <c r="Q13" s="25"/>
      <c r="R13" s="26"/>
    </row>
    <row r="14" spans="1:18" ht="16.5" x14ac:dyDescent="0.35">
      <c r="A14" s="23">
        <v>9</v>
      </c>
      <c r="B14" s="23" t="s">
        <v>462</v>
      </c>
      <c r="C14" s="22" t="s">
        <v>66</v>
      </c>
      <c r="D14" s="22" t="s">
        <v>160</v>
      </c>
      <c r="E14" s="28" t="s">
        <v>161</v>
      </c>
      <c r="F14" s="28" t="s">
        <v>42</v>
      </c>
      <c r="G14" s="23" t="s">
        <v>129</v>
      </c>
      <c r="H14" s="111">
        <v>110</v>
      </c>
      <c r="I14" s="23">
        <v>5</v>
      </c>
      <c r="J14" s="24">
        <v>3000</v>
      </c>
      <c r="K14" s="24">
        <v>2</v>
      </c>
      <c r="L14" s="29"/>
      <c r="M14" s="29"/>
      <c r="N14" s="30"/>
      <c r="O14" s="28"/>
      <c r="P14" s="25"/>
      <c r="Q14" s="25"/>
      <c r="R14" s="26"/>
    </row>
    <row r="15" spans="1:18" ht="16.5" x14ac:dyDescent="0.35">
      <c r="A15" s="23">
        <v>10</v>
      </c>
      <c r="B15" s="23" t="s">
        <v>463</v>
      </c>
      <c r="C15" s="22" t="s">
        <v>66</v>
      </c>
      <c r="D15" s="22" t="s">
        <v>160</v>
      </c>
      <c r="E15" s="28" t="s">
        <v>161</v>
      </c>
      <c r="F15" s="28" t="s">
        <v>42</v>
      </c>
      <c r="G15" s="23" t="s">
        <v>129</v>
      </c>
      <c r="H15" s="111">
        <v>110</v>
      </c>
      <c r="I15" s="23">
        <v>5</v>
      </c>
      <c r="J15" s="24">
        <v>3000</v>
      </c>
      <c r="K15" s="24">
        <v>4</v>
      </c>
      <c r="L15" s="29"/>
      <c r="M15" s="29"/>
      <c r="N15" s="30"/>
      <c r="O15" s="28"/>
      <c r="P15" s="25"/>
      <c r="Q15" s="25"/>
      <c r="R15" s="26"/>
    </row>
    <row r="16" spans="1:18" ht="16.5" x14ac:dyDescent="0.35">
      <c r="A16" s="23">
        <v>11</v>
      </c>
      <c r="B16" s="23" t="s">
        <v>462</v>
      </c>
      <c r="C16" s="22" t="s">
        <v>144</v>
      </c>
      <c r="D16" s="22" t="s">
        <v>145</v>
      </c>
      <c r="E16" s="28" t="s">
        <v>164</v>
      </c>
      <c r="F16" s="28" t="s">
        <v>42</v>
      </c>
      <c r="G16" s="23" t="s">
        <v>129</v>
      </c>
      <c r="H16" s="111">
        <v>110</v>
      </c>
      <c r="I16" s="23">
        <v>5</v>
      </c>
      <c r="J16" s="24">
        <v>2000</v>
      </c>
      <c r="K16" s="24">
        <v>1</v>
      </c>
      <c r="L16" s="29"/>
      <c r="M16" s="29"/>
      <c r="N16" s="30"/>
      <c r="O16" s="28"/>
      <c r="P16" s="25"/>
      <c r="Q16" s="25"/>
      <c r="R16" s="26"/>
    </row>
    <row r="17" spans="1:18" ht="16.5" x14ac:dyDescent="0.35">
      <c r="A17" s="23">
        <v>12</v>
      </c>
      <c r="B17" s="23" t="s">
        <v>463</v>
      </c>
      <c r="C17" s="22" t="s">
        <v>144</v>
      </c>
      <c r="D17" s="22" t="s">
        <v>145</v>
      </c>
      <c r="E17" s="28" t="s">
        <v>164</v>
      </c>
      <c r="F17" s="28" t="s">
        <v>42</v>
      </c>
      <c r="G17" s="23" t="s">
        <v>129</v>
      </c>
      <c r="H17" s="111">
        <v>110</v>
      </c>
      <c r="I17" s="23">
        <v>5</v>
      </c>
      <c r="J17" s="24">
        <v>4000</v>
      </c>
      <c r="K17" s="24">
        <v>1</v>
      </c>
      <c r="L17" s="29"/>
      <c r="M17" s="29"/>
      <c r="N17" s="30"/>
      <c r="O17" s="28"/>
      <c r="P17" s="25"/>
      <c r="Q17" s="25"/>
      <c r="R17" s="26"/>
    </row>
    <row r="18" spans="1:18" x14ac:dyDescent="0.25">
      <c r="R18" s="1"/>
    </row>
    <row r="19" spans="1:18" x14ac:dyDescent="0.25">
      <c r="K19" s="197" t="s">
        <v>11</v>
      </c>
      <c r="L19" s="197"/>
      <c r="M19" s="197"/>
      <c r="N19" s="197"/>
      <c r="O19" s="197"/>
      <c r="P19" s="197"/>
      <c r="Q19" s="41" t="s">
        <v>7</v>
      </c>
      <c r="R19" s="41" t="s">
        <v>5</v>
      </c>
    </row>
    <row r="20" spans="1:18" x14ac:dyDescent="0.25">
      <c r="K20" s="198"/>
      <c r="L20" s="198"/>
      <c r="M20" s="198"/>
      <c r="N20" s="198"/>
      <c r="O20" s="198"/>
      <c r="P20" s="198"/>
      <c r="Q20" s="5"/>
      <c r="R20" s="42"/>
    </row>
    <row r="21" spans="1:18" x14ac:dyDescent="0.25">
      <c r="K21" s="197"/>
      <c r="L21" s="197"/>
      <c r="M21" s="197"/>
      <c r="N21" s="197"/>
      <c r="O21" s="197"/>
      <c r="P21" s="197"/>
      <c r="Q21" s="41"/>
      <c r="R21" s="41"/>
    </row>
    <row r="23" spans="1:18" x14ac:dyDescent="0.25">
      <c r="A23" s="1"/>
      <c r="B23" s="1"/>
      <c r="C23" s="1"/>
      <c r="D23" s="1"/>
      <c r="E23" s="1"/>
      <c r="F23" s="1"/>
      <c r="G23" s="1"/>
      <c r="K23" s="197" t="s">
        <v>14</v>
      </c>
      <c r="L23" s="197"/>
      <c r="M23" s="197"/>
      <c r="N23" s="197"/>
      <c r="O23" s="197"/>
      <c r="P23" s="197"/>
      <c r="Q23" s="41" t="s">
        <v>7</v>
      </c>
      <c r="R23" s="41" t="s">
        <v>5</v>
      </c>
    </row>
    <row r="24" spans="1:18" x14ac:dyDescent="0.25">
      <c r="A24" s="1"/>
      <c r="B24" s="1"/>
      <c r="C24" s="1"/>
      <c r="D24" s="1"/>
      <c r="E24" s="1"/>
      <c r="F24" s="1"/>
      <c r="G24" s="1"/>
      <c r="K24" s="198"/>
      <c r="L24" s="198"/>
      <c r="M24" s="198"/>
      <c r="N24" s="198"/>
      <c r="O24" s="198"/>
      <c r="P24" s="198"/>
      <c r="Q24" s="42"/>
      <c r="R24" s="42"/>
    </row>
    <row r="25" spans="1:18" x14ac:dyDescent="0.25">
      <c r="A25" s="1"/>
      <c r="B25" s="1"/>
      <c r="C25" s="1"/>
      <c r="D25" s="1"/>
      <c r="E25" s="1"/>
      <c r="F25" s="1"/>
      <c r="G25" s="1"/>
      <c r="K25" s="197"/>
      <c r="L25" s="197"/>
      <c r="M25" s="197"/>
      <c r="N25" s="197"/>
      <c r="O25" s="197"/>
      <c r="P25" s="197"/>
      <c r="Q25" s="41"/>
      <c r="R25" s="41"/>
    </row>
    <row r="26" spans="1:18" x14ac:dyDescent="0.25">
      <c r="A26" s="1"/>
      <c r="B26" s="1"/>
      <c r="C26" s="1"/>
      <c r="D26" s="1"/>
      <c r="E26" s="1"/>
      <c r="F26" s="1"/>
      <c r="G26" s="1"/>
      <c r="K26" s="4"/>
      <c r="L26" s="4"/>
      <c r="M26" s="4"/>
      <c r="N26" s="4"/>
      <c r="O26" s="4"/>
      <c r="P26" s="4"/>
      <c r="Q26" s="43"/>
      <c r="R26" s="43"/>
    </row>
    <row r="27" spans="1:18" x14ac:dyDescent="0.25">
      <c r="B27" s="1"/>
      <c r="C27" s="1"/>
      <c r="D27" s="1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1"/>
    </row>
    <row r="28" spans="1:18" x14ac:dyDescent="0.25"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6">
    <mergeCell ref="K25:P25"/>
    <mergeCell ref="K19:P19"/>
    <mergeCell ref="K20:P20"/>
    <mergeCell ref="K21:P21"/>
    <mergeCell ref="K23:P23"/>
    <mergeCell ref="K24:P24"/>
  </mergeCells>
  <pageMargins left="0.13541666666666666" right="0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4"/>
  <sheetViews>
    <sheetView view="pageLayout" zoomScaleNormal="100" workbookViewId="0">
      <selection activeCell="R7" sqref="A7:R7"/>
    </sheetView>
  </sheetViews>
  <sheetFormatPr defaultColWidth="9.140625" defaultRowHeight="15" x14ac:dyDescent="0.25"/>
  <cols>
    <col min="1" max="1" width="3.85546875" bestFit="1" customWidth="1"/>
    <col min="2" max="2" width="8.7109375" customWidth="1"/>
    <col min="3" max="3" width="11.42578125" customWidth="1"/>
    <col min="4" max="4" width="9.7109375" customWidth="1"/>
    <col min="5" max="5" width="12.7109375" customWidth="1"/>
    <col min="6" max="6" width="10.140625" customWidth="1"/>
    <col min="7" max="7" width="8.85546875" customWidth="1"/>
    <col min="8" max="8" width="4.85546875" customWidth="1"/>
    <col min="9" max="10" width="4.140625" customWidth="1"/>
    <col min="11" max="11" width="7.5703125" bestFit="1" customWidth="1"/>
    <col min="12" max="12" width="7.140625" customWidth="1"/>
    <col min="13" max="13" width="8" bestFit="1" customWidth="1"/>
    <col min="14" max="14" width="7.7109375" customWidth="1"/>
    <col min="15" max="15" width="7.8554687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41"/>
      <c r="L1" s="3" t="s">
        <v>22</v>
      </c>
      <c r="M1" s="3" t="s">
        <v>23</v>
      </c>
      <c r="N1" s="3" t="s">
        <v>2</v>
      </c>
      <c r="O1" s="9"/>
      <c r="P1" s="9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0" t="s">
        <v>28</v>
      </c>
      <c r="L2" s="21">
        <v>10404</v>
      </c>
      <c r="M2" s="10">
        <v>3010</v>
      </c>
      <c r="N2" s="10">
        <v>1</v>
      </c>
      <c r="O2" s="7"/>
      <c r="P2" s="7"/>
      <c r="R2" s="1"/>
    </row>
    <row r="3" spans="1:18" ht="17.25" customHeight="1" x14ac:dyDescent="0.25">
      <c r="K3" s="10" t="s">
        <v>0</v>
      </c>
      <c r="L3" s="10" t="s">
        <v>495</v>
      </c>
      <c r="M3" s="10"/>
      <c r="N3" s="10"/>
      <c r="O3" s="7"/>
      <c r="P3" s="7"/>
      <c r="R3" s="1"/>
    </row>
    <row r="4" spans="1:18" ht="17.25" customHeight="1" x14ac:dyDescent="0.25">
      <c r="K4" s="10" t="s">
        <v>1</v>
      </c>
      <c r="L4" s="10">
        <v>0</v>
      </c>
      <c r="M4" s="10" t="s">
        <v>44</v>
      </c>
      <c r="N4" s="10" t="s">
        <v>46</v>
      </c>
      <c r="O4" s="7"/>
      <c r="P4" s="7"/>
      <c r="R4" s="1"/>
    </row>
    <row r="5" spans="1:18" ht="18" customHeight="1" x14ac:dyDescent="0.25">
      <c r="N5" s="8"/>
      <c r="O5" s="1"/>
      <c r="Q5" s="1"/>
      <c r="R5" s="1"/>
    </row>
    <row r="6" spans="1:18" ht="33.75" customHeight="1" x14ac:dyDescent="0.35">
      <c r="A6" s="3" t="s">
        <v>3</v>
      </c>
      <c r="B6" s="11" t="s">
        <v>34</v>
      </c>
      <c r="C6" s="3" t="s">
        <v>15</v>
      </c>
      <c r="D6" s="3" t="s">
        <v>21</v>
      </c>
      <c r="E6" s="3" t="s">
        <v>12</v>
      </c>
      <c r="F6" s="3" t="s">
        <v>4</v>
      </c>
      <c r="G6" s="3" t="s">
        <v>10</v>
      </c>
      <c r="H6" s="201" t="s">
        <v>37</v>
      </c>
      <c r="I6" s="202"/>
      <c r="J6" s="203"/>
      <c r="K6" s="11" t="s">
        <v>298</v>
      </c>
      <c r="L6" s="11" t="s">
        <v>26</v>
      </c>
      <c r="M6" s="11" t="s">
        <v>27</v>
      </c>
      <c r="N6" s="11" t="s">
        <v>25</v>
      </c>
      <c r="O6" s="11" t="s">
        <v>20</v>
      </c>
      <c r="P6" s="2" t="s">
        <v>8</v>
      </c>
      <c r="Q6" s="2" t="s">
        <v>9</v>
      </c>
      <c r="R6" s="6" t="s">
        <v>13</v>
      </c>
    </row>
    <row r="7" spans="1:18" x14ac:dyDescent="0.25">
      <c r="A7" s="63">
        <v>1</v>
      </c>
      <c r="B7" s="23" t="s">
        <v>462</v>
      </c>
      <c r="C7" s="22" t="s">
        <v>30</v>
      </c>
      <c r="D7" s="22" t="s">
        <v>92</v>
      </c>
      <c r="E7" s="22" t="s">
        <v>119</v>
      </c>
      <c r="F7" s="22" t="s">
        <v>154</v>
      </c>
      <c r="G7" s="24" t="s">
        <v>124</v>
      </c>
      <c r="H7" s="176" t="s">
        <v>18</v>
      </c>
      <c r="I7" s="192"/>
      <c r="J7" s="193"/>
      <c r="K7" s="24">
        <v>430</v>
      </c>
      <c r="L7" s="24"/>
      <c r="M7" s="24"/>
      <c r="N7" s="24"/>
      <c r="O7" s="24"/>
      <c r="P7" s="25"/>
      <c r="Q7" s="25"/>
      <c r="R7" s="26"/>
    </row>
    <row r="8" spans="1:18" x14ac:dyDescent="0.25">
      <c r="A8" s="63">
        <v>2</v>
      </c>
      <c r="B8" s="23" t="s">
        <v>463</v>
      </c>
      <c r="C8" s="22" t="s">
        <v>30</v>
      </c>
      <c r="D8" s="22" t="s">
        <v>92</v>
      </c>
      <c r="E8" s="22" t="s">
        <v>119</v>
      </c>
      <c r="F8" s="22" t="s">
        <v>154</v>
      </c>
      <c r="G8" s="24" t="s">
        <v>124</v>
      </c>
      <c r="H8" s="176" t="s">
        <v>18</v>
      </c>
      <c r="I8" s="192"/>
      <c r="J8" s="193"/>
      <c r="K8" s="24">
        <v>900</v>
      </c>
      <c r="L8" s="24"/>
      <c r="M8" s="24"/>
      <c r="N8" s="24"/>
      <c r="O8" s="24"/>
      <c r="P8" s="25"/>
      <c r="Q8" s="25"/>
      <c r="R8" s="26"/>
    </row>
    <row r="9" spans="1:18" x14ac:dyDescent="0.25">
      <c r="A9" s="63">
        <v>3</v>
      </c>
      <c r="B9" s="23" t="s">
        <v>462</v>
      </c>
      <c r="C9" s="22" t="s">
        <v>95</v>
      </c>
      <c r="D9" s="22" t="s">
        <v>96</v>
      </c>
      <c r="E9" s="22" t="s">
        <v>155</v>
      </c>
      <c r="F9" s="22" t="s">
        <v>154</v>
      </c>
      <c r="G9" s="63" t="s">
        <v>91</v>
      </c>
      <c r="H9" s="204" t="s">
        <v>18</v>
      </c>
      <c r="I9" s="205"/>
      <c r="J9" s="205"/>
      <c r="K9" s="24">
        <v>15</v>
      </c>
      <c r="L9" s="24"/>
      <c r="M9" s="24"/>
      <c r="N9" s="24"/>
      <c r="O9" s="24"/>
      <c r="P9" s="25"/>
      <c r="Q9" s="25"/>
      <c r="R9" s="26"/>
    </row>
    <row r="10" spans="1:18" x14ac:dyDescent="0.25">
      <c r="A10" s="63">
        <v>4</v>
      </c>
      <c r="B10" s="23" t="s">
        <v>463</v>
      </c>
      <c r="C10" s="22" t="s">
        <v>95</v>
      </c>
      <c r="D10" s="22" t="s">
        <v>96</v>
      </c>
      <c r="E10" s="22" t="s">
        <v>155</v>
      </c>
      <c r="F10" s="22" t="s">
        <v>154</v>
      </c>
      <c r="G10" s="63" t="s">
        <v>91</v>
      </c>
      <c r="H10" s="204" t="s">
        <v>18</v>
      </c>
      <c r="I10" s="205"/>
      <c r="J10" s="205"/>
      <c r="K10" s="24">
        <v>36</v>
      </c>
      <c r="L10" s="24"/>
      <c r="M10" s="24"/>
      <c r="N10" s="24"/>
      <c r="O10" s="24"/>
      <c r="P10" s="25"/>
      <c r="Q10" s="25"/>
      <c r="R10" s="26"/>
    </row>
    <row r="11" spans="1:18" ht="4.5" customHeight="1" x14ac:dyDescent="0.25">
      <c r="A11" s="52"/>
      <c r="B11" s="74"/>
      <c r="C11" s="37"/>
      <c r="D11" s="37"/>
      <c r="E11" s="37"/>
      <c r="F11" s="37"/>
      <c r="G11" s="52"/>
      <c r="H11" s="206"/>
      <c r="I11" s="207"/>
      <c r="J11" s="207"/>
      <c r="K11" s="74"/>
      <c r="L11" s="74"/>
      <c r="M11" s="74"/>
      <c r="N11" s="74"/>
      <c r="O11" s="74"/>
      <c r="P11" s="59"/>
      <c r="Q11" s="59"/>
      <c r="R11" s="60"/>
    </row>
    <row r="12" spans="1:18" ht="40.5" x14ac:dyDescent="0.35">
      <c r="A12" s="66" t="s">
        <v>3</v>
      </c>
      <c r="B12" s="47" t="s">
        <v>34</v>
      </c>
      <c r="C12" s="66" t="s">
        <v>15</v>
      </c>
      <c r="D12" s="66" t="s">
        <v>21</v>
      </c>
      <c r="E12" s="66" t="s">
        <v>12</v>
      </c>
      <c r="F12" s="66" t="s">
        <v>4</v>
      </c>
      <c r="G12" s="66" t="s">
        <v>10</v>
      </c>
      <c r="H12" s="162" t="s">
        <v>37</v>
      </c>
      <c r="I12" s="163"/>
      <c r="J12" s="164"/>
      <c r="K12" s="47" t="s">
        <v>298</v>
      </c>
      <c r="L12" s="47" t="s">
        <v>26</v>
      </c>
      <c r="M12" s="47" t="s">
        <v>27</v>
      </c>
      <c r="N12" s="47" t="s">
        <v>25</v>
      </c>
      <c r="O12" s="47" t="s">
        <v>20</v>
      </c>
      <c r="P12" s="48" t="s">
        <v>8</v>
      </c>
      <c r="Q12" s="48" t="s">
        <v>9</v>
      </c>
      <c r="R12" s="49" t="s">
        <v>13</v>
      </c>
    </row>
    <row r="13" spans="1:18" ht="28.5" x14ac:dyDescent="0.25">
      <c r="A13" s="63">
        <v>5</v>
      </c>
      <c r="B13" s="24" t="s">
        <v>400</v>
      </c>
      <c r="C13" s="24" t="s">
        <v>214</v>
      </c>
      <c r="D13" s="120" t="s">
        <v>335</v>
      </c>
      <c r="E13" s="120" t="s">
        <v>336</v>
      </c>
      <c r="F13" s="22" t="s">
        <v>54</v>
      </c>
      <c r="G13" s="63" t="s">
        <v>91</v>
      </c>
      <c r="H13" s="144" t="s">
        <v>334</v>
      </c>
      <c r="I13" s="199">
        <v>6000</v>
      </c>
      <c r="J13" s="199"/>
      <c r="K13" s="24">
        <v>1</v>
      </c>
      <c r="L13" s="24">
        <v>9</v>
      </c>
      <c r="M13" s="24">
        <v>8</v>
      </c>
      <c r="N13" s="46">
        <f>(L13-M13)/M13</f>
        <v>0.125</v>
      </c>
      <c r="O13" s="24"/>
      <c r="P13" s="25"/>
      <c r="Q13" s="25"/>
      <c r="R13" s="26"/>
    </row>
    <row r="14" spans="1:18" ht="7.5" customHeight="1" x14ac:dyDescent="0.35">
      <c r="A14" s="12"/>
      <c r="B14" s="12"/>
      <c r="C14" s="13"/>
      <c r="D14" s="13"/>
      <c r="E14" s="17"/>
      <c r="F14" s="13"/>
      <c r="G14" s="7"/>
      <c r="H14" s="9"/>
      <c r="I14" s="14"/>
      <c r="J14" s="14"/>
      <c r="K14" s="14"/>
      <c r="L14" s="18"/>
      <c r="M14" s="18"/>
      <c r="N14" s="19"/>
      <c r="O14" s="20"/>
      <c r="P14" s="15"/>
      <c r="Q14" s="15"/>
      <c r="R14" s="16"/>
    </row>
    <row r="15" spans="1:18" x14ac:dyDescent="0.25">
      <c r="K15" s="197" t="s">
        <v>11</v>
      </c>
      <c r="L15" s="197"/>
      <c r="M15" s="197"/>
      <c r="N15" s="197"/>
      <c r="O15" s="197"/>
      <c r="P15" s="197"/>
      <c r="Q15" s="41" t="s">
        <v>7</v>
      </c>
      <c r="R15" s="41" t="s">
        <v>5</v>
      </c>
    </row>
    <row r="16" spans="1:18" x14ac:dyDescent="0.25">
      <c r="K16" s="198"/>
      <c r="L16" s="198"/>
      <c r="M16" s="198"/>
      <c r="N16" s="198"/>
      <c r="O16" s="198"/>
      <c r="P16" s="198"/>
      <c r="Q16" s="5"/>
      <c r="R16" s="42"/>
    </row>
    <row r="17" spans="1:18" x14ac:dyDescent="0.25">
      <c r="K17" s="200"/>
      <c r="L17" s="200"/>
      <c r="M17" s="200"/>
      <c r="N17" s="200"/>
      <c r="O17" s="200"/>
      <c r="P17" s="200"/>
      <c r="Q17" s="43"/>
      <c r="R17" s="43"/>
    </row>
    <row r="18" spans="1:18" x14ac:dyDescent="0.25">
      <c r="K18" s="197" t="s">
        <v>14</v>
      </c>
      <c r="L18" s="197"/>
      <c r="M18" s="197"/>
      <c r="N18" s="197"/>
      <c r="O18" s="197"/>
      <c r="P18" s="197"/>
      <c r="Q18" s="41" t="s">
        <v>7</v>
      </c>
      <c r="R18" s="41" t="s">
        <v>5</v>
      </c>
    </row>
    <row r="19" spans="1:18" x14ac:dyDescent="0.25">
      <c r="A19" s="1"/>
      <c r="B19" s="1"/>
      <c r="C19" s="1"/>
      <c r="D19" s="1"/>
      <c r="E19" s="1"/>
      <c r="F19" s="1"/>
      <c r="G19" s="1"/>
      <c r="K19" s="198"/>
      <c r="L19" s="198"/>
      <c r="M19" s="198"/>
      <c r="N19" s="198"/>
      <c r="O19" s="198"/>
      <c r="P19" s="198"/>
      <c r="Q19" s="42"/>
      <c r="R19" s="42"/>
    </row>
    <row r="20" spans="1:18" x14ac:dyDescent="0.25">
      <c r="A20" s="1"/>
      <c r="B20" s="1"/>
      <c r="C20" s="1"/>
      <c r="D20" s="1"/>
      <c r="E20" s="1"/>
      <c r="F20" s="1"/>
      <c r="G20" s="1"/>
    </row>
    <row r="21" spans="1:18" ht="2.25" customHeight="1" x14ac:dyDescent="0.25">
      <c r="A21" s="1"/>
      <c r="B21" s="1"/>
      <c r="C21" s="1"/>
      <c r="D21" s="1"/>
      <c r="E21" s="1"/>
      <c r="F21" s="1"/>
      <c r="G21" s="1"/>
      <c r="K21" s="200"/>
      <c r="L21" s="200"/>
      <c r="M21" s="200"/>
      <c r="N21" s="200"/>
      <c r="O21" s="200"/>
      <c r="P21" s="200"/>
      <c r="Q21" s="43"/>
      <c r="R21" s="43"/>
    </row>
    <row r="22" spans="1:18" x14ac:dyDescent="0.25">
      <c r="A22" s="1"/>
      <c r="B22" s="1"/>
      <c r="C22" s="1"/>
      <c r="D22" s="1"/>
      <c r="E22" s="1"/>
      <c r="F22" s="1"/>
      <c r="G22" s="1"/>
      <c r="K22" s="4"/>
      <c r="L22" s="4"/>
      <c r="M22" s="4"/>
      <c r="N22" s="4"/>
      <c r="O22" s="4"/>
      <c r="P22" s="4"/>
      <c r="Q22" s="43"/>
      <c r="R22" s="43"/>
    </row>
    <row r="23" spans="1:18" x14ac:dyDescent="0.25">
      <c r="B23" s="1"/>
      <c r="C23" s="1"/>
      <c r="D23" s="1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1"/>
    </row>
    <row r="24" spans="1:18" x14ac:dyDescent="0.25">
      <c r="B24" s="1"/>
      <c r="C24" s="1"/>
      <c r="D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</sheetData>
  <mergeCells count="14">
    <mergeCell ref="H6:J6"/>
    <mergeCell ref="H7:J7"/>
    <mergeCell ref="H9:J9"/>
    <mergeCell ref="H11:J11"/>
    <mergeCell ref="H12:J12"/>
    <mergeCell ref="H8:J8"/>
    <mergeCell ref="H10:J10"/>
    <mergeCell ref="I13:J13"/>
    <mergeCell ref="K21:P21"/>
    <mergeCell ref="K15:P15"/>
    <mergeCell ref="K16:P16"/>
    <mergeCell ref="K17:P17"/>
    <mergeCell ref="K18:P18"/>
    <mergeCell ref="K19:P19"/>
  </mergeCells>
  <pageMargins left="0.13541666666666666" right="0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118"/>
  <sheetViews>
    <sheetView view="pageLayout" zoomScale="115" zoomScaleNormal="100" zoomScalePageLayoutView="115" workbookViewId="0">
      <selection activeCell="G11" sqref="G11"/>
    </sheetView>
  </sheetViews>
  <sheetFormatPr defaultColWidth="9.140625" defaultRowHeight="15" x14ac:dyDescent="0.25"/>
  <cols>
    <col min="1" max="1" width="3.85546875" style="90" bestFit="1" customWidth="1"/>
    <col min="2" max="2" width="7.42578125" style="90" customWidth="1"/>
    <col min="3" max="3" width="11.140625" style="90" customWidth="1"/>
    <col min="4" max="4" width="10.42578125" style="90" customWidth="1"/>
    <col min="5" max="5" width="11.42578125" style="90" customWidth="1"/>
    <col min="6" max="6" width="10.140625" style="90" customWidth="1"/>
    <col min="7" max="7" width="8.85546875" style="90" customWidth="1"/>
    <col min="8" max="8" width="4.7109375" style="90" customWidth="1"/>
    <col min="9" max="9" width="1.7109375" style="90" customWidth="1"/>
    <col min="10" max="10" width="4" style="90" customWidth="1"/>
    <col min="11" max="11" width="7.5703125" style="90" bestFit="1" customWidth="1"/>
    <col min="12" max="12" width="7.85546875" style="90" bestFit="1" customWidth="1"/>
    <col min="13" max="13" width="8" style="90" bestFit="1" customWidth="1"/>
    <col min="14" max="14" width="7.7109375" style="90" customWidth="1"/>
    <col min="15" max="15" width="9.28515625" style="90" customWidth="1"/>
    <col min="16" max="17" width="5.140625" style="90" customWidth="1"/>
    <col min="18" max="18" width="7.28515625" style="90" customWidth="1"/>
    <col min="19" max="16384" width="9.140625" style="90"/>
  </cols>
  <sheetData>
    <row r="1" spans="1:18" ht="17.2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K1" s="108"/>
      <c r="L1" s="66" t="s">
        <v>22</v>
      </c>
      <c r="M1" s="66" t="s">
        <v>23</v>
      </c>
      <c r="N1" s="66" t="s">
        <v>2</v>
      </c>
      <c r="O1" s="83"/>
      <c r="P1" s="83"/>
      <c r="Q1" s="92"/>
      <c r="R1" s="92"/>
    </row>
    <row r="2" spans="1:18" ht="17.2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K2" s="94" t="s">
        <v>28</v>
      </c>
      <c r="L2" s="95">
        <v>10404</v>
      </c>
      <c r="M2" s="94">
        <v>3070</v>
      </c>
      <c r="N2" s="94">
        <v>1</v>
      </c>
      <c r="O2" s="96"/>
      <c r="P2" s="96"/>
      <c r="R2" s="92"/>
    </row>
    <row r="3" spans="1:18" ht="17.25" customHeight="1" x14ac:dyDescent="0.25">
      <c r="K3" s="94" t="s">
        <v>0</v>
      </c>
      <c r="L3" s="94" t="s">
        <v>495</v>
      </c>
      <c r="M3" s="94"/>
      <c r="N3" s="94"/>
      <c r="O3" s="96"/>
      <c r="P3" s="96"/>
      <c r="R3" s="92"/>
    </row>
    <row r="4" spans="1:18" ht="24.75" customHeight="1" x14ac:dyDescent="0.25">
      <c r="K4" s="94" t="s">
        <v>1</v>
      </c>
      <c r="L4" s="94">
        <v>0</v>
      </c>
      <c r="M4" s="94" t="s">
        <v>44</v>
      </c>
      <c r="N4" s="94" t="s">
        <v>141</v>
      </c>
      <c r="O4" s="96"/>
      <c r="P4" s="96"/>
      <c r="R4" s="92"/>
    </row>
    <row r="5" spans="1:18" ht="18" customHeight="1" x14ac:dyDescent="0.25">
      <c r="N5" s="97"/>
      <c r="O5" s="92"/>
      <c r="Q5" s="92"/>
      <c r="R5" s="92"/>
    </row>
    <row r="6" spans="1:18" ht="40.5" x14ac:dyDescent="0.35">
      <c r="A6" s="66" t="s">
        <v>3</v>
      </c>
      <c r="B6" s="47" t="s">
        <v>34</v>
      </c>
      <c r="C6" s="66" t="s">
        <v>15</v>
      </c>
      <c r="D6" s="66" t="s">
        <v>21</v>
      </c>
      <c r="E6" s="66" t="s">
        <v>12</v>
      </c>
      <c r="F6" s="66" t="s">
        <v>4</v>
      </c>
      <c r="G6" s="66" t="s">
        <v>10</v>
      </c>
      <c r="H6" s="162" t="s">
        <v>37</v>
      </c>
      <c r="I6" s="163"/>
      <c r="J6" s="164"/>
      <c r="K6" s="47" t="s">
        <v>41</v>
      </c>
      <c r="L6" s="47" t="s">
        <v>26</v>
      </c>
      <c r="M6" s="47" t="s">
        <v>27</v>
      </c>
      <c r="N6" s="47" t="s">
        <v>25</v>
      </c>
      <c r="O6" s="47" t="s">
        <v>20</v>
      </c>
      <c r="P6" s="48" t="s">
        <v>8</v>
      </c>
      <c r="Q6" s="48" t="s">
        <v>9</v>
      </c>
      <c r="R6" s="49" t="s">
        <v>13</v>
      </c>
    </row>
    <row r="7" spans="1:18" x14ac:dyDescent="0.25">
      <c r="A7" s="23">
        <v>1</v>
      </c>
      <c r="B7" s="23" t="s">
        <v>462</v>
      </c>
      <c r="C7" s="22" t="s">
        <v>203</v>
      </c>
      <c r="D7" s="22" t="s">
        <v>204</v>
      </c>
      <c r="E7" s="22" t="s">
        <v>273</v>
      </c>
      <c r="F7" s="22" t="s">
        <v>45</v>
      </c>
      <c r="G7" s="22" t="s">
        <v>39</v>
      </c>
      <c r="H7" s="204">
        <v>2500</v>
      </c>
      <c r="I7" s="205"/>
      <c r="J7" s="205"/>
      <c r="K7" s="24">
        <v>2</v>
      </c>
      <c r="L7" s="27"/>
      <c r="M7" s="27"/>
      <c r="N7" s="27"/>
      <c r="O7" s="27"/>
      <c r="P7" s="25"/>
      <c r="Q7" s="25"/>
      <c r="R7" s="26"/>
    </row>
    <row r="8" spans="1:18" x14ac:dyDescent="0.25">
      <c r="A8" s="23">
        <v>2</v>
      </c>
      <c r="B8" s="23" t="s">
        <v>463</v>
      </c>
      <c r="C8" s="22" t="s">
        <v>203</v>
      </c>
      <c r="D8" s="22" t="s">
        <v>204</v>
      </c>
      <c r="E8" s="22" t="s">
        <v>273</v>
      </c>
      <c r="F8" s="22" t="s">
        <v>45</v>
      </c>
      <c r="G8" s="22" t="s">
        <v>39</v>
      </c>
      <c r="H8" s="204">
        <v>2500</v>
      </c>
      <c r="I8" s="205"/>
      <c r="J8" s="205"/>
      <c r="K8" s="24">
        <v>4</v>
      </c>
      <c r="L8" s="27"/>
      <c r="M8" s="27"/>
      <c r="N8" s="27"/>
      <c r="O8" s="27"/>
      <c r="P8" s="25"/>
      <c r="Q8" s="25"/>
      <c r="R8" s="26"/>
    </row>
    <row r="9" spans="1:18" x14ac:dyDescent="0.25">
      <c r="A9" s="23">
        <v>3</v>
      </c>
      <c r="B9" s="23" t="s">
        <v>462</v>
      </c>
      <c r="C9" s="22" t="s">
        <v>203</v>
      </c>
      <c r="D9" s="22" t="s">
        <v>204</v>
      </c>
      <c r="E9" s="22" t="s">
        <v>274</v>
      </c>
      <c r="F9" s="22" t="s">
        <v>45</v>
      </c>
      <c r="G9" s="23" t="s">
        <v>275</v>
      </c>
      <c r="H9" s="204" t="s">
        <v>276</v>
      </c>
      <c r="I9" s="205"/>
      <c r="J9" s="205"/>
      <c r="K9" s="24">
        <v>20</v>
      </c>
      <c r="L9" s="27"/>
      <c r="M9" s="27"/>
      <c r="N9" s="27"/>
      <c r="O9" s="27"/>
      <c r="P9" s="25"/>
      <c r="Q9" s="25"/>
      <c r="R9" s="26"/>
    </row>
    <row r="10" spans="1:18" x14ac:dyDescent="0.25">
      <c r="A10" s="23">
        <v>4</v>
      </c>
      <c r="B10" s="23" t="s">
        <v>463</v>
      </c>
      <c r="C10" s="22" t="s">
        <v>203</v>
      </c>
      <c r="D10" s="22" t="s">
        <v>204</v>
      </c>
      <c r="E10" s="22" t="s">
        <v>274</v>
      </c>
      <c r="F10" s="22" t="s">
        <v>45</v>
      </c>
      <c r="G10" s="23" t="s">
        <v>275</v>
      </c>
      <c r="H10" s="204" t="s">
        <v>276</v>
      </c>
      <c r="I10" s="205"/>
      <c r="J10" s="205"/>
      <c r="K10" s="24">
        <v>60</v>
      </c>
      <c r="L10" s="27"/>
      <c r="M10" s="27"/>
      <c r="N10" s="27"/>
      <c r="O10" s="27"/>
      <c r="P10" s="25"/>
      <c r="Q10" s="25"/>
      <c r="R10" s="26"/>
    </row>
    <row r="11" spans="1:18" x14ac:dyDescent="0.25">
      <c r="A11" s="23">
        <v>5</v>
      </c>
      <c r="B11" s="23" t="s">
        <v>462</v>
      </c>
      <c r="C11" s="22" t="s">
        <v>203</v>
      </c>
      <c r="D11" s="22" t="s">
        <v>204</v>
      </c>
      <c r="E11" s="22" t="s">
        <v>278</v>
      </c>
      <c r="F11" s="22" t="s">
        <v>45</v>
      </c>
      <c r="G11" s="22" t="s">
        <v>39</v>
      </c>
      <c r="H11" s="204" t="s">
        <v>277</v>
      </c>
      <c r="I11" s="205"/>
      <c r="J11" s="205"/>
      <c r="K11" s="24">
        <v>1</v>
      </c>
      <c r="L11" s="27"/>
      <c r="M11" s="27"/>
      <c r="N11" s="27"/>
      <c r="O11" s="27"/>
      <c r="P11" s="25"/>
      <c r="Q11" s="25"/>
      <c r="R11" s="26"/>
    </row>
    <row r="12" spans="1:18" x14ac:dyDescent="0.25">
      <c r="A12" s="23">
        <v>6</v>
      </c>
      <c r="B12" s="23" t="s">
        <v>463</v>
      </c>
      <c r="C12" s="22" t="s">
        <v>203</v>
      </c>
      <c r="D12" s="22" t="s">
        <v>204</v>
      </c>
      <c r="E12" s="22" t="s">
        <v>278</v>
      </c>
      <c r="F12" s="22" t="s">
        <v>45</v>
      </c>
      <c r="G12" s="22" t="s">
        <v>39</v>
      </c>
      <c r="H12" s="204" t="s">
        <v>277</v>
      </c>
      <c r="I12" s="205"/>
      <c r="J12" s="205"/>
      <c r="K12" s="24">
        <v>1</v>
      </c>
      <c r="L12" s="27"/>
      <c r="M12" s="27"/>
      <c r="N12" s="27"/>
      <c r="O12" s="27"/>
      <c r="P12" s="25"/>
      <c r="Q12" s="25"/>
      <c r="R12" s="26"/>
    </row>
    <row r="13" spans="1:18" ht="16.5" x14ac:dyDescent="0.35">
      <c r="A13" s="23">
        <v>7</v>
      </c>
      <c r="B13" s="23" t="s">
        <v>462</v>
      </c>
      <c r="C13" s="63" t="s">
        <v>200</v>
      </c>
      <c r="D13" s="22" t="s">
        <v>66</v>
      </c>
      <c r="E13" s="22" t="s">
        <v>279</v>
      </c>
      <c r="F13" s="22" t="s">
        <v>45</v>
      </c>
      <c r="G13" s="28" t="s">
        <v>275</v>
      </c>
      <c r="H13" s="204" t="s">
        <v>280</v>
      </c>
      <c r="I13" s="205"/>
      <c r="J13" s="205"/>
      <c r="K13" s="24">
        <v>2</v>
      </c>
      <c r="L13" s="27"/>
      <c r="M13" s="27"/>
      <c r="N13" s="27"/>
      <c r="O13" s="27"/>
      <c r="P13" s="25"/>
      <c r="Q13" s="25"/>
      <c r="R13" s="26"/>
    </row>
    <row r="14" spans="1:18" ht="16.5" x14ac:dyDescent="0.35">
      <c r="A14" s="23">
        <v>8</v>
      </c>
      <c r="B14" s="23" t="s">
        <v>463</v>
      </c>
      <c r="C14" s="63" t="s">
        <v>200</v>
      </c>
      <c r="D14" s="22" t="s">
        <v>66</v>
      </c>
      <c r="E14" s="22" t="s">
        <v>279</v>
      </c>
      <c r="F14" s="22" t="s">
        <v>45</v>
      </c>
      <c r="G14" s="28" t="s">
        <v>275</v>
      </c>
      <c r="H14" s="204" t="s">
        <v>280</v>
      </c>
      <c r="I14" s="205"/>
      <c r="J14" s="205"/>
      <c r="K14" s="24">
        <v>4</v>
      </c>
      <c r="L14" s="27"/>
      <c r="M14" s="27"/>
      <c r="N14" s="27"/>
      <c r="O14" s="27"/>
      <c r="P14" s="25"/>
      <c r="Q14" s="25"/>
      <c r="R14" s="26"/>
    </row>
    <row r="15" spans="1:18" ht="16.5" x14ac:dyDescent="0.35">
      <c r="A15" s="23">
        <v>9</v>
      </c>
      <c r="B15" s="23" t="s">
        <v>462</v>
      </c>
      <c r="C15" s="63" t="s">
        <v>200</v>
      </c>
      <c r="D15" s="22" t="s">
        <v>208</v>
      </c>
      <c r="E15" s="22" t="s">
        <v>393</v>
      </c>
      <c r="F15" s="22" t="s">
        <v>45</v>
      </c>
      <c r="G15" s="28" t="s">
        <v>282</v>
      </c>
      <c r="H15" s="215" t="s">
        <v>283</v>
      </c>
      <c r="I15" s="205"/>
      <c r="J15" s="205"/>
      <c r="K15" s="24">
        <v>4</v>
      </c>
      <c r="L15" s="27"/>
      <c r="M15" s="27"/>
      <c r="N15" s="27"/>
      <c r="O15" s="27"/>
      <c r="P15" s="25"/>
      <c r="Q15" s="25"/>
      <c r="R15" s="26"/>
    </row>
    <row r="16" spans="1:18" ht="16.5" x14ac:dyDescent="0.35">
      <c r="A16" s="23">
        <v>10</v>
      </c>
      <c r="B16" s="23" t="s">
        <v>463</v>
      </c>
      <c r="C16" s="63" t="s">
        <v>200</v>
      </c>
      <c r="D16" s="22" t="s">
        <v>208</v>
      </c>
      <c r="E16" s="22" t="s">
        <v>393</v>
      </c>
      <c r="F16" s="22" t="s">
        <v>45</v>
      </c>
      <c r="G16" s="28" t="s">
        <v>282</v>
      </c>
      <c r="H16" s="215" t="s">
        <v>283</v>
      </c>
      <c r="I16" s="205"/>
      <c r="J16" s="205"/>
      <c r="K16" s="24">
        <v>8</v>
      </c>
      <c r="L16" s="27"/>
      <c r="M16" s="27"/>
      <c r="N16" s="27"/>
      <c r="O16" s="27"/>
      <c r="P16" s="25"/>
      <c r="Q16" s="25"/>
      <c r="R16" s="26"/>
    </row>
    <row r="17" spans="1:19" ht="16.5" x14ac:dyDescent="0.35">
      <c r="A17" s="23">
        <v>11</v>
      </c>
      <c r="B17" s="23" t="s">
        <v>462</v>
      </c>
      <c r="C17" s="63" t="s">
        <v>200</v>
      </c>
      <c r="D17" s="22" t="s">
        <v>208</v>
      </c>
      <c r="E17" s="22" t="s">
        <v>281</v>
      </c>
      <c r="F17" s="22" t="s">
        <v>45</v>
      </c>
      <c r="G17" s="28" t="s">
        <v>282</v>
      </c>
      <c r="H17" s="215" t="s">
        <v>283</v>
      </c>
      <c r="I17" s="205"/>
      <c r="J17" s="205"/>
      <c r="K17" s="24">
        <v>4</v>
      </c>
      <c r="L17" s="27"/>
      <c r="M17" s="27"/>
      <c r="N17" s="27"/>
      <c r="O17" s="27"/>
      <c r="P17" s="25"/>
      <c r="Q17" s="25"/>
      <c r="R17" s="26"/>
    </row>
    <row r="18" spans="1:19" ht="16.5" x14ac:dyDescent="0.35">
      <c r="A18" s="23">
        <v>12</v>
      </c>
      <c r="B18" s="23" t="s">
        <v>463</v>
      </c>
      <c r="C18" s="63" t="s">
        <v>200</v>
      </c>
      <c r="D18" s="22" t="s">
        <v>208</v>
      </c>
      <c r="E18" s="22" t="s">
        <v>281</v>
      </c>
      <c r="F18" s="22" t="s">
        <v>45</v>
      </c>
      <c r="G18" s="28" t="s">
        <v>282</v>
      </c>
      <c r="H18" s="215" t="s">
        <v>283</v>
      </c>
      <c r="I18" s="205"/>
      <c r="J18" s="205"/>
      <c r="K18" s="24">
        <v>8</v>
      </c>
      <c r="L18" s="27"/>
      <c r="M18" s="27"/>
      <c r="N18" s="27"/>
      <c r="O18" s="27"/>
      <c r="P18" s="25"/>
      <c r="Q18" s="25"/>
      <c r="R18" s="26"/>
    </row>
    <row r="19" spans="1:19" s="139" customFormat="1" ht="15.75" customHeight="1" x14ac:dyDescent="0.25">
      <c r="A19" s="23">
        <v>13</v>
      </c>
      <c r="B19" s="23" t="s">
        <v>462</v>
      </c>
      <c r="C19" s="22" t="s">
        <v>30</v>
      </c>
      <c r="D19" s="22" t="s">
        <v>92</v>
      </c>
      <c r="E19" s="22" t="s">
        <v>123</v>
      </c>
      <c r="F19" s="22" t="s">
        <v>45</v>
      </c>
      <c r="G19" s="22" t="s">
        <v>125</v>
      </c>
      <c r="H19" s="209" t="s">
        <v>18</v>
      </c>
      <c r="I19" s="199"/>
      <c r="J19" s="199"/>
      <c r="K19" s="24">
        <v>440</v>
      </c>
      <c r="L19" s="27"/>
      <c r="M19" s="27"/>
      <c r="N19" s="27"/>
      <c r="O19" s="27"/>
      <c r="P19" s="23"/>
      <c r="Q19" s="23"/>
      <c r="R19" s="26"/>
    </row>
    <row r="20" spans="1:19" s="139" customFormat="1" ht="15.75" customHeight="1" x14ac:dyDescent="0.25">
      <c r="A20" s="23">
        <v>14</v>
      </c>
      <c r="B20" s="23" t="s">
        <v>462</v>
      </c>
      <c r="C20" s="22" t="s">
        <v>30</v>
      </c>
      <c r="D20" s="22" t="s">
        <v>92</v>
      </c>
      <c r="E20" s="22" t="s">
        <v>122</v>
      </c>
      <c r="F20" s="22" t="s">
        <v>45</v>
      </c>
      <c r="G20" s="22" t="s">
        <v>125</v>
      </c>
      <c r="H20" s="209" t="s">
        <v>18</v>
      </c>
      <c r="I20" s="199"/>
      <c r="J20" s="199"/>
      <c r="K20" s="24">
        <v>5720</v>
      </c>
      <c r="L20" s="27"/>
      <c r="M20" s="27"/>
      <c r="N20" s="27"/>
      <c r="O20" s="27"/>
      <c r="P20" s="23"/>
      <c r="Q20" s="23"/>
      <c r="R20" s="26"/>
    </row>
    <row r="21" spans="1:19" s="139" customFormat="1" ht="15.75" customHeight="1" x14ac:dyDescent="0.25">
      <c r="A21" s="23">
        <v>15</v>
      </c>
      <c r="B21" s="23" t="s">
        <v>463</v>
      </c>
      <c r="C21" s="22" t="s">
        <v>30</v>
      </c>
      <c r="D21" s="22" t="s">
        <v>92</v>
      </c>
      <c r="E21" s="22" t="s">
        <v>123</v>
      </c>
      <c r="F21" s="22" t="s">
        <v>45</v>
      </c>
      <c r="G21" s="22" t="s">
        <v>125</v>
      </c>
      <c r="H21" s="209" t="s">
        <v>18</v>
      </c>
      <c r="I21" s="199"/>
      <c r="J21" s="199"/>
      <c r="K21" s="24">
        <v>920</v>
      </c>
      <c r="L21" s="27"/>
      <c r="M21" s="27"/>
      <c r="N21" s="27"/>
      <c r="O21" s="27"/>
      <c r="P21" s="23"/>
      <c r="Q21" s="23"/>
      <c r="R21" s="26"/>
    </row>
    <row r="22" spans="1:19" s="139" customFormat="1" ht="15.75" customHeight="1" x14ac:dyDescent="0.25">
      <c r="A22" s="23">
        <v>16</v>
      </c>
      <c r="B22" s="23" t="s">
        <v>463</v>
      </c>
      <c r="C22" s="140" t="s">
        <v>30</v>
      </c>
      <c r="D22" s="140" t="s">
        <v>92</v>
      </c>
      <c r="E22" s="140" t="s">
        <v>122</v>
      </c>
      <c r="F22" s="140" t="s">
        <v>45</v>
      </c>
      <c r="G22" s="140" t="s">
        <v>125</v>
      </c>
      <c r="H22" s="210" t="s">
        <v>18</v>
      </c>
      <c r="I22" s="213"/>
      <c r="J22" s="214"/>
      <c r="K22" s="141">
        <f>920*13</f>
        <v>11960</v>
      </c>
      <c r="L22" s="142"/>
      <c r="M22" s="142"/>
      <c r="N22" s="142"/>
      <c r="O22" s="142"/>
      <c r="P22" s="40"/>
      <c r="Q22" s="40"/>
      <c r="R22" s="39"/>
    </row>
    <row r="23" spans="1:19" s="139" customFormat="1" ht="15.75" customHeight="1" x14ac:dyDescent="0.2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160" t="s">
        <v>11</v>
      </c>
      <c r="L23" s="160"/>
      <c r="M23" s="160"/>
      <c r="N23" s="160"/>
      <c r="O23" s="160"/>
      <c r="P23" s="160"/>
      <c r="Q23" s="108" t="s">
        <v>7</v>
      </c>
      <c r="R23" s="108" t="s">
        <v>5</v>
      </c>
      <c r="S23" s="90"/>
    </row>
    <row r="24" spans="1:19" s="139" customFormat="1" ht="15.75" customHeight="1" x14ac:dyDescent="0.25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161"/>
      <c r="L24" s="161"/>
      <c r="M24" s="161"/>
      <c r="N24" s="161"/>
      <c r="O24" s="161"/>
      <c r="P24" s="161"/>
      <c r="Q24" s="98"/>
      <c r="R24" s="107"/>
      <c r="S24" s="90"/>
    </row>
    <row r="25" spans="1:19" s="139" customFormat="1" ht="15.75" customHeight="1" x14ac:dyDescent="0.25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156"/>
      <c r="L25" s="156"/>
      <c r="M25" s="156"/>
      <c r="N25" s="156"/>
      <c r="O25" s="156"/>
      <c r="P25" s="156"/>
      <c r="Q25" s="100"/>
      <c r="R25" s="100"/>
      <c r="S25" s="90"/>
    </row>
    <row r="26" spans="1:19" s="139" customFormat="1" ht="15.75" customHeight="1" x14ac:dyDescent="0.25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160" t="s">
        <v>14</v>
      </c>
      <c r="L26" s="160"/>
      <c r="M26" s="160"/>
      <c r="N26" s="160"/>
      <c r="O26" s="160"/>
      <c r="P26" s="160"/>
      <c r="Q26" s="108" t="s">
        <v>7</v>
      </c>
      <c r="R26" s="108" t="s">
        <v>5</v>
      </c>
      <c r="S26" s="90"/>
    </row>
    <row r="27" spans="1:19" s="139" customFormat="1" ht="15.75" customHeight="1" x14ac:dyDescent="0.25">
      <c r="A27" s="92"/>
      <c r="B27" s="92"/>
      <c r="C27" s="92"/>
      <c r="D27" s="92"/>
      <c r="E27" s="92"/>
      <c r="F27" s="92"/>
      <c r="G27" s="92"/>
      <c r="H27" s="90"/>
      <c r="I27" s="90"/>
      <c r="J27" s="90"/>
      <c r="K27" s="161"/>
      <c r="L27" s="161"/>
      <c r="M27" s="161"/>
      <c r="N27" s="161"/>
      <c r="O27" s="161"/>
      <c r="P27" s="161"/>
      <c r="Q27" s="107"/>
      <c r="R27" s="107"/>
      <c r="S27" s="90"/>
    </row>
    <row r="28" spans="1:19" s="139" customFormat="1" ht="15.75" customHeight="1" x14ac:dyDescent="0.25">
      <c r="A28" s="92"/>
      <c r="B28" s="92"/>
      <c r="C28" s="92"/>
      <c r="D28" s="92"/>
      <c r="E28" s="92"/>
      <c r="F28" s="92"/>
      <c r="G28" s="92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</row>
    <row r="29" spans="1:19" s="139" customFormat="1" ht="15.75" customHeight="1" x14ac:dyDescent="0.25">
      <c r="A29" s="92"/>
      <c r="B29" s="92"/>
      <c r="C29" s="92"/>
      <c r="D29" s="92"/>
      <c r="E29" s="92"/>
      <c r="F29" s="92"/>
      <c r="G29" s="92"/>
      <c r="H29" s="90"/>
      <c r="I29" s="90"/>
      <c r="J29" s="90"/>
      <c r="K29" s="156"/>
      <c r="L29" s="156"/>
      <c r="M29" s="156"/>
      <c r="N29" s="156"/>
      <c r="O29" s="156"/>
      <c r="P29" s="156"/>
      <c r="Q29" s="100"/>
      <c r="R29" s="100"/>
      <c r="S29" s="90"/>
    </row>
    <row r="30" spans="1:19" s="139" customFormat="1" ht="15.75" customHeight="1" x14ac:dyDescent="0.25">
      <c r="A30" s="92"/>
      <c r="B30" s="92"/>
      <c r="C30" s="92"/>
      <c r="D30" s="92"/>
      <c r="E30" s="92"/>
      <c r="F30" s="92"/>
      <c r="G30" s="92"/>
      <c r="H30" s="92"/>
      <c r="I30" s="92"/>
      <c r="J30" s="90"/>
      <c r="K30" s="108"/>
      <c r="L30" s="66" t="s">
        <v>22</v>
      </c>
      <c r="M30" s="66" t="s">
        <v>23</v>
      </c>
      <c r="N30" s="66" t="s">
        <v>2</v>
      </c>
      <c r="O30" s="83"/>
      <c r="P30" s="83"/>
      <c r="Q30" s="92"/>
      <c r="R30" s="92"/>
      <c r="S30" s="90"/>
    </row>
    <row r="31" spans="1:19" s="139" customFormat="1" ht="15.75" customHeight="1" x14ac:dyDescent="0.25">
      <c r="A31" s="92"/>
      <c r="B31" s="92"/>
      <c r="C31" s="92"/>
      <c r="D31" s="92"/>
      <c r="E31" s="92"/>
      <c r="F31" s="92"/>
      <c r="G31" s="92"/>
      <c r="H31" s="92"/>
      <c r="I31" s="92"/>
      <c r="J31" s="90"/>
      <c r="K31" s="94" t="s">
        <v>28</v>
      </c>
      <c r="L31" s="95">
        <v>10404</v>
      </c>
      <c r="M31" s="94">
        <v>3070</v>
      </c>
      <c r="N31" s="94">
        <v>1</v>
      </c>
      <c r="O31" s="96"/>
      <c r="P31" s="96"/>
      <c r="Q31" s="90"/>
      <c r="R31" s="92"/>
      <c r="S31" s="90"/>
    </row>
    <row r="32" spans="1:19" s="139" customFormat="1" ht="15.75" customHeight="1" x14ac:dyDescent="0.25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4" t="s">
        <v>0</v>
      </c>
      <c r="L32" s="94" t="s">
        <v>495</v>
      </c>
      <c r="M32" s="94"/>
      <c r="N32" s="94"/>
      <c r="O32" s="96"/>
      <c r="P32" s="96"/>
      <c r="Q32" s="90"/>
      <c r="R32" s="92"/>
      <c r="S32" s="90"/>
    </row>
    <row r="33" spans="1:19" s="139" customFormat="1" ht="15.75" customHeight="1" x14ac:dyDescent="0.25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4" t="s">
        <v>1</v>
      </c>
      <c r="L33" s="94">
        <v>0</v>
      </c>
      <c r="M33" s="94" t="s">
        <v>44</v>
      </c>
      <c r="N33" s="94" t="s">
        <v>142</v>
      </c>
      <c r="O33" s="96"/>
      <c r="P33" s="96"/>
      <c r="Q33" s="90"/>
      <c r="R33" s="92"/>
      <c r="S33" s="90"/>
    </row>
    <row r="34" spans="1:19" s="139" customFormat="1" ht="15.75" customHeight="1" x14ac:dyDescent="0.25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7"/>
      <c r="O34" s="92"/>
      <c r="P34" s="90"/>
      <c r="Q34" s="92"/>
      <c r="R34" s="92"/>
      <c r="S34" s="90"/>
    </row>
    <row r="35" spans="1:19" s="139" customFormat="1" ht="40.5" x14ac:dyDescent="0.35">
      <c r="A35" s="66" t="s">
        <v>3</v>
      </c>
      <c r="B35" s="47" t="s">
        <v>34</v>
      </c>
      <c r="C35" s="66" t="s">
        <v>15</v>
      </c>
      <c r="D35" s="66" t="s">
        <v>21</v>
      </c>
      <c r="E35" s="66" t="s">
        <v>12</v>
      </c>
      <c r="F35" s="66" t="s">
        <v>4</v>
      </c>
      <c r="G35" s="66" t="s">
        <v>10</v>
      </c>
      <c r="H35" s="162" t="s">
        <v>37</v>
      </c>
      <c r="I35" s="163"/>
      <c r="J35" s="164"/>
      <c r="K35" s="47" t="s">
        <v>41</v>
      </c>
      <c r="L35" s="47" t="s">
        <v>26</v>
      </c>
      <c r="M35" s="47" t="s">
        <v>27</v>
      </c>
      <c r="N35" s="47" t="s">
        <v>25</v>
      </c>
      <c r="O35" s="47" t="s">
        <v>20</v>
      </c>
      <c r="P35" s="48" t="s">
        <v>8</v>
      </c>
      <c r="Q35" s="48" t="s">
        <v>9</v>
      </c>
      <c r="R35" s="49" t="s">
        <v>13</v>
      </c>
      <c r="S35" s="90"/>
    </row>
    <row r="36" spans="1:19" x14ac:dyDescent="0.25">
      <c r="A36" s="23">
        <v>17</v>
      </c>
      <c r="B36" s="23" t="s">
        <v>462</v>
      </c>
      <c r="C36" s="22" t="s">
        <v>30</v>
      </c>
      <c r="D36" s="22" t="s">
        <v>94</v>
      </c>
      <c r="E36" s="22" t="s">
        <v>120</v>
      </c>
      <c r="F36" s="22" t="s">
        <v>45</v>
      </c>
      <c r="G36" s="24" t="s">
        <v>124</v>
      </c>
      <c r="H36" s="208" t="s">
        <v>18</v>
      </c>
      <c r="I36" s="192"/>
      <c r="J36" s="193"/>
      <c r="K36" s="24">
        <v>120</v>
      </c>
      <c r="L36" s="27"/>
      <c r="M36" s="27"/>
      <c r="N36" s="27"/>
      <c r="O36" s="27"/>
      <c r="P36" s="25"/>
      <c r="Q36" s="25"/>
      <c r="R36" s="26"/>
    </row>
    <row r="37" spans="1:19" ht="16.5" x14ac:dyDescent="0.35">
      <c r="A37" s="23">
        <v>18</v>
      </c>
      <c r="B37" s="23" t="s">
        <v>462</v>
      </c>
      <c r="C37" s="22" t="s">
        <v>30</v>
      </c>
      <c r="D37" s="22" t="s">
        <v>94</v>
      </c>
      <c r="E37" s="22" t="s">
        <v>121</v>
      </c>
      <c r="F37" s="22" t="s">
        <v>45</v>
      </c>
      <c r="G37" s="28" t="s">
        <v>386</v>
      </c>
      <c r="H37" s="208" t="s">
        <v>18</v>
      </c>
      <c r="I37" s="192"/>
      <c r="J37" s="193"/>
      <c r="K37" s="24">
        <v>160</v>
      </c>
      <c r="L37" s="27"/>
      <c r="M37" s="27"/>
      <c r="N37" s="27"/>
      <c r="O37" s="27"/>
      <c r="P37" s="25"/>
      <c r="Q37" s="25"/>
      <c r="R37" s="26"/>
    </row>
    <row r="38" spans="1:19" ht="16.5" x14ac:dyDescent="0.35">
      <c r="A38" s="23">
        <v>19</v>
      </c>
      <c r="B38" s="23" t="s">
        <v>462</v>
      </c>
      <c r="C38" s="22" t="s">
        <v>30</v>
      </c>
      <c r="D38" s="22" t="s">
        <v>94</v>
      </c>
      <c r="E38" s="22" t="s">
        <v>56</v>
      </c>
      <c r="F38" s="22" t="s">
        <v>45</v>
      </c>
      <c r="G38" s="28" t="s">
        <v>386</v>
      </c>
      <c r="H38" s="208" t="s">
        <v>18</v>
      </c>
      <c r="I38" s="192"/>
      <c r="J38" s="193"/>
      <c r="K38" s="24">
        <v>160</v>
      </c>
      <c r="L38" s="27"/>
      <c r="M38" s="27"/>
      <c r="N38" s="27"/>
      <c r="O38" s="27"/>
      <c r="P38" s="25"/>
      <c r="Q38" s="25"/>
      <c r="R38" s="26"/>
    </row>
    <row r="39" spans="1:19" x14ac:dyDescent="0.25">
      <c r="A39" s="23">
        <v>20</v>
      </c>
      <c r="B39" s="23" t="s">
        <v>463</v>
      </c>
      <c r="C39" s="22" t="s">
        <v>30</v>
      </c>
      <c r="D39" s="22" t="s">
        <v>94</v>
      </c>
      <c r="E39" s="22" t="s">
        <v>120</v>
      </c>
      <c r="F39" s="22" t="s">
        <v>45</v>
      </c>
      <c r="G39" s="24" t="s">
        <v>124</v>
      </c>
      <c r="H39" s="208" t="s">
        <v>18</v>
      </c>
      <c r="I39" s="192"/>
      <c r="J39" s="193"/>
      <c r="K39" s="24">
        <v>240</v>
      </c>
      <c r="L39" s="27"/>
      <c r="M39" s="27"/>
      <c r="N39" s="27"/>
      <c r="O39" s="27"/>
      <c r="P39" s="25"/>
      <c r="Q39" s="25"/>
      <c r="R39" s="26"/>
    </row>
    <row r="40" spans="1:19" ht="16.5" x14ac:dyDescent="0.35">
      <c r="A40" s="23">
        <v>21</v>
      </c>
      <c r="B40" s="23" t="s">
        <v>463</v>
      </c>
      <c r="C40" s="22" t="s">
        <v>30</v>
      </c>
      <c r="D40" s="22" t="s">
        <v>94</v>
      </c>
      <c r="E40" s="22" t="s">
        <v>121</v>
      </c>
      <c r="F40" s="22" t="s">
        <v>45</v>
      </c>
      <c r="G40" s="28" t="s">
        <v>386</v>
      </c>
      <c r="H40" s="208" t="s">
        <v>18</v>
      </c>
      <c r="I40" s="192"/>
      <c r="J40" s="193"/>
      <c r="K40" s="24">
        <v>320</v>
      </c>
      <c r="L40" s="27"/>
      <c r="M40" s="27"/>
      <c r="N40" s="27"/>
      <c r="O40" s="27"/>
      <c r="P40" s="25"/>
      <c r="Q40" s="25"/>
      <c r="R40" s="26"/>
    </row>
    <row r="41" spans="1:19" ht="16.5" x14ac:dyDescent="0.35">
      <c r="A41" s="23">
        <v>22</v>
      </c>
      <c r="B41" s="23" t="s">
        <v>463</v>
      </c>
      <c r="C41" s="22" t="s">
        <v>30</v>
      </c>
      <c r="D41" s="22" t="s">
        <v>94</v>
      </c>
      <c r="E41" s="22" t="s">
        <v>56</v>
      </c>
      <c r="F41" s="22" t="s">
        <v>45</v>
      </c>
      <c r="G41" s="28" t="s">
        <v>386</v>
      </c>
      <c r="H41" s="208" t="s">
        <v>18</v>
      </c>
      <c r="I41" s="192"/>
      <c r="J41" s="193"/>
      <c r="K41" s="24">
        <v>320</v>
      </c>
      <c r="L41" s="27"/>
      <c r="M41" s="27"/>
      <c r="N41" s="27"/>
      <c r="O41" s="27"/>
      <c r="P41" s="25"/>
      <c r="Q41" s="25"/>
      <c r="R41" s="26"/>
    </row>
    <row r="42" spans="1:19" x14ac:dyDescent="0.25">
      <c r="A42" s="23">
        <v>23</v>
      </c>
      <c r="B42" s="23" t="s">
        <v>462</v>
      </c>
      <c r="C42" s="22" t="s">
        <v>30</v>
      </c>
      <c r="D42" s="22" t="s">
        <v>106</v>
      </c>
      <c r="E42" s="22" t="s">
        <v>130</v>
      </c>
      <c r="F42" s="22" t="s">
        <v>45</v>
      </c>
      <c r="G42" s="22" t="s">
        <v>131</v>
      </c>
      <c r="H42" s="208" t="s">
        <v>268</v>
      </c>
      <c r="I42" s="192"/>
      <c r="J42" s="193"/>
      <c r="K42" s="23">
        <v>8</v>
      </c>
      <c r="L42" s="27"/>
      <c r="M42" s="27"/>
      <c r="N42" s="27"/>
      <c r="O42" s="27"/>
      <c r="P42" s="25"/>
      <c r="Q42" s="25"/>
      <c r="R42" s="26"/>
    </row>
    <row r="43" spans="1:19" x14ac:dyDescent="0.25">
      <c r="A43" s="23">
        <v>24</v>
      </c>
      <c r="B43" s="23" t="s">
        <v>462</v>
      </c>
      <c r="C43" s="22" t="s">
        <v>30</v>
      </c>
      <c r="D43" s="22" t="s">
        <v>106</v>
      </c>
      <c r="E43" s="120" t="s">
        <v>132</v>
      </c>
      <c r="F43" s="22" t="s">
        <v>45</v>
      </c>
      <c r="G43" s="22" t="s">
        <v>131</v>
      </c>
      <c r="H43" s="208" t="s">
        <v>268</v>
      </c>
      <c r="I43" s="192"/>
      <c r="J43" s="193"/>
      <c r="K43" s="26">
        <v>4</v>
      </c>
      <c r="L43" s="27"/>
      <c r="M43" s="27"/>
      <c r="N43" s="27"/>
      <c r="O43" s="27"/>
      <c r="P43" s="25"/>
      <c r="Q43" s="25"/>
      <c r="R43" s="26"/>
    </row>
    <row r="44" spans="1:19" x14ac:dyDescent="0.25">
      <c r="A44" s="23">
        <v>25</v>
      </c>
      <c r="B44" s="23" t="s">
        <v>462</v>
      </c>
      <c r="C44" s="22" t="s">
        <v>30</v>
      </c>
      <c r="D44" s="22" t="s">
        <v>106</v>
      </c>
      <c r="E44" s="22" t="s">
        <v>133</v>
      </c>
      <c r="F44" s="22" t="s">
        <v>45</v>
      </c>
      <c r="G44" s="22" t="s">
        <v>131</v>
      </c>
      <c r="H44" s="208" t="s">
        <v>268</v>
      </c>
      <c r="I44" s="192"/>
      <c r="J44" s="193"/>
      <c r="K44" s="26">
        <v>44</v>
      </c>
      <c r="L44" s="27"/>
      <c r="M44" s="27"/>
      <c r="N44" s="27"/>
      <c r="O44" s="27"/>
      <c r="P44" s="25"/>
      <c r="Q44" s="25"/>
      <c r="R44" s="26"/>
    </row>
    <row r="45" spans="1:19" x14ac:dyDescent="0.25">
      <c r="A45" s="23">
        <v>26</v>
      </c>
      <c r="B45" s="23" t="s">
        <v>462</v>
      </c>
      <c r="C45" s="22" t="s">
        <v>30</v>
      </c>
      <c r="D45" s="22" t="s">
        <v>106</v>
      </c>
      <c r="E45" s="120" t="s">
        <v>134</v>
      </c>
      <c r="F45" s="22" t="s">
        <v>45</v>
      </c>
      <c r="G45" s="24" t="s">
        <v>284</v>
      </c>
      <c r="H45" s="208" t="s">
        <v>18</v>
      </c>
      <c r="I45" s="192"/>
      <c r="J45" s="193"/>
      <c r="K45" s="26">
        <v>44</v>
      </c>
      <c r="L45" s="27"/>
      <c r="M45" s="27"/>
      <c r="N45" s="27"/>
      <c r="O45" s="27"/>
      <c r="P45" s="25"/>
      <c r="Q45" s="25"/>
      <c r="R45" s="26"/>
    </row>
    <row r="46" spans="1:19" ht="14.25" customHeight="1" x14ac:dyDescent="0.25">
      <c r="A46" s="23">
        <v>27</v>
      </c>
      <c r="B46" s="23" t="s">
        <v>462</v>
      </c>
      <c r="C46" s="22" t="s">
        <v>30</v>
      </c>
      <c r="D46" s="22" t="s">
        <v>106</v>
      </c>
      <c r="E46" s="22" t="s">
        <v>135</v>
      </c>
      <c r="F46" s="22" t="s">
        <v>45</v>
      </c>
      <c r="G46" s="22" t="s">
        <v>39</v>
      </c>
      <c r="H46" s="208" t="s">
        <v>18</v>
      </c>
      <c r="I46" s="192"/>
      <c r="J46" s="193"/>
      <c r="K46" s="26">
        <v>44</v>
      </c>
      <c r="L46" s="27"/>
      <c r="M46" s="27"/>
      <c r="N46" s="27"/>
      <c r="O46" s="27"/>
      <c r="P46" s="25"/>
      <c r="Q46" s="25"/>
      <c r="R46" s="26"/>
    </row>
    <row r="47" spans="1:19" ht="14.25" customHeight="1" x14ac:dyDescent="0.25">
      <c r="A47" s="23">
        <v>28</v>
      </c>
      <c r="B47" s="23" t="s">
        <v>463</v>
      </c>
      <c r="C47" s="22" t="s">
        <v>30</v>
      </c>
      <c r="D47" s="22" t="s">
        <v>106</v>
      </c>
      <c r="E47" s="22" t="s">
        <v>130</v>
      </c>
      <c r="F47" s="22" t="s">
        <v>45</v>
      </c>
      <c r="G47" s="22" t="s">
        <v>131</v>
      </c>
      <c r="H47" s="208" t="s">
        <v>268</v>
      </c>
      <c r="I47" s="192"/>
      <c r="J47" s="193"/>
      <c r="K47" s="23">
        <v>16</v>
      </c>
      <c r="L47" s="27"/>
      <c r="M47" s="27"/>
      <c r="N47" s="27"/>
      <c r="O47" s="27"/>
      <c r="P47" s="25"/>
      <c r="Q47" s="25"/>
      <c r="R47" s="26"/>
    </row>
    <row r="48" spans="1:19" ht="14.25" customHeight="1" x14ac:dyDescent="0.25">
      <c r="A48" s="23">
        <v>29</v>
      </c>
      <c r="B48" s="23" t="s">
        <v>463</v>
      </c>
      <c r="C48" s="22" t="s">
        <v>30</v>
      </c>
      <c r="D48" s="22" t="s">
        <v>106</v>
      </c>
      <c r="E48" s="120" t="s">
        <v>132</v>
      </c>
      <c r="F48" s="22" t="s">
        <v>45</v>
      </c>
      <c r="G48" s="22" t="s">
        <v>131</v>
      </c>
      <c r="H48" s="208" t="s">
        <v>268</v>
      </c>
      <c r="I48" s="192"/>
      <c r="J48" s="193"/>
      <c r="K48" s="26">
        <v>8</v>
      </c>
      <c r="L48" s="27"/>
      <c r="M48" s="27"/>
      <c r="N48" s="27"/>
      <c r="O48" s="27"/>
      <c r="P48" s="25"/>
      <c r="Q48" s="25"/>
      <c r="R48" s="26"/>
    </row>
    <row r="49" spans="1:18" ht="14.25" customHeight="1" x14ac:dyDescent="0.25">
      <c r="A49" s="23">
        <v>30</v>
      </c>
      <c r="B49" s="23" t="s">
        <v>463</v>
      </c>
      <c r="C49" s="22" t="s">
        <v>30</v>
      </c>
      <c r="D49" s="22" t="s">
        <v>106</v>
      </c>
      <c r="E49" s="22" t="s">
        <v>133</v>
      </c>
      <c r="F49" s="22" t="s">
        <v>45</v>
      </c>
      <c r="G49" s="22" t="s">
        <v>131</v>
      </c>
      <c r="H49" s="208" t="s">
        <v>268</v>
      </c>
      <c r="I49" s="192"/>
      <c r="J49" s="193"/>
      <c r="K49" s="26">
        <v>92</v>
      </c>
      <c r="L49" s="27"/>
      <c r="M49" s="27"/>
      <c r="N49" s="27"/>
      <c r="O49" s="27"/>
      <c r="P49" s="25"/>
      <c r="Q49" s="25"/>
      <c r="R49" s="26"/>
    </row>
    <row r="50" spans="1:18" ht="14.25" customHeight="1" x14ac:dyDescent="0.25">
      <c r="A50" s="23">
        <v>31</v>
      </c>
      <c r="B50" s="23" t="s">
        <v>463</v>
      </c>
      <c r="C50" s="22" t="s">
        <v>30</v>
      </c>
      <c r="D50" s="22" t="s">
        <v>106</v>
      </c>
      <c r="E50" s="120" t="s">
        <v>134</v>
      </c>
      <c r="F50" s="22" t="s">
        <v>45</v>
      </c>
      <c r="G50" s="24" t="s">
        <v>284</v>
      </c>
      <c r="H50" s="208" t="s">
        <v>18</v>
      </c>
      <c r="I50" s="192"/>
      <c r="J50" s="193"/>
      <c r="K50" s="26">
        <v>92</v>
      </c>
      <c r="L50" s="27"/>
      <c r="M50" s="27"/>
      <c r="N50" s="27"/>
      <c r="O50" s="27"/>
      <c r="P50" s="25"/>
      <c r="Q50" s="25"/>
      <c r="R50" s="26"/>
    </row>
    <row r="51" spans="1:18" ht="14.25" customHeight="1" x14ac:dyDescent="0.25">
      <c r="A51" s="23">
        <v>32</v>
      </c>
      <c r="B51" s="23" t="s">
        <v>463</v>
      </c>
      <c r="C51" s="22" t="s">
        <v>30</v>
      </c>
      <c r="D51" s="22" t="s">
        <v>106</v>
      </c>
      <c r="E51" s="22" t="s">
        <v>135</v>
      </c>
      <c r="F51" s="22" t="s">
        <v>45</v>
      </c>
      <c r="G51" s="22" t="s">
        <v>39</v>
      </c>
      <c r="H51" s="208" t="s">
        <v>18</v>
      </c>
      <c r="I51" s="192"/>
      <c r="J51" s="193"/>
      <c r="K51" s="26">
        <v>92</v>
      </c>
      <c r="L51" s="27"/>
      <c r="M51" s="27"/>
      <c r="N51" s="27"/>
      <c r="O51" s="27"/>
      <c r="P51" s="25"/>
      <c r="Q51" s="25"/>
      <c r="R51" s="26"/>
    </row>
    <row r="52" spans="1:18" ht="14.25" customHeight="1" x14ac:dyDescent="0.25">
      <c r="A52" s="23">
        <v>33</v>
      </c>
      <c r="B52" s="23" t="s">
        <v>462</v>
      </c>
      <c r="C52" s="22" t="s">
        <v>30</v>
      </c>
      <c r="D52" s="22" t="s">
        <v>106</v>
      </c>
      <c r="E52" s="120" t="s">
        <v>128</v>
      </c>
      <c r="F52" s="22" t="s">
        <v>45</v>
      </c>
      <c r="G52" s="32" t="s">
        <v>288</v>
      </c>
      <c r="H52" s="176" t="s">
        <v>18</v>
      </c>
      <c r="I52" s="192"/>
      <c r="J52" s="193"/>
      <c r="K52" s="24">
        <v>44</v>
      </c>
      <c r="L52" s="27"/>
      <c r="M52" s="27"/>
      <c r="N52" s="27"/>
      <c r="O52" s="27"/>
      <c r="P52" s="25"/>
      <c r="Q52" s="25"/>
      <c r="R52" s="26"/>
    </row>
    <row r="53" spans="1:18" ht="14.25" customHeight="1" x14ac:dyDescent="0.25">
      <c r="A53" s="23">
        <v>34</v>
      </c>
      <c r="B53" s="23" t="s">
        <v>462</v>
      </c>
      <c r="C53" s="22" t="s">
        <v>30</v>
      </c>
      <c r="D53" s="22" t="s">
        <v>106</v>
      </c>
      <c r="E53" s="22" t="s">
        <v>285</v>
      </c>
      <c r="F53" s="22" t="s">
        <v>45</v>
      </c>
      <c r="G53" s="32" t="s">
        <v>136</v>
      </c>
      <c r="H53" s="176" t="s">
        <v>18</v>
      </c>
      <c r="I53" s="192"/>
      <c r="J53" s="193"/>
      <c r="K53" s="23">
        <v>1584</v>
      </c>
      <c r="L53" s="27"/>
      <c r="M53" s="27"/>
      <c r="N53" s="27"/>
      <c r="O53" s="27"/>
      <c r="P53" s="25"/>
      <c r="Q53" s="25"/>
      <c r="R53" s="26"/>
    </row>
    <row r="54" spans="1:18" ht="6.75" customHeight="1" x14ac:dyDescent="0.35">
      <c r="A54" s="134"/>
      <c r="B54" s="134"/>
      <c r="C54" s="37"/>
      <c r="D54" s="37"/>
      <c r="E54" s="38"/>
      <c r="F54" s="37"/>
      <c r="G54" s="96"/>
      <c r="H54" s="83"/>
      <c r="I54" s="78"/>
      <c r="J54" s="78"/>
      <c r="K54" s="78"/>
      <c r="L54" s="136"/>
      <c r="M54" s="136"/>
      <c r="N54" s="137"/>
      <c r="O54" s="138"/>
      <c r="P54" s="79"/>
      <c r="Q54" s="79"/>
      <c r="R54" s="80"/>
    </row>
    <row r="55" spans="1:18" x14ac:dyDescent="0.25">
      <c r="K55" s="160" t="s">
        <v>11</v>
      </c>
      <c r="L55" s="160"/>
      <c r="M55" s="160"/>
      <c r="N55" s="160"/>
      <c r="O55" s="160"/>
      <c r="P55" s="160"/>
      <c r="Q55" s="108" t="s">
        <v>7</v>
      </c>
      <c r="R55" s="108" t="s">
        <v>5</v>
      </c>
    </row>
    <row r="56" spans="1:18" x14ac:dyDescent="0.25">
      <c r="K56" s="161"/>
      <c r="L56" s="161"/>
      <c r="M56" s="161"/>
      <c r="N56" s="161"/>
      <c r="O56" s="161"/>
      <c r="P56" s="161"/>
      <c r="Q56" s="98"/>
      <c r="R56" s="107"/>
    </row>
    <row r="57" spans="1:18" x14ac:dyDescent="0.25">
      <c r="K57" s="156"/>
      <c r="L57" s="156"/>
      <c r="M57" s="156"/>
      <c r="N57" s="156"/>
      <c r="O57" s="156"/>
      <c r="P57" s="156"/>
      <c r="Q57" s="100"/>
      <c r="R57" s="100"/>
    </row>
    <row r="58" spans="1:18" x14ac:dyDescent="0.25">
      <c r="K58" s="160" t="s">
        <v>14</v>
      </c>
      <c r="L58" s="160"/>
      <c r="M58" s="160"/>
      <c r="N58" s="160"/>
      <c r="O58" s="160"/>
      <c r="P58" s="160"/>
      <c r="Q58" s="108" t="s">
        <v>7</v>
      </c>
      <c r="R58" s="108" t="s">
        <v>5</v>
      </c>
    </row>
    <row r="59" spans="1:18" x14ac:dyDescent="0.25">
      <c r="A59" s="92"/>
      <c r="B59" s="92"/>
      <c r="C59" s="92"/>
      <c r="D59" s="92"/>
      <c r="E59" s="92"/>
      <c r="F59" s="92"/>
      <c r="G59" s="92"/>
      <c r="K59" s="161"/>
      <c r="L59" s="161"/>
      <c r="M59" s="161"/>
      <c r="N59" s="161"/>
      <c r="O59" s="161"/>
      <c r="P59" s="161"/>
      <c r="Q59" s="107"/>
      <c r="R59" s="107"/>
    </row>
    <row r="60" spans="1:18" x14ac:dyDescent="0.25">
      <c r="A60" s="92"/>
      <c r="B60" s="92"/>
      <c r="C60" s="92"/>
      <c r="D60" s="92"/>
      <c r="E60" s="92"/>
      <c r="F60" s="92"/>
      <c r="G60" s="92"/>
    </row>
    <row r="61" spans="1:18" x14ac:dyDescent="0.25">
      <c r="A61" s="92"/>
      <c r="B61" s="92"/>
      <c r="C61" s="92"/>
      <c r="D61" s="92"/>
      <c r="E61" s="92"/>
      <c r="F61" s="92"/>
      <c r="G61" s="92"/>
      <c r="K61" s="156"/>
      <c r="L61" s="156"/>
      <c r="M61" s="156"/>
      <c r="N61" s="156"/>
      <c r="O61" s="156"/>
      <c r="P61" s="156"/>
      <c r="Q61" s="100"/>
      <c r="R61" s="100"/>
    </row>
    <row r="62" spans="1:18" x14ac:dyDescent="0.25">
      <c r="A62" s="92"/>
      <c r="B62" s="92"/>
      <c r="C62" s="92"/>
      <c r="D62" s="92"/>
      <c r="E62" s="92"/>
      <c r="F62" s="92"/>
      <c r="G62" s="92"/>
      <c r="H62" s="92"/>
      <c r="I62" s="92"/>
      <c r="K62" s="108"/>
      <c r="L62" s="66" t="s">
        <v>22</v>
      </c>
      <c r="M62" s="66" t="s">
        <v>23</v>
      </c>
      <c r="N62" s="66" t="s">
        <v>2</v>
      </c>
      <c r="O62" s="83"/>
      <c r="P62" s="83"/>
      <c r="Q62" s="92"/>
      <c r="R62" s="92"/>
    </row>
    <row r="63" spans="1:18" x14ac:dyDescent="0.25">
      <c r="A63" s="92"/>
      <c r="B63" s="92"/>
      <c r="C63" s="92"/>
      <c r="D63" s="92"/>
      <c r="E63" s="92"/>
      <c r="F63" s="92"/>
      <c r="G63" s="92"/>
      <c r="H63" s="92"/>
      <c r="I63" s="92"/>
      <c r="K63" s="94" t="s">
        <v>28</v>
      </c>
      <c r="L63" s="95">
        <v>10404</v>
      </c>
      <c r="M63" s="94">
        <v>3070</v>
      </c>
      <c r="N63" s="94">
        <v>1</v>
      </c>
      <c r="O63" s="96"/>
      <c r="P63" s="96"/>
      <c r="R63" s="92"/>
    </row>
    <row r="64" spans="1:18" ht="17.25" customHeight="1" x14ac:dyDescent="0.25">
      <c r="K64" s="94" t="s">
        <v>0</v>
      </c>
      <c r="L64" s="94" t="s">
        <v>495</v>
      </c>
      <c r="M64" s="94"/>
      <c r="N64" s="94"/>
      <c r="O64" s="96"/>
      <c r="P64" s="96"/>
      <c r="R64" s="92"/>
    </row>
    <row r="65" spans="1:18" ht="16.5" customHeight="1" x14ac:dyDescent="0.25">
      <c r="K65" s="94" t="s">
        <v>1</v>
      </c>
      <c r="L65" s="94">
        <v>0</v>
      </c>
      <c r="M65" s="94" t="s">
        <v>44</v>
      </c>
      <c r="N65" s="94" t="s">
        <v>385</v>
      </c>
      <c r="O65" s="96"/>
      <c r="P65" s="96"/>
      <c r="R65" s="92"/>
    </row>
    <row r="66" spans="1:18" ht="17.25" customHeight="1" x14ac:dyDescent="0.25">
      <c r="N66" s="97"/>
      <c r="O66" s="92"/>
      <c r="Q66" s="92"/>
      <c r="R66" s="92"/>
    </row>
    <row r="67" spans="1:18" ht="40.5" x14ac:dyDescent="0.35">
      <c r="A67" s="66" t="s">
        <v>3</v>
      </c>
      <c r="B67" s="47" t="s">
        <v>34</v>
      </c>
      <c r="C67" s="66" t="s">
        <v>15</v>
      </c>
      <c r="D67" s="66" t="s">
        <v>21</v>
      </c>
      <c r="E67" s="66" t="s">
        <v>12</v>
      </c>
      <c r="F67" s="66" t="s">
        <v>4</v>
      </c>
      <c r="G67" s="66" t="s">
        <v>10</v>
      </c>
      <c r="H67" s="162" t="s">
        <v>37</v>
      </c>
      <c r="I67" s="163"/>
      <c r="J67" s="164"/>
      <c r="K67" s="47" t="s">
        <v>41</v>
      </c>
      <c r="L67" s="47" t="s">
        <v>26</v>
      </c>
      <c r="M67" s="47" t="s">
        <v>27</v>
      </c>
      <c r="N67" s="47" t="s">
        <v>25</v>
      </c>
      <c r="O67" s="47" t="s">
        <v>20</v>
      </c>
      <c r="P67" s="48" t="s">
        <v>8</v>
      </c>
      <c r="Q67" s="48" t="s">
        <v>9</v>
      </c>
      <c r="R67" s="49" t="s">
        <v>13</v>
      </c>
    </row>
    <row r="68" spans="1:18" x14ac:dyDescent="0.25">
      <c r="A68" s="23">
        <v>35</v>
      </c>
      <c r="B68" s="23" t="s">
        <v>462</v>
      </c>
      <c r="C68" s="22" t="s">
        <v>30</v>
      </c>
      <c r="D68" s="22" t="s">
        <v>106</v>
      </c>
      <c r="E68" s="22" t="s">
        <v>286</v>
      </c>
      <c r="F68" s="22" t="s">
        <v>45</v>
      </c>
      <c r="G68" s="32" t="s">
        <v>131</v>
      </c>
      <c r="H68" s="204" t="s">
        <v>18</v>
      </c>
      <c r="I68" s="205"/>
      <c r="J68" s="205"/>
      <c r="K68" s="23">
        <v>1584</v>
      </c>
      <c r="L68" s="27"/>
      <c r="M68" s="27"/>
      <c r="N68" s="27"/>
      <c r="O68" s="27"/>
      <c r="P68" s="25"/>
      <c r="Q68" s="25"/>
      <c r="R68" s="26"/>
    </row>
    <row r="69" spans="1:18" x14ac:dyDescent="0.25">
      <c r="A69" s="23">
        <v>36</v>
      </c>
      <c r="B69" s="23" t="s">
        <v>462</v>
      </c>
      <c r="C69" s="22" t="s">
        <v>30</v>
      </c>
      <c r="D69" s="22" t="s">
        <v>106</v>
      </c>
      <c r="E69" s="22" t="s">
        <v>287</v>
      </c>
      <c r="F69" s="22" t="s">
        <v>45</v>
      </c>
      <c r="G69" s="32" t="s">
        <v>39</v>
      </c>
      <c r="H69" s="204" t="s">
        <v>18</v>
      </c>
      <c r="I69" s="205"/>
      <c r="J69" s="205"/>
      <c r="K69" s="23">
        <v>1584</v>
      </c>
      <c r="L69" s="27"/>
      <c r="M69" s="27"/>
      <c r="N69" s="27"/>
      <c r="O69" s="27"/>
      <c r="P69" s="25"/>
      <c r="Q69" s="25"/>
      <c r="R69" s="26"/>
    </row>
    <row r="70" spans="1:18" x14ac:dyDescent="0.25">
      <c r="A70" s="23">
        <v>37</v>
      </c>
      <c r="B70" s="23" t="s">
        <v>462</v>
      </c>
      <c r="C70" s="22" t="s">
        <v>30</v>
      </c>
      <c r="D70" s="22" t="s">
        <v>106</v>
      </c>
      <c r="E70" s="22" t="s">
        <v>127</v>
      </c>
      <c r="F70" s="22" t="s">
        <v>45</v>
      </c>
      <c r="G70" s="32" t="s">
        <v>288</v>
      </c>
      <c r="H70" s="215" t="s">
        <v>18</v>
      </c>
      <c r="I70" s="205"/>
      <c r="J70" s="205"/>
      <c r="K70" s="23">
        <v>44</v>
      </c>
      <c r="L70" s="27"/>
      <c r="M70" s="27"/>
      <c r="N70" s="27"/>
      <c r="O70" s="27"/>
      <c r="P70" s="25"/>
      <c r="Q70" s="25"/>
      <c r="R70" s="26"/>
    </row>
    <row r="71" spans="1:18" x14ac:dyDescent="0.25">
      <c r="A71" s="23">
        <v>38</v>
      </c>
      <c r="B71" s="23" t="s">
        <v>463</v>
      </c>
      <c r="C71" s="22" t="s">
        <v>30</v>
      </c>
      <c r="D71" s="22" t="s">
        <v>106</v>
      </c>
      <c r="E71" s="120" t="s">
        <v>128</v>
      </c>
      <c r="F71" s="22" t="s">
        <v>45</v>
      </c>
      <c r="G71" s="32" t="s">
        <v>288</v>
      </c>
      <c r="H71" s="204" t="s">
        <v>18</v>
      </c>
      <c r="I71" s="205"/>
      <c r="J71" s="205"/>
      <c r="K71" s="24">
        <v>92</v>
      </c>
      <c r="L71" s="27"/>
      <c r="M71" s="27"/>
      <c r="N71" s="27"/>
      <c r="O71" s="27"/>
      <c r="P71" s="25"/>
      <c r="Q71" s="25"/>
      <c r="R71" s="26"/>
    </row>
    <row r="72" spans="1:18" x14ac:dyDescent="0.25">
      <c r="A72" s="23">
        <v>39</v>
      </c>
      <c r="B72" s="23" t="s">
        <v>463</v>
      </c>
      <c r="C72" s="22" t="s">
        <v>30</v>
      </c>
      <c r="D72" s="22" t="s">
        <v>106</v>
      </c>
      <c r="E72" s="22" t="s">
        <v>285</v>
      </c>
      <c r="F72" s="22" t="s">
        <v>45</v>
      </c>
      <c r="G72" s="32" t="s">
        <v>136</v>
      </c>
      <c r="H72" s="204" t="s">
        <v>18</v>
      </c>
      <c r="I72" s="205"/>
      <c r="J72" s="205"/>
      <c r="K72" s="23">
        <v>3312</v>
      </c>
      <c r="L72" s="27"/>
      <c r="M72" s="27"/>
      <c r="N72" s="27"/>
      <c r="O72" s="27"/>
      <c r="P72" s="25"/>
      <c r="Q72" s="25"/>
      <c r="R72" s="26"/>
    </row>
    <row r="73" spans="1:18" x14ac:dyDescent="0.25">
      <c r="A73" s="23">
        <v>40</v>
      </c>
      <c r="B73" s="23" t="s">
        <v>463</v>
      </c>
      <c r="C73" s="22" t="s">
        <v>30</v>
      </c>
      <c r="D73" s="22" t="s">
        <v>106</v>
      </c>
      <c r="E73" s="22" t="s">
        <v>286</v>
      </c>
      <c r="F73" s="22" t="s">
        <v>45</v>
      </c>
      <c r="G73" s="32" t="s">
        <v>131</v>
      </c>
      <c r="H73" s="204" t="s">
        <v>18</v>
      </c>
      <c r="I73" s="205"/>
      <c r="J73" s="205"/>
      <c r="K73" s="23">
        <v>3312</v>
      </c>
      <c r="L73" s="27"/>
      <c r="M73" s="27"/>
      <c r="N73" s="27"/>
      <c r="O73" s="27"/>
      <c r="P73" s="25"/>
      <c r="Q73" s="25"/>
      <c r="R73" s="26"/>
    </row>
    <row r="74" spans="1:18" x14ac:dyDescent="0.25">
      <c r="A74" s="23">
        <v>41</v>
      </c>
      <c r="B74" s="23" t="s">
        <v>463</v>
      </c>
      <c r="C74" s="22" t="s">
        <v>30</v>
      </c>
      <c r="D74" s="22" t="s">
        <v>106</v>
      </c>
      <c r="E74" s="22" t="s">
        <v>287</v>
      </c>
      <c r="F74" s="22" t="s">
        <v>45</v>
      </c>
      <c r="G74" s="32" t="s">
        <v>39</v>
      </c>
      <c r="H74" s="204" t="s">
        <v>18</v>
      </c>
      <c r="I74" s="205"/>
      <c r="J74" s="205"/>
      <c r="K74" s="23">
        <v>3312</v>
      </c>
      <c r="L74" s="27"/>
      <c r="M74" s="27"/>
      <c r="N74" s="27"/>
      <c r="O74" s="27"/>
      <c r="P74" s="25"/>
      <c r="Q74" s="25"/>
      <c r="R74" s="26"/>
    </row>
    <row r="75" spans="1:18" x14ac:dyDescent="0.25">
      <c r="A75" s="23">
        <v>42</v>
      </c>
      <c r="B75" s="23" t="s">
        <v>463</v>
      </c>
      <c r="C75" s="22" t="s">
        <v>30</v>
      </c>
      <c r="D75" s="22" t="s">
        <v>106</v>
      </c>
      <c r="E75" s="22" t="s">
        <v>127</v>
      </c>
      <c r="F75" s="22" t="s">
        <v>45</v>
      </c>
      <c r="G75" s="32" t="s">
        <v>288</v>
      </c>
      <c r="H75" s="215" t="s">
        <v>18</v>
      </c>
      <c r="I75" s="205"/>
      <c r="J75" s="205"/>
      <c r="K75" s="23">
        <v>92</v>
      </c>
      <c r="L75" s="27"/>
      <c r="M75" s="27"/>
      <c r="N75" s="27"/>
      <c r="O75" s="27"/>
      <c r="P75" s="25"/>
      <c r="Q75" s="25"/>
      <c r="R75" s="26"/>
    </row>
    <row r="76" spans="1:18" x14ac:dyDescent="0.25">
      <c r="A76" s="23">
        <v>43</v>
      </c>
      <c r="B76" s="23" t="s">
        <v>462</v>
      </c>
      <c r="C76" s="22" t="s">
        <v>30</v>
      </c>
      <c r="D76" s="22" t="s">
        <v>145</v>
      </c>
      <c r="E76" s="22" t="s">
        <v>147</v>
      </c>
      <c r="F76" s="22" t="s">
        <v>45</v>
      </c>
      <c r="G76" s="32" t="s">
        <v>39</v>
      </c>
      <c r="H76" s="215" t="s">
        <v>18</v>
      </c>
      <c r="I76" s="205"/>
      <c r="J76" s="205"/>
      <c r="K76" s="24">
        <v>2</v>
      </c>
      <c r="L76" s="27"/>
      <c r="M76" s="27"/>
      <c r="N76" s="27"/>
      <c r="O76" s="27"/>
      <c r="P76" s="25"/>
      <c r="Q76" s="25"/>
      <c r="R76" s="26"/>
    </row>
    <row r="77" spans="1:18" x14ac:dyDescent="0.25">
      <c r="A77" s="23">
        <v>44</v>
      </c>
      <c r="B77" s="23" t="s">
        <v>463</v>
      </c>
      <c r="C77" s="22" t="s">
        <v>30</v>
      </c>
      <c r="D77" s="22" t="s">
        <v>145</v>
      </c>
      <c r="E77" s="22" t="s">
        <v>147</v>
      </c>
      <c r="F77" s="22" t="s">
        <v>45</v>
      </c>
      <c r="G77" s="32" t="s">
        <v>39</v>
      </c>
      <c r="H77" s="215" t="s">
        <v>18</v>
      </c>
      <c r="I77" s="205"/>
      <c r="J77" s="205"/>
      <c r="K77" s="24">
        <v>4</v>
      </c>
      <c r="L77" s="27"/>
      <c r="M77" s="27"/>
      <c r="N77" s="27"/>
      <c r="O77" s="27"/>
      <c r="P77" s="25"/>
      <c r="Q77" s="25"/>
      <c r="R77" s="26"/>
    </row>
    <row r="78" spans="1:18" ht="28.5" x14ac:dyDescent="0.25">
      <c r="A78" s="23">
        <v>45</v>
      </c>
      <c r="B78" s="23" t="s">
        <v>462</v>
      </c>
      <c r="C78" s="120" t="s">
        <v>404</v>
      </c>
      <c r="D78" s="22" t="s">
        <v>198</v>
      </c>
      <c r="E78" s="22" t="s">
        <v>289</v>
      </c>
      <c r="F78" s="22" t="s">
        <v>45</v>
      </c>
      <c r="G78" s="22" t="s">
        <v>125</v>
      </c>
      <c r="H78" s="209" t="s">
        <v>290</v>
      </c>
      <c r="I78" s="199"/>
      <c r="J78" s="199"/>
      <c r="K78" s="24">
        <v>7</v>
      </c>
      <c r="L78" s="27"/>
      <c r="M78" s="27"/>
      <c r="N78" s="27"/>
      <c r="O78" s="27"/>
      <c r="P78" s="25"/>
      <c r="Q78" s="25"/>
      <c r="R78" s="26"/>
    </row>
    <row r="79" spans="1:18" ht="28.5" x14ac:dyDescent="0.25">
      <c r="A79" s="23">
        <v>46</v>
      </c>
      <c r="B79" s="23" t="s">
        <v>463</v>
      </c>
      <c r="C79" s="120" t="s">
        <v>404</v>
      </c>
      <c r="D79" s="22" t="s">
        <v>198</v>
      </c>
      <c r="E79" s="22" t="s">
        <v>289</v>
      </c>
      <c r="F79" s="22" t="s">
        <v>45</v>
      </c>
      <c r="G79" s="22" t="s">
        <v>125</v>
      </c>
      <c r="H79" s="209" t="s">
        <v>290</v>
      </c>
      <c r="I79" s="199"/>
      <c r="J79" s="199"/>
      <c r="K79" s="24">
        <v>14</v>
      </c>
      <c r="L79" s="27"/>
      <c r="M79" s="27"/>
      <c r="N79" s="27"/>
      <c r="O79" s="27"/>
      <c r="P79" s="25"/>
      <c r="Q79" s="25"/>
      <c r="R79" s="26"/>
    </row>
    <row r="80" spans="1:18" x14ac:dyDescent="0.25">
      <c r="A80" s="23">
        <v>47</v>
      </c>
      <c r="B80" s="23" t="s">
        <v>462</v>
      </c>
      <c r="C80" s="22" t="s">
        <v>197</v>
      </c>
      <c r="D80" s="22" t="s">
        <v>198</v>
      </c>
      <c r="E80" s="22" t="s">
        <v>279</v>
      </c>
      <c r="F80" s="22" t="s">
        <v>45</v>
      </c>
      <c r="G80" s="32" t="s">
        <v>39</v>
      </c>
      <c r="H80" s="209" t="s">
        <v>468</v>
      </c>
      <c r="I80" s="199"/>
      <c r="J80" s="199"/>
      <c r="K80" s="24">
        <v>1</v>
      </c>
      <c r="L80" s="27"/>
      <c r="M80" s="27"/>
      <c r="N80" s="27"/>
      <c r="O80" s="27"/>
      <c r="P80" s="25"/>
      <c r="Q80" s="25"/>
      <c r="R80" s="26"/>
    </row>
    <row r="81" spans="1:18" x14ac:dyDescent="0.25">
      <c r="A81" s="23">
        <v>48</v>
      </c>
      <c r="B81" s="23" t="s">
        <v>462</v>
      </c>
      <c r="C81" s="22" t="s">
        <v>197</v>
      </c>
      <c r="D81" s="22" t="s">
        <v>198</v>
      </c>
      <c r="E81" s="22" t="s">
        <v>291</v>
      </c>
      <c r="F81" s="22" t="s">
        <v>45</v>
      </c>
      <c r="G81" s="32" t="s">
        <v>39</v>
      </c>
      <c r="H81" s="209" t="s">
        <v>468</v>
      </c>
      <c r="I81" s="199"/>
      <c r="J81" s="199"/>
      <c r="K81" s="24">
        <v>1</v>
      </c>
      <c r="L81" s="27"/>
      <c r="M81" s="27"/>
      <c r="N81" s="27"/>
      <c r="O81" s="27"/>
      <c r="P81" s="25"/>
      <c r="Q81" s="25"/>
      <c r="R81" s="26"/>
    </row>
    <row r="82" spans="1:18" x14ac:dyDescent="0.25">
      <c r="A82" s="23">
        <v>49</v>
      </c>
      <c r="B82" s="23" t="s">
        <v>463</v>
      </c>
      <c r="C82" s="22" t="s">
        <v>197</v>
      </c>
      <c r="D82" s="22" t="s">
        <v>198</v>
      </c>
      <c r="E82" s="22" t="s">
        <v>279</v>
      </c>
      <c r="F82" s="22" t="s">
        <v>45</v>
      </c>
      <c r="G82" s="32" t="s">
        <v>39</v>
      </c>
      <c r="H82" s="209" t="s">
        <v>467</v>
      </c>
      <c r="I82" s="199"/>
      <c r="J82" s="199"/>
      <c r="K82" s="24">
        <v>1</v>
      </c>
      <c r="L82" s="27"/>
      <c r="M82" s="27"/>
      <c r="N82" s="27"/>
      <c r="O82" s="27"/>
      <c r="P82" s="25"/>
      <c r="Q82" s="25"/>
      <c r="R82" s="26"/>
    </row>
    <row r="83" spans="1:18" x14ac:dyDescent="0.25">
      <c r="K83" s="160" t="s">
        <v>11</v>
      </c>
      <c r="L83" s="160"/>
      <c r="M83" s="160"/>
      <c r="N83" s="160"/>
      <c r="O83" s="160"/>
      <c r="P83" s="160"/>
      <c r="Q83" s="108" t="s">
        <v>7</v>
      </c>
      <c r="R83" s="108" t="s">
        <v>5</v>
      </c>
    </row>
    <row r="84" spans="1:18" x14ac:dyDescent="0.25">
      <c r="K84" s="161"/>
      <c r="L84" s="161"/>
      <c r="M84" s="161"/>
      <c r="N84" s="161"/>
      <c r="O84" s="161"/>
      <c r="P84" s="161"/>
      <c r="Q84" s="98"/>
      <c r="R84" s="107"/>
    </row>
    <row r="85" spans="1:18" x14ac:dyDescent="0.25">
      <c r="K85" s="156"/>
      <c r="L85" s="156"/>
      <c r="M85" s="156"/>
      <c r="N85" s="156"/>
      <c r="O85" s="156"/>
      <c r="P85" s="156"/>
      <c r="Q85" s="100"/>
      <c r="R85" s="100"/>
    </row>
    <row r="86" spans="1:18" x14ac:dyDescent="0.25">
      <c r="K86" s="160" t="s">
        <v>14</v>
      </c>
      <c r="L86" s="160"/>
      <c r="M86" s="160"/>
      <c r="N86" s="160"/>
      <c r="O86" s="160"/>
      <c r="P86" s="160"/>
      <c r="Q86" s="108" t="s">
        <v>7</v>
      </c>
      <c r="R86" s="108" t="s">
        <v>5</v>
      </c>
    </row>
    <row r="87" spans="1:18" x14ac:dyDescent="0.25">
      <c r="A87" s="92"/>
      <c r="B87" s="92"/>
      <c r="C87" s="92"/>
      <c r="D87" s="92"/>
      <c r="E87" s="92"/>
      <c r="F87" s="92"/>
      <c r="G87" s="92"/>
      <c r="K87" s="161"/>
      <c r="L87" s="161"/>
      <c r="M87" s="161"/>
      <c r="N87" s="161"/>
      <c r="O87" s="161"/>
      <c r="P87" s="161"/>
      <c r="Q87" s="107"/>
      <c r="R87" s="107"/>
    </row>
    <row r="88" spans="1:18" x14ac:dyDescent="0.25">
      <c r="A88" s="92"/>
      <c r="B88" s="92"/>
      <c r="C88" s="92"/>
      <c r="D88" s="92"/>
      <c r="E88" s="92"/>
      <c r="F88" s="92"/>
      <c r="G88" s="92"/>
    </row>
    <row r="89" spans="1:18" x14ac:dyDescent="0.25">
      <c r="A89" s="92"/>
      <c r="B89" s="92"/>
      <c r="C89" s="92"/>
      <c r="D89" s="92"/>
      <c r="E89" s="92"/>
      <c r="F89" s="92"/>
      <c r="G89" s="92"/>
      <c r="K89" s="156"/>
      <c r="L89" s="156"/>
      <c r="M89" s="156"/>
      <c r="N89" s="156"/>
      <c r="O89" s="156"/>
      <c r="P89" s="156"/>
      <c r="Q89" s="100"/>
      <c r="R89" s="100"/>
    </row>
    <row r="90" spans="1:18" x14ac:dyDescent="0.25">
      <c r="A90" s="61"/>
      <c r="B90" s="61"/>
      <c r="C90" s="37"/>
      <c r="D90" s="37"/>
      <c r="E90" s="37"/>
      <c r="F90" s="37"/>
      <c r="G90" s="38"/>
      <c r="H90" s="82"/>
      <c r="I90" s="52"/>
      <c r="J90" s="52"/>
      <c r="K90" s="74"/>
      <c r="L90" s="62"/>
      <c r="M90" s="62"/>
      <c r="N90" s="62"/>
      <c r="O90" s="62"/>
      <c r="P90" s="59"/>
      <c r="Q90" s="59"/>
      <c r="R90" s="60"/>
    </row>
    <row r="91" spans="1:18" x14ac:dyDescent="0.25">
      <c r="A91" s="92"/>
      <c r="B91" s="92"/>
      <c r="C91" s="92"/>
      <c r="D91" s="92"/>
      <c r="E91" s="92"/>
      <c r="F91" s="92"/>
      <c r="G91" s="92"/>
      <c r="H91" s="92"/>
      <c r="I91" s="92"/>
      <c r="K91" s="108"/>
      <c r="L91" s="66" t="s">
        <v>22</v>
      </c>
      <c r="M91" s="66" t="s">
        <v>23</v>
      </c>
      <c r="N91" s="66" t="s">
        <v>2</v>
      </c>
      <c r="O91" s="83"/>
      <c r="P91" s="83"/>
      <c r="Q91" s="92"/>
      <c r="R91" s="92"/>
    </row>
    <row r="92" spans="1:18" x14ac:dyDescent="0.25">
      <c r="A92" s="92"/>
      <c r="B92" s="92"/>
      <c r="C92" s="92"/>
      <c r="D92" s="92"/>
      <c r="E92" s="92"/>
      <c r="F92" s="92"/>
      <c r="G92" s="92"/>
      <c r="H92" s="92"/>
      <c r="I92" s="92"/>
      <c r="K92" s="94" t="s">
        <v>28</v>
      </c>
      <c r="L92" s="95">
        <v>10404</v>
      </c>
      <c r="M92" s="94">
        <v>3070</v>
      </c>
      <c r="N92" s="94">
        <v>1</v>
      </c>
      <c r="O92" s="96"/>
      <c r="P92" s="96"/>
      <c r="R92" s="92"/>
    </row>
    <row r="93" spans="1:18" x14ac:dyDescent="0.25">
      <c r="K93" s="94" t="s">
        <v>0</v>
      </c>
      <c r="L93" s="94" t="s">
        <v>495</v>
      </c>
      <c r="M93" s="94"/>
      <c r="N93" s="94"/>
      <c r="O93" s="96"/>
      <c r="P93" s="96"/>
      <c r="R93" s="92"/>
    </row>
    <row r="94" spans="1:18" ht="18" customHeight="1" x14ac:dyDescent="0.25">
      <c r="K94" s="94" t="s">
        <v>1</v>
      </c>
      <c r="L94" s="94">
        <v>0</v>
      </c>
      <c r="M94" s="94" t="s">
        <v>44</v>
      </c>
      <c r="N94" s="94" t="s">
        <v>143</v>
      </c>
      <c r="O94" s="96"/>
      <c r="P94" s="96"/>
      <c r="R94" s="92"/>
    </row>
    <row r="95" spans="1:18" x14ac:dyDescent="0.25">
      <c r="N95" s="97"/>
      <c r="O95" s="92"/>
      <c r="Q95" s="92"/>
      <c r="R95" s="92"/>
    </row>
    <row r="96" spans="1:18" ht="40.5" x14ac:dyDescent="0.35">
      <c r="A96" s="66" t="s">
        <v>3</v>
      </c>
      <c r="B96" s="47" t="s">
        <v>34</v>
      </c>
      <c r="C96" s="66" t="s">
        <v>15</v>
      </c>
      <c r="D96" s="66" t="s">
        <v>21</v>
      </c>
      <c r="E96" s="66" t="s">
        <v>12</v>
      </c>
      <c r="F96" s="66" t="s">
        <v>4</v>
      </c>
      <c r="G96" s="66" t="s">
        <v>10</v>
      </c>
      <c r="H96" s="162" t="s">
        <v>37</v>
      </c>
      <c r="I96" s="163"/>
      <c r="J96" s="164"/>
      <c r="K96" s="47" t="s">
        <v>41</v>
      </c>
      <c r="L96" s="47" t="s">
        <v>26</v>
      </c>
      <c r="M96" s="47" t="s">
        <v>27</v>
      </c>
      <c r="N96" s="47" t="s">
        <v>25</v>
      </c>
      <c r="O96" s="47" t="s">
        <v>20</v>
      </c>
      <c r="P96" s="48" t="s">
        <v>8</v>
      </c>
      <c r="Q96" s="48" t="s">
        <v>9</v>
      </c>
      <c r="R96" s="49" t="s">
        <v>13</v>
      </c>
    </row>
    <row r="97" spans="1:18" x14ac:dyDescent="0.25">
      <c r="A97" s="40">
        <v>50</v>
      </c>
      <c r="B97" s="23" t="s">
        <v>463</v>
      </c>
      <c r="C97" s="140" t="s">
        <v>197</v>
      </c>
      <c r="D97" s="140" t="s">
        <v>198</v>
      </c>
      <c r="E97" s="140" t="s">
        <v>291</v>
      </c>
      <c r="F97" s="140" t="s">
        <v>45</v>
      </c>
      <c r="G97" s="64" t="s">
        <v>39</v>
      </c>
      <c r="H97" s="210" t="s">
        <v>467</v>
      </c>
      <c r="I97" s="211"/>
      <c r="J97" s="212"/>
      <c r="K97" s="141">
        <v>1</v>
      </c>
      <c r="L97" s="142"/>
      <c r="M97" s="142"/>
      <c r="N97" s="142"/>
      <c r="O97" s="142"/>
      <c r="P97" s="143"/>
      <c r="Q97" s="143"/>
      <c r="R97" s="39"/>
    </row>
    <row r="98" spans="1:18" ht="16.5" x14ac:dyDescent="0.35">
      <c r="A98" s="23">
        <v>51</v>
      </c>
      <c r="B98" s="23" t="s">
        <v>462</v>
      </c>
      <c r="C98" s="22" t="s">
        <v>197</v>
      </c>
      <c r="D98" s="22" t="s">
        <v>198</v>
      </c>
      <c r="E98" s="22" t="s">
        <v>292</v>
      </c>
      <c r="F98" s="22" t="s">
        <v>45</v>
      </c>
      <c r="G98" s="28" t="s">
        <v>275</v>
      </c>
      <c r="H98" s="208" t="s">
        <v>469</v>
      </c>
      <c r="I98" s="192"/>
      <c r="J98" s="193"/>
      <c r="K98" s="24">
        <v>1</v>
      </c>
      <c r="L98" s="27"/>
      <c r="M98" s="27"/>
      <c r="N98" s="27"/>
      <c r="O98" s="27"/>
      <c r="P98" s="25"/>
      <c r="Q98" s="25"/>
      <c r="R98" s="26"/>
    </row>
    <row r="99" spans="1:18" ht="16.5" x14ac:dyDescent="0.35">
      <c r="A99" s="23">
        <v>52</v>
      </c>
      <c r="B99" s="23" t="s">
        <v>463</v>
      </c>
      <c r="C99" s="22" t="s">
        <v>197</v>
      </c>
      <c r="D99" s="22" t="s">
        <v>198</v>
      </c>
      <c r="E99" s="22" t="s">
        <v>292</v>
      </c>
      <c r="F99" s="22" t="s">
        <v>45</v>
      </c>
      <c r="G99" s="28" t="s">
        <v>275</v>
      </c>
      <c r="H99" s="208" t="s">
        <v>470</v>
      </c>
      <c r="I99" s="192"/>
      <c r="J99" s="193"/>
      <c r="K99" s="24">
        <v>1</v>
      </c>
      <c r="L99" s="27"/>
      <c r="M99" s="27"/>
      <c r="N99" s="27"/>
      <c r="O99" s="27"/>
      <c r="P99" s="25"/>
      <c r="Q99" s="25"/>
      <c r="R99" s="26"/>
    </row>
    <row r="100" spans="1:18" ht="16.5" x14ac:dyDescent="0.35">
      <c r="A100" s="40">
        <v>53</v>
      </c>
      <c r="B100" s="23" t="s">
        <v>462</v>
      </c>
      <c r="C100" s="22" t="s">
        <v>197</v>
      </c>
      <c r="D100" s="22" t="s">
        <v>198</v>
      </c>
      <c r="E100" s="22" t="s">
        <v>295</v>
      </c>
      <c r="F100" s="22" t="s">
        <v>45</v>
      </c>
      <c r="G100" s="28" t="s">
        <v>294</v>
      </c>
      <c r="H100" s="208" t="s">
        <v>293</v>
      </c>
      <c r="I100" s="192"/>
      <c r="J100" s="193"/>
      <c r="K100" s="24">
        <v>1</v>
      </c>
      <c r="L100" s="27"/>
      <c r="M100" s="27"/>
      <c r="N100" s="27"/>
      <c r="O100" s="27"/>
      <c r="P100" s="25"/>
      <c r="Q100" s="25"/>
      <c r="R100" s="26"/>
    </row>
    <row r="101" spans="1:18" ht="16.5" x14ac:dyDescent="0.35">
      <c r="A101" s="23">
        <v>54</v>
      </c>
      <c r="B101" s="23" t="s">
        <v>463</v>
      </c>
      <c r="C101" s="22" t="s">
        <v>197</v>
      </c>
      <c r="D101" s="22" t="s">
        <v>198</v>
      </c>
      <c r="E101" s="22" t="s">
        <v>295</v>
      </c>
      <c r="F101" s="22" t="s">
        <v>45</v>
      </c>
      <c r="G101" s="28" t="s">
        <v>294</v>
      </c>
      <c r="H101" s="208" t="s">
        <v>293</v>
      </c>
      <c r="I101" s="192"/>
      <c r="J101" s="193"/>
      <c r="K101" s="24">
        <v>2</v>
      </c>
      <c r="L101" s="27"/>
      <c r="M101" s="27"/>
      <c r="N101" s="27"/>
      <c r="O101" s="27"/>
      <c r="P101" s="25"/>
      <c r="Q101" s="25"/>
      <c r="R101" s="26"/>
    </row>
    <row r="102" spans="1:18" x14ac:dyDescent="0.25">
      <c r="A102" s="23">
        <v>55</v>
      </c>
      <c r="B102" s="23" t="s">
        <v>462</v>
      </c>
      <c r="C102" s="22" t="s">
        <v>95</v>
      </c>
      <c r="D102" s="22" t="s">
        <v>107</v>
      </c>
      <c r="E102" s="32" t="s">
        <v>138</v>
      </c>
      <c r="F102" s="22" t="s">
        <v>45</v>
      </c>
      <c r="G102" s="32" t="s">
        <v>140</v>
      </c>
      <c r="H102" s="208" t="s">
        <v>18</v>
      </c>
      <c r="I102" s="192"/>
      <c r="J102" s="193"/>
      <c r="K102" s="26">
        <v>150</v>
      </c>
      <c r="L102" s="27"/>
      <c r="M102" s="27"/>
      <c r="N102" s="27"/>
      <c r="O102" s="27"/>
      <c r="P102" s="25"/>
      <c r="Q102" s="25"/>
      <c r="R102" s="26"/>
    </row>
    <row r="103" spans="1:18" x14ac:dyDescent="0.25">
      <c r="A103" s="40">
        <v>56</v>
      </c>
      <c r="B103" s="23" t="s">
        <v>462</v>
      </c>
      <c r="C103" s="22" t="s">
        <v>95</v>
      </c>
      <c r="D103" s="22" t="s">
        <v>107</v>
      </c>
      <c r="E103" s="32" t="s">
        <v>296</v>
      </c>
      <c r="F103" s="22" t="s">
        <v>45</v>
      </c>
      <c r="G103" s="32" t="s">
        <v>140</v>
      </c>
      <c r="H103" s="208" t="s">
        <v>18</v>
      </c>
      <c r="I103" s="192"/>
      <c r="J103" s="193"/>
      <c r="K103" s="26">
        <v>300</v>
      </c>
      <c r="L103" s="27"/>
      <c r="M103" s="27"/>
      <c r="N103" s="27"/>
      <c r="O103" s="27"/>
      <c r="P103" s="25"/>
      <c r="Q103" s="25"/>
      <c r="R103" s="26"/>
    </row>
    <row r="104" spans="1:18" x14ac:dyDescent="0.25">
      <c r="A104" s="23">
        <v>57</v>
      </c>
      <c r="B104" s="23" t="s">
        <v>462</v>
      </c>
      <c r="C104" s="22" t="s">
        <v>95</v>
      </c>
      <c r="D104" s="22" t="s">
        <v>107</v>
      </c>
      <c r="E104" s="32" t="s">
        <v>139</v>
      </c>
      <c r="F104" s="22" t="s">
        <v>45</v>
      </c>
      <c r="G104" s="32" t="s">
        <v>125</v>
      </c>
      <c r="H104" s="208" t="s">
        <v>18</v>
      </c>
      <c r="I104" s="192"/>
      <c r="J104" s="193"/>
      <c r="K104" s="26">
        <v>450</v>
      </c>
      <c r="L104" s="27"/>
      <c r="M104" s="27"/>
      <c r="N104" s="27"/>
      <c r="O104" s="27"/>
      <c r="P104" s="25"/>
      <c r="Q104" s="25"/>
      <c r="R104" s="26"/>
    </row>
    <row r="105" spans="1:18" x14ac:dyDescent="0.25">
      <c r="A105" s="23">
        <v>58</v>
      </c>
      <c r="B105" s="23" t="s">
        <v>462</v>
      </c>
      <c r="C105" s="22" t="s">
        <v>95</v>
      </c>
      <c r="D105" s="22" t="s">
        <v>107</v>
      </c>
      <c r="E105" s="32" t="s">
        <v>297</v>
      </c>
      <c r="F105" s="22" t="s">
        <v>45</v>
      </c>
      <c r="G105" s="24" t="s">
        <v>284</v>
      </c>
      <c r="H105" s="208" t="s">
        <v>18</v>
      </c>
      <c r="I105" s="192"/>
      <c r="J105" s="193"/>
      <c r="K105" s="26">
        <v>450</v>
      </c>
      <c r="L105" s="27"/>
      <c r="M105" s="27"/>
      <c r="N105" s="27"/>
      <c r="O105" s="27"/>
      <c r="P105" s="25"/>
      <c r="Q105" s="25"/>
      <c r="R105" s="26"/>
    </row>
    <row r="106" spans="1:18" x14ac:dyDescent="0.25">
      <c r="A106" s="40">
        <v>59</v>
      </c>
      <c r="B106" s="23" t="s">
        <v>463</v>
      </c>
      <c r="C106" s="22" t="s">
        <v>95</v>
      </c>
      <c r="D106" s="22" t="s">
        <v>107</v>
      </c>
      <c r="E106" s="32" t="s">
        <v>138</v>
      </c>
      <c r="F106" s="22" t="s">
        <v>45</v>
      </c>
      <c r="G106" s="32" t="s">
        <v>140</v>
      </c>
      <c r="H106" s="208" t="s">
        <v>18</v>
      </c>
      <c r="I106" s="192"/>
      <c r="J106" s="193"/>
      <c r="K106" s="26">
        <v>310</v>
      </c>
      <c r="L106" s="27"/>
      <c r="M106" s="27"/>
      <c r="N106" s="27"/>
      <c r="O106" s="27"/>
      <c r="P106" s="25"/>
      <c r="Q106" s="25"/>
      <c r="R106" s="26"/>
    </row>
    <row r="107" spans="1:18" x14ac:dyDescent="0.25">
      <c r="A107" s="23">
        <v>60</v>
      </c>
      <c r="B107" s="23" t="s">
        <v>463</v>
      </c>
      <c r="C107" s="22" t="s">
        <v>95</v>
      </c>
      <c r="D107" s="22" t="s">
        <v>107</v>
      </c>
      <c r="E107" s="32" t="s">
        <v>296</v>
      </c>
      <c r="F107" s="22" t="s">
        <v>45</v>
      </c>
      <c r="G107" s="32" t="s">
        <v>140</v>
      </c>
      <c r="H107" s="208" t="s">
        <v>18</v>
      </c>
      <c r="I107" s="192"/>
      <c r="J107" s="193"/>
      <c r="K107" s="26">
        <v>620</v>
      </c>
      <c r="L107" s="27"/>
      <c r="M107" s="27"/>
      <c r="N107" s="27"/>
      <c r="O107" s="27"/>
      <c r="P107" s="25"/>
      <c r="Q107" s="25"/>
      <c r="R107" s="26"/>
    </row>
    <row r="108" spans="1:18" x14ac:dyDescent="0.25">
      <c r="A108" s="23">
        <v>61</v>
      </c>
      <c r="B108" s="23" t="s">
        <v>463</v>
      </c>
      <c r="C108" s="22" t="s">
        <v>95</v>
      </c>
      <c r="D108" s="22" t="s">
        <v>107</v>
      </c>
      <c r="E108" s="32" t="s">
        <v>139</v>
      </c>
      <c r="F108" s="22" t="s">
        <v>45</v>
      </c>
      <c r="G108" s="32" t="s">
        <v>125</v>
      </c>
      <c r="H108" s="208" t="s">
        <v>18</v>
      </c>
      <c r="I108" s="192"/>
      <c r="J108" s="193"/>
      <c r="K108" s="26">
        <v>930</v>
      </c>
      <c r="L108" s="27"/>
      <c r="M108" s="27"/>
      <c r="N108" s="27"/>
      <c r="O108" s="27"/>
      <c r="P108" s="25"/>
      <c r="Q108" s="25"/>
      <c r="R108" s="26"/>
    </row>
    <row r="109" spans="1:18" x14ac:dyDescent="0.25">
      <c r="A109" s="40">
        <v>62</v>
      </c>
      <c r="B109" s="23" t="s">
        <v>463</v>
      </c>
      <c r="C109" s="22" t="s">
        <v>95</v>
      </c>
      <c r="D109" s="22" t="s">
        <v>107</v>
      </c>
      <c r="E109" s="32" t="s">
        <v>297</v>
      </c>
      <c r="F109" s="22" t="s">
        <v>45</v>
      </c>
      <c r="G109" s="24" t="s">
        <v>284</v>
      </c>
      <c r="H109" s="208" t="s">
        <v>18</v>
      </c>
      <c r="I109" s="192"/>
      <c r="J109" s="193"/>
      <c r="K109" s="26">
        <v>930</v>
      </c>
      <c r="L109" s="27"/>
      <c r="M109" s="27"/>
      <c r="N109" s="27"/>
      <c r="O109" s="27"/>
      <c r="P109" s="25"/>
      <c r="Q109" s="25"/>
      <c r="R109" s="26"/>
    </row>
    <row r="110" spans="1:18" ht="9.75" customHeight="1" x14ac:dyDescent="0.35">
      <c r="A110" s="134"/>
      <c r="B110" s="134"/>
      <c r="C110" s="37"/>
      <c r="D110" s="37"/>
      <c r="E110" s="38"/>
      <c r="F110" s="37"/>
      <c r="G110" s="96"/>
      <c r="H110" s="83"/>
      <c r="I110" s="78"/>
      <c r="J110" s="78"/>
      <c r="K110" s="78"/>
      <c r="L110" s="136"/>
      <c r="M110" s="136"/>
      <c r="N110" s="137"/>
      <c r="O110" s="138"/>
      <c r="P110" s="79"/>
      <c r="Q110" s="79"/>
      <c r="R110" s="80"/>
    </row>
    <row r="111" spans="1:18" x14ac:dyDescent="0.25">
      <c r="K111" s="160" t="s">
        <v>11</v>
      </c>
      <c r="L111" s="160"/>
      <c r="M111" s="160"/>
      <c r="N111" s="160"/>
      <c r="O111" s="160"/>
      <c r="P111" s="160"/>
      <c r="Q111" s="108" t="s">
        <v>7</v>
      </c>
      <c r="R111" s="108" t="s">
        <v>5</v>
      </c>
    </row>
    <row r="112" spans="1:18" x14ac:dyDescent="0.25">
      <c r="K112" s="161"/>
      <c r="L112" s="161"/>
      <c r="M112" s="161"/>
      <c r="N112" s="161"/>
      <c r="O112" s="161"/>
      <c r="P112" s="161"/>
      <c r="Q112" s="98"/>
      <c r="R112" s="107"/>
    </row>
    <row r="113" spans="1:18" x14ac:dyDescent="0.25">
      <c r="K113" s="156"/>
      <c r="L113" s="156"/>
      <c r="M113" s="156"/>
      <c r="N113" s="156"/>
      <c r="O113" s="156"/>
      <c r="P113" s="156"/>
      <c r="Q113" s="100"/>
      <c r="R113" s="100"/>
    </row>
    <row r="114" spans="1:18" x14ac:dyDescent="0.25">
      <c r="K114" s="160" t="s">
        <v>14</v>
      </c>
      <c r="L114" s="160"/>
      <c r="M114" s="160"/>
      <c r="N114" s="160"/>
      <c r="O114" s="160"/>
      <c r="P114" s="160"/>
      <c r="Q114" s="108" t="s">
        <v>7</v>
      </c>
      <c r="R114" s="108" t="s">
        <v>5</v>
      </c>
    </row>
    <row r="115" spans="1:18" x14ac:dyDescent="0.25">
      <c r="A115" s="92"/>
      <c r="B115" s="92"/>
      <c r="C115" s="92"/>
      <c r="D115" s="92"/>
      <c r="E115" s="92"/>
      <c r="F115" s="92"/>
      <c r="G115" s="92"/>
      <c r="K115" s="161"/>
      <c r="L115" s="161"/>
      <c r="M115" s="161"/>
      <c r="N115" s="161"/>
      <c r="O115" s="161"/>
      <c r="P115" s="161"/>
      <c r="Q115" s="107"/>
      <c r="R115" s="107"/>
    </row>
    <row r="116" spans="1:18" x14ac:dyDescent="0.25">
      <c r="A116" s="92"/>
      <c r="B116" s="92"/>
      <c r="C116" s="92"/>
      <c r="D116" s="92"/>
      <c r="E116" s="92"/>
      <c r="F116" s="92"/>
      <c r="G116" s="92"/>
    </row>
    <row r="117" spans="1:18" x14ac:dyDescent="0.25">
      <c r="A117" s="92"/>
      <c r="B117" s="92"/>
      <c r="C117" s="92"/>
      <c r="D117" s="92"/>
      <c r="E117" s="92"/>
      <c r="F117" s="92"/>
      <c r="G117" s="92"/>
      <c r="K117" s="156"/>
      <c r="L117" s="156"/>
      <c r="M117" s="156"/>
      <c r="N117" s="156"/>
      <c r="O117" s="156"/>
      <c r="P117" s="156"/>
      <c r="Q117" s="100"/>
      <c r="R117" s="100"/>
    </row>
    <row r="118" spans="1:18" x14ac:dyDescent="0.25">
      <c r="A118" s="92"/>
      <c r="B118" s="92"/>
      <c r="C118" s="92"/>
      <c r="D118" s="92"/>
      <c r="E118" s="92"/>
      <c r="F118" s="92"/>
      <c r="G118" s="92"/>
      <c r="K118" s="100"/>
      <c r="L118" s="100"/>
      <c r="M118" s="100"/>
      <c r="N118" s="100"/>
      <c r="O118" s="100"/>
      <c r="P118" s="100"/>
      <c r="Q118" s="100"/>
      <c r="R118" s="100"/>
    </row>
  </sheetData>
  <mergeCells count="90">
    <mergeCell ref="K84:P84"/>
    <mergeCell ref="K85:P85"/>
    <mergeCell ref="K86:P86"/>
    <mergeCell ref="K87:P87"/>
    <mergeCell ref="K89:P89"/>
    <mergeCell ref="K27:P27"/>
    <mergeCell ref="K29:P29"/>
    <mergeCell ref="H35:J35"/>
    <mergeCell ref="K83:P83"/>
    <mergeCell ref="K23:P23"/>
    <mergeCell ref="K24:P24"/>
    <mergeCell ref="K25:P25"/>
    <mergeCell ref="K26:P26"/>
    <mergeCell ref="H43:J43"/>
    <mergeCell ref="H44:J44"/>
    <mergeCell ref="H45:J45"/>
    <mergeCell ref="K57:P57"/>
    <mergeCell ref="K58:P58"/>
    <mergeCell ref="H46:J46"/>
    <mergeCell ref="K59:P59"/>
    <mergeCell ref="K61:P61"/>
    <mergeCell ref="H18:J18"/>
    <mergeCell ref="H8:J8"/>
    <mergeCell ref="H10:J10"/>
    <mergeCell ref="H12:J12"/>
    <mergeCell ref="H14:J14"/>
    <mergeCell ref="H16:J16"/>
    <mergeCell ref="K55:P55"/>
    <mergeCell ref="K56:P56"/>
    <mergeCell ref="H80:J80"/>
    <mergeCell ref="H69:J69"/>
    <mergeCell ref="H70:J70"/>
    <mergeCell ref="H76:J76"/>
    <mergeCell ref="H78:J78"/>
    <mergeCell ref="H67:J67"/>
    <mergeCell ref="H52:J52"/>
    <mergeCell ref="H53:J53"/>
    <mergeCell ref="H79:J79"/>
    <mergeCell ref="H71:J71"/>
    <mergeCell ref="H72:J72"/>
    <mergeCell ref="H73:J73"/>
    <mergeCell ref="H74:J74"/>
    <mergeCell ref="H75:J75"/>
    <mergeCell ref="H77:J77"/>
    <mergeCell ref="H81:J81"/>
    <mergeCell ref="H98:J98"/>
    <mergeCell ref="H6:J6"/>
    <mergeCell ref="H15:J15"/>
    <mergeCell ref="H7:J7"/>
    <mergeCell ref="H9:J9"/>
    <mergeCell ref="H11:J11"/>
    <mergeCell ref="H13:J13"/>
    <mergeCell ref="H17:J17"/>
    <mergeCell ref="H19:J19"/>
    <mergeCell ref="H20:J20"/>
    <mergeCell ref="H36:J36"/>
    <mergeCell ref="H37:J37"/>
    <mergeCell ref="H38:J38"/>
    <mergeCell ref="H42:J42"/>
    <mergeCell ref="H68:J68"/>
    <mergeCell ref="K114:P114"/>
    <mergeCell ref="K117:P117"/>
    <mergeCell ref="H100:J100"/>
    <mergeCell ref="K111:P111"/>
    <mergeCell ref="K112:P112"/>
    <mergeCell ref="K113:P113"/>
    <mergeCell ref="K115:P115"/>
    <mergeCell ref="H102:J102"/>
    <mergeCell ref="H103:J103"/>
    <mergeCell ref="H107:J107"/>
    <mergeCell ref="H108:J108"/>
    <mergeCell ref="H109:J109"/>
    <mergeCell ref="H21:J21"/>
    <mergeCell ref="H22:J22"/>
    <mergeCell ref="H39:J39"/>
    <mergeCell ref="H40:J40"/>
    <mergeCell ref="H41:J41"/>
    <mergeCell ref="H82:J82"/>
    <mergeCell ref="H97:J97"/>
    <mergeCell ref="H99:J99"/>
    <mergeCell ref="H101:J101"/>
    <mergeCell ref="H106:J106"/>
    <mergeCell ref="H104:J104"/>
    <mergeCell ref="H105:J105"/>
    <mergeCell ref="H96:J96"/>
    <mergeCell ref="H47:J47"/>
    <mergeCell ref="H48:J48"/>
    <mergeCell ref="H49:J49"/>
    <mergeCell ref="H50:J50"/>
    <mergeCell ref="H51:J51"/>
  </mergeCells>
  <pageMargins left="0.13541666666666666" right="0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97"/>
  <sheetViews>
    <sheetView view="pageLayout" topLeftCell="A37" zoomScale="85" zoomScaleNormal="100" zoomScalePageLayoutView="85" workbookViewId="0">
      <selection activeCell="A52" sqref="A52:R52"/>
    </sheetView>
  </sheetViews>
  <sheetFormatPr defaultColWidth="9.140625" defaultRowHeight="15" x14ac:dyDescent="0.25"/>
  <cols>
    <col min="1" max="1" width="3.85546875" style="90" bestFit="1" customWidth="1"/>
    <col min="2" max="2" width="7.7109375" style="90" customWidth="1"/>
    <col min="3" max="3" width="11.42578125" style="90" customWidth="1"/>
    <col min="4" max="4" width="9.7109375" style="90" customWidth="1"/>
    <col min="5" max="5" width="12.7109375" style="90" customWidth="1"/>
    <col min="6" max="6" width="10.140625" style="90" customWidth="1"/>
    <col min="7" max="7" width="8.85546875" style="90" customWidth="1"/>
    <col min="8" max="8" width="4.85546875" style="90" customWidth="1"/>
    <col min="9" max="10" width="4.140625" style="90" customWidth="1"/>
    <col min="11" max="11" width="7.5703125" style="90" bestFit="1" customWidth="1"/>
    <col min="12" max="12" width="7.140625" style="90" customWidth="1"/>
    <col min="13" max="13" width="8" style="90" bestFit="1" customWidth="1"/>
    <col min="14" max="14" width="7.7109375" style="90" customWidth="1"/>
    <col min="15" max="15" width="7.85546875" style="90" customWidth="1"/>
    <col min="16" max="17" width="5.140625" style="90" customWidth="1"/>
    <col min="18" max="18" width="7.28515625" style="90" customWidth="1"/>
    <col min="19" max="16384" width="9.140625" style="90"/>
  </cols>
  <sheetData>
    <row r="1" spans="1:18" ht="17.2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K1" s="108"/>
      <c r="L1" s="66" t="s">
        <v>22</v>
      </c>
      <c r="M1" s="66" t="s">
        <v>23</v>
      </c>
      <c r="N1" s="66" t="s">
        <v>2</v>
      </c>
      <c r="O1" s="83"/>
      <c r="P1" s="83"/>
      <c r="Q1" s="92"/>
      <c r="R1" s="92"/>
    </row>
    <row r="2" spans="1:18" ht="17.2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K2" s="94" t="s">
        <v>28</v>
      </c>
      <c r="L2" s="95">
        <v>10404</v>
      </c>
      <c r="M2" s="94">
        <v>1070</v>
      </c>
      <c r="N2" s="94">
        <v>1</v>
      </c>
      <c r="O2" s="96"/>
      <c r="P2" s="96"/>
      <c r="R2" s="92"/>
    </row>
    <row r="3" spans="1:18" ht="17.25" customHeight="1" x14ac:dyDescent="0.25">
      <c r="K3" s="94" t="s">
        <v>0</v>
      </c>
      <c r="L3" s="94" t="s">
        <v>495</v>
      </c>
      <c r="M3" s="94"/>
      <c r="N3" s="94"/>
      <c r="O3" s="96"/>
      <c r="P3" s="96"/>
      <c r="R3" s="92"/>
    </row>
    <row r="4" spans="1:18" ht="17.25" customHeight="1" x14ac:dyDescent="0.25">
      <c r="K4" s="94" t="s">
        <v>1</v>
      </c>
      <c r="L4" s="94">
        <v>0</v>
      </c>
      <c r="M4" s="94" t="s">
        <v>44</v>
      </c>
      <c r="N4" s="94" t="s">
        <v>443</v>
      </c>
      <c r="O4" s="96"/>
      <c r="P4" s="96"/>
      <c r="R4" s="92"/>
    </row>
    <row r="5" spans="1:18" ht="18" customHeight="1" x14ac:dyDescent="0.25">
      <c r="N5" s="97"/>
      <c r="O5" s="92"/>
      <c r="Q5" s="92"/>
      <c r="R5" s="92"/>
    </row>
    <row r="6" spans="1:18" ht="33.75" customHeight="1" x14ac:dyDescent="0.35">
      <c r="A6" s="66" t="s">
        <v>3</v>
      </c>
      <c r="B6" s="47" t="s">
        <v>34</v>
      </c>
      <c r="C6" s="66" t="s">
        <v>15</v>
      </c>
      <c r="D6" s="66" t="s">
        <v>21</v>
      </c>
      <c r="E6" s="66" t="s">
        <v>12</v>
      </c>
      <c r="F6" s="66" t="s">
        <v>4</v>
      </c>
      <c r="G6" s="66" t="s">
        <v>10</v>
      </c>
      <c r="H6" s="162" t="s">
        <v>37</v>
      </c>
      <c r="I6" s="163"/>
      <c r="J6" s="164"/>
      <c r="K6" s="47" t="s">
        <v>41</v>
      </c>
      <c r="L6" s="47" t="s">
        <v>26</v>
      </c>
      <c r="M6" s="47" t="s">
        <v>27</v>
      </c>
      <c r="N6" s="47" t="s">
        <v>25</v>
      </c>
      <c r="O6" s="47" t="s">
        <v>20</v>
      </c>
      <c r="P6" s="48" t="s">
        <v>8</v>
      </c>
      <c r="Q6" s="48" t="s">
        <v>9</v>
      </c>
      <c r="R6" s="49" t="s">
        <v>13</v>
      </c>
    </row>
    <row r="7" spans="1:18" x14ac:dyDescent="0.25">
      <c r="A7" s="63">
        <v>1</v>
      </c>
      <c r="B7" s="23" t="s">
        <v>462</v>
      </c>
      <c r="C7" s="22" t="s">
        <v>30</v>
      </c>
      <c r="D7" s="22" t="s">
        <v>92</v>
      </c>
      <c r="E7" s="22" t="s">
        <v>114</v>
      </c>
      <c r="F7" s="22" t="s">
        <v>45</v>
      </c>
      <c r="G7" s="22" t="s">
        <v>117</v>
      </c>
      <c r="H7" s="204" t="s">
        <v>18</v>
      </c>
      <c r="I7" s="205"/>
      <c r="J7" s="205"/>
      <c r="K7" s="24">
        <v>440</v>
      </c>
      <c r="L7" s="24"/>
      <c r="M7" s="24"/>
      <c r="N7" s="24"/>
      <c r="O7" s="24"/>
      <c r="P7" s="25"/>
      <c r="Q7" s="25"/>
      <c r="R7" s="26"/>
    </row>
    <row r="8" spans="1:18" x14ac:dyDescent="0.25">
      <c r="A8" s="63">
        <v>2</v>
      </c>
      <c r="B8" s="23" t="s">
        <v>462</v>
      </c>
      <c r="C8" s="22" t="s">
        <v>30</v>
      </c>
      <c r="D8" s="22" t="s">
        <v>92</v>
      </c>
      <c r="E8" s="22" t="s">
        <v>115</v>
      </c>
      <c r="F8" s="22" t="s">
        <v>45</v>
      </c>
      <c r="G8" s="24" t="s">
        <v>118</v>
      </c>
      <c r="H8" s="204" t="s">
        <v>18</v>
      </c>
      <c r="I8" s="205"/>
      <c r="J8" s="205"/>
      <c r="K8" s="24">
        <v>440</v>
      </c>
      <c r="L8" s="24"/>
      <c r="M8" s="24"/>
      <c r="N8" s="24"/>
      <c r="O8" s="24"/>
      <c r="P8" s="25"/>
      <c r="Q8" s="25"/>
      <c r="R8" s="26"/>
    </row>
    <row r="9" spans="1:18" x14ac:dyDescent="0.25">
      <c r="A9" s="63">
        <v>3</v>
      </c>
      <c r="B9" s="23" t="s">
        <v>463</v>
      </c>
      <c r="C9" s="22" t="s">
        <v>30</v>
      </c>
      <c r="D9" s="22" t="s">
        <v>92</v>
      </c>
      <c r="E9" s="22" t="s">
        <v>114</v>
      </c>
      <c r="F9" s="22" t="s">
        <v>45</v>
      </c>
      <c r="G9" s="22" t="s">
        <v>117</v>
      </c>
      <c r="H9" s="204" t="s">
        <v>18</v>
      </c>
      <c r="I9" s="205"/>
      <c r="J9" s="205"/>
      <c r="K9" s="24">
        <v>920</v>
      </c>
      <c r="L9" s="24"/>
      <c r="M9" s="24"/>
      <c r="N9" s="24"/>
      <c r="O9" s="24"/>
      <c r="P9" s="25"/>
      <c r="Q9" s="25"/>
      <c r="R9" s="26"/>
    </row>
    <row r="10" spans="1:18" x14ac:dyDescent="0.25">
      <c r="A10" s="63">
        <v>4</v>
      </c>
      <c r="B10" s="23" t="s">
        <v>463</v>
      </c>
      <c r="C10" s="22" t="s">
        <v>30</v>
      </c>
      <c r="D10" s="22" t="s">
        <v>92</v>
      </c>
      <c r="E10" s="22" t="s">
        <v>115</v>
      </c>
      <c r="F10" s="22" t="s">
        <v>45</v>
      </c>
      <c r="G10" s="24" t="s">
        <v>118</v>
      </c>
      <c r="H10" s="204" t="s">
        <v>18</v>
      </c>
      <c r="I10" s="205"/>
      <c r="J10" s="205"/>
      <c r="K10" s="24">
        <v>920</v>
      </c>
      <c r="L10" s="24"/>
      <c r="M10" s="24"/>
      <c r="N10" s="24"/>
      <c r="O10" s="24"/>
      <c r="P10" s="25"/>
      <c r="Q10" s="25"/>
      <c r="R10" s="26"/>
    </row>
    <row r="11" spans="1:18" x14ac:dyDescent="0.25">
      <c r="A11" s="63">
        <v>5</v>
      </c>
      <c r="B11" s="23" t="s">
        <v>462</v>
      </c>
      <c r="C11" s="22" t="s">
        <v>203</v>
      </c>
      <c r="D11" s="22" t="s">
        <v>204</v>
      </c>
      <c r="E11" s="22" t="s">
        <v>258</v>
      </c>
      <c r="F11" s="22" t="s">
        <v>45</v>
      </c>
      <c r="G11" s="24" t="s">
        <v>65</v>
      </c>
      <c r="H11" s="204" t="s">
        <v>259</v>
      </c>
      <c r="I11" s="205"/>
      <c r="J11" s="205"/>
      <c r="K11" s="24">
        <v>30</v>
      </c>
      <c r="L11" s="24"/>
      <c r="M11" s="24"/>
      <c r="N11" s="24"/>
      <c r="O11" s="24"/>
      <c r="P11" s="25"/>
      <c r="Q11" s="25"/>
      <c r="R11" s="26"/>
    </row>
    <row r="12" spans="1:18" x14ac:dyDescent="0.25">
      <c r="A12" s="63">
        <v>6</v>
      </c>
      <c r="B12" s="23" t="s">
        <v>463</v>
      </c>
      <c r="C12" s="22" t="s">
        <v>203</v>
      </c>
      <c r="D12" s="22" t="s">
        <v>204</v>
      </c>
      <c r="E12" s="22" t="s">
        <v>258</v>
      </c>
      <c r="F12" s="22" t="s">
        <v>45</v>
      </c>
      <c r="G12" s="24" t="s">
        <v>65</v>
      </c>
      <c r="H12" s="204" t="s">
        <v>259</v>
      </c>
      <c r="I12" s="205"/>
      <c r="J12" s="205"/>
      <c r="K12" s="24">
        <v>60</v>
      </c>
      <c r="L12" s="24"/>
      <c r="M12" s="24"/>
      <c r="N12" s="24"/>
      <c r="O12" s="24"/>
      <c r="P12" s="25"/>
      <c r="Q12" s="25"/>
      <c r="R12" s="26"/>
    </row>
    <row r="13" spans="1:18" x14ac:dyDescent="0.25">
      <c r="A13" s="63">
        <v>7</v>
      </c>
      <c r="B13" s="23" t="s">
        <v>462</v>
      </c>
      <c r="C13" s="63" t="s">
        <v>200</v>
      </c>
      <c r="D13" s="22" t="s">
        <v>208</v>
      </c>
      <c r="E13" s="22" t="s">
        <v>260</v>
      </c>
      <c r="F13" s="22" t="s">
        <v>45</v>
      </c>
      <c r="G13" s="63" t="s">
        <v>55</v>
      </c>
      <c r="H13" s="204" t="s">
        <v>18</v>
      </c>
      <c r="I13" s="205"/>
      <c r="J13" s="205"/>
      <c r="K13" s="24">
        <v>4</v>
      </c>
      <c r="L13" s="24"/>
      <c r="M13" s="24"/>
      <c r="N13" s="24"/>
      <c r="O13" s="24"/>
      <c r="P13" s="25"/>
      <c r="Q13" s="25"/>
      <c r="R13" s="26"/>
    </row>
    <row r="14" spans="1:18" x14ac:dyDescent="0.25">
      <c r="A14" s="63">
        <v>8</v>
      </c>
      <c r="B14" s="23" t="s">
        <v>463</v>
      </c>
      <c r="C14" s="63" t="s">
        <v>200</v>
      </c>
      <c r="D14" s="22" t="s">
        <v>208</v>
      </c>
      <c r="E14" s="22" t="s">
        <v>260</v>
      </c>
      <c r="F14" s="22" t="s">
        <v>45</v>
      </c>
      <c r="G14" s="63" t="s">
        <v>55</v>
      </c>
      <c r="H14" s="204" t="s">
        <v>18</v>
      </c>
      <c r="I14" s="205"/>
      <c r="J14" s="205"/>
      <c r="K14" s="24">
        <v>8</v>
      </c>
      <c r="L14" s="24"/>
      <c r="M14" s="24"/>
      <c r="N14" s="24"/>
      <c r="O14" s="24"/>
      <c r="P14" s="25"/>
      <c r="Q14" s="25"/>
      <c r="R14" s="26"/>
    </row>
    <row r="15" spans="1:18" x14ac:dyDescent="0.25">
      <c r="A15" s="63">
        <v>9</v>
      </c>
      <c r="B15" s="23" t="s">
        <v>462</v>
      </c>
      <c r="C15" s="63" t="s">
        <v>200</v>
      </c>
      <c r="D15" s="22" t="s">
        <v>208</v>
      </c>
      <c r="E15" s="22" t="s">
        <v>261</v>
      </c>
      <c r="F15" s="22" t="s">
        <v>45</v>
      </c>
      <c r="G15" s="63" t="s">
        <v>55</v>
      </c>
      <c r="H15" s="204" t="s">
        <v>18</v>
      </c>
      <c r="I15" s="205"/>
      <c r="J15" s="205"/>
      <c r="K15" s="24">
        <v>2</v>
      </c>
      <c r="L15" s="24"/>
      <c r="M15" s="24"/>
      <c r="N15" s="24"/>
      <c r="O15" s="24"/>
      <c r="P15" s="25"/>
      <c r="Q15" s="25"/>
      <c r="R15" s="26"/>
    </row>
    <row r="16" spans="1:18" x14ac:dyDescent="0.25">
      <c r="A16" s="63">
        <v>10</v>
      </c>
      <c r="B16" s="23" t="s">
        <v>462</v>
      </c>
      <c r="C16" s="63" t="s">
        <v>200</v>
      </c>
      <c r="D16" s="22" t="s">
        <v>208</v>
      </c>
      <c r="E16" s="22" t="s">
        <v>262</v>
      </c>
      <c r="F16" s="22" t="s">
        <v>45</v>
      </c>
      <c r="G16" s="63" t="s">
        <v>55</v>
      </c>
      <c r="H16" s="204" t="s">
        <v>18</v>
      </c>
      <c r="I16" s="205"/>
      <c r="J16" s="205"/>
      <c r="K16" s="24">
        <v>2</v>
      </c>
      <c r="L16" s="24"/>
      <c r="M16" s="24"/>
      <c r="N16" s="24"/>
      <c r="O16" s="24"/>
      <c r="P16" s="25"/>
      <c r="Q16" s="25"/>
      <c r="R16" s="26"/>
    </row>
    <row r="17" spans="1:18" x14ac:dyDescent="0.25">
      <c r="A17" s="63">
        <v>11</v>
      </c>
      <c r="B17" s="23" t="s">
        <v>463</v>
      </c>
      <c r="C17" s="63" t="s">
        <v>200</v>
      </c>
      <c r="D17" s="22" t="s">
        <v>208</v>
      </c>
      <c r="E17" s="22" t="s">
        <v>261</v>
      </c>
      <c r="F17" s="22" t="s">
        <v>45</v>
      </c>
      <c r="G17" s="63" t="s">
        <v>55</v>
      </c>
      <c r="H17" s="204" t="s">
        <v>18</v>
      </c>
      <c r="I17" s="205"/>
      <c r="J17" s="205"/>
      <c r="K17" s="24">
        <v>4</v>
      </c>
      <c r="L17" s="24"/>
      <c r="M17" s="24"/>
      <c r="N17" s="24"/>
      <c r="O17" s="24"/>
      <c r="P17" s="25"/>
      <c r="Q17" s="25"/>
      <c r="R17" s="26"/>
    </row>
    <row r="18" spans="1:18" x14ac:dyDescent="0.25">
      <c r="A18" s="63">
        <v>12</v>
      </c>
      <c r="B18" s="23" t="s">
        <v>463</v>
      </c>
      <c r="C18" s="63" t="s">
        <v>200</v>
      </c>
      <c r="D18" s="22" t="s">
        <v>208</v>
      </c>
      <c r="E18" s="22" t="s">
        <v>262</v>
      </c>
      <c r="F18" s="22" t="s">
        <v>45</v>
      </c>
      <c r="G18" s="63" t="s">
        <v>55</v>
      </c>
      <c r="H18" s="204" t="s">
        <v>18</v>
      </c>
      <c r="I18" s="205"/>
      <c r="J18" s="205"/>
      <c r="K18" s="24">
        <v>4</v>
      </c>
      <c r="L18" s="24"/>
      <c r="M18" s="24"/>
      <c r="N18" s="24"/>
      <c r="O18" s="24"/>
      <c r="P18" s="25"/>
      <c r="Q18" s="25"/>
      <c r="R18" s="26"/>
    </row>
    <row r="19" spans="1:18" x14ac:dyDescent="0.25">
      <c r="A19" s="63">
        <v>13</v>
      </c>
      <c r="B19" s="23" t="s">
        <v>462</v>
      </c>
      <c r="C19" s="63" t="s">
        <v>200</v>
      </c>
      <c r="D19" s="22" t="s">
        <v>66</v>
      </c>
      <c r="E19" s="22" t="s">
        <v>49</v>
      </c>
      <c r="F19" s="22" t="s">
        <v>45</v>
      </c>
      <c r="G19" s="63" t="s">
        <v>226</v>
      </c>
      <c r="H19" s="204" t="s">
        <v>18</v>
      </c>
      <c r="I19" s="205"/>
      <c r="J19" s="205"/>
      <c r="K19" s="24">
        <v>12</v>
      </c>
      <c r="L19" s="24"/>
      <c r="M19" s="24"/>
      <c r="N19" s="24"/>
      <c r="O19" s="24"/>
      <c r="P19" s="25"/>
      <c r="Q19" s="25"/>
      <c r="R19" s="26"/>
    </row>
    <row r="20" spans="1:18" x14ac:dyDescent="0.25">
      <c r="A20" s="63">
        <v>14</v>
      </c>
      <c r="B20" s="23" t="s">
        <v>463</v>
      </c>
      <c r="C20" s="63" t="s">
        <v>200</v>
      </c>
      <c r="D20" s="22" t="s">
        <v>66</v>
      </c>
      <c r="E20" s="22" t="s">
        <v>49</v>
      </c>
      <c r="F20" s="22" t="s">
        <v>45</v>
      </c>
      <c r="G20" s="63" t="s">
        <v>226</v>
      </c>
      <c r="H20" s="204" t="s">
        <v>18</v>
      </c>
      <c r="I20" s="205"/>
      <c r="J20" s="205"/>
      <c r="K20" s="24">
        <f>72/3</f>
        <v>24</v>
      </c>
      <c r="L20" s="24"/>
      <c r="M20" s="24"/>
      <c r="N20" s="24"/>
      <c r="O20" s="24"/>
      <c r="P20" s="25"/>
      <c r="Q20" s="25"/>
      <c r="R20" s="26"/>
    </row>
    <row r="21" spans="1:18" x14ac:dyDescent="0.25">
      <c r="A21" s="63">
        <v>15</v>
      </c>
      <c r="B21" s="23" t="s">
        <v>462</v>
      </c>
      <c r="C21" s="63" t="s">
        <v>200</v>
      </c>
      <c r="D21" s="22" t="s">
        <v>66</v>
      </c>
      <c r="E21" s="22" t="s">
        <v>263</v>
      </c>
      <c r="F21" s="22" t="s">
        <v>45</v>
      </c>
      <c r="G21" s="63" t="s">
        <v>226</v>
      </c>
      <c r="H21" s="204" t="s">
        <v>391</v>
      </c>
      <c r="I21" s="205"/>
      <c r="J21" s="205"/>
      <c r="K21" s="24">
        <v>4</v>
      </c>
      <c r="L21" s="24"/>
      <c r="M21" s="24"/>
      <c r="N21" s="24"/>
      <c r="O21" s="24"/>
      <c r="P21" s="25"/>
      <c r="Q21" s="25"/>
      <c r="R21" s="26"/>
    </row>
    <row r="22" spans="1:18" x14ac:dyDescent="0.25">
      <c r="A22" s="63">
        <v>16</v>
      </c>
      <c r="B22" s="23" t="s">
        <v>463</v>
      </c>
      <c r="C22" s="63" t="s">
        <v>200</v>
      </c>
      <c r="D22" s="22" t="s">
        <v>66</v>
      </c>
      <c r="E22" s="22" t="s">
        <v>263</v>
      </c>
      <c r="F22" s="22" t="s">
        <v>45</v>
      </c>
      <c r="G22" s="63" t="s">
        <v>226</v>
      </c>
      <c r="H22" s="204" t="s">
        <v>391</v>
      </c>
      <c r="I22" s="205"/>
      <c r="J22" s="205"/>
      <c r="K22" s="24">
        <v>8</v>
      </c>
      <c r="L22" s="24"/>
      <c r="M22" s="24"/>
      <c r="N22" s="24"/>
      <c r="O22" s="24"/>
      <c r="P22" s="25"/>
      <c r="Q22" s="25"/>
      <c r="R22" s="26"/>
    </row>
    <row r="23" spans="1:18" x14ac:dyDescent="0.25">
      <c r="A23" s="63">
        <v>17</v>
      </c>
      <c r="B23" s="23" t="s">
        <v>400</v>
      </c>
      <c r="C23" s="63" t="s">
        <v>200</v>
      </c>
      <c r="D23" s="22" t="s">
        <v>66</v>
      </c>
      <c r="E23" s="22" t="s">
        <v>264</v>
      </c>
      <c r="F23" s="22" t="s">
        <v>45</v>
      </c>
      <c r="G23" s="63" t="s">
        <v>226</v>
      </c>
      <c r="H23" s="204" t="s">
        <v>265</v>
      </c>
      <c r="I23" s="205"/>
      <c r="J23" s="205"/>
      <c r="K23" s="24">
        <v>6</v>
      </c>
      <c r="L23" s="24"/>
      <c r="M23" s="24"/>
      <c r="N23" s="24"/>
      <c r="O23" s="24"/>
      <c r="P23" s="25"/>
      <c r="Q23" s="25"/>
      <c r="R23" s="26"/>
    </row>
    <row r="24" spans="1:18" x14ac:dyDescent="0.25">
      <c r="A24" s="63">
        <v>18</v>
      </c>
      <c r="B24" s="23" t="s">
        <v>462</v>
      </c>
      <c r="C24" s="63" t="s">
        <v>200</v>
      </c>
      <c r="D24" s="22" t="s">
        <v>208</v>
      </c>
      <c r="E24" s="22" t="s">
        <v>266</v>
      </c>
      <c r="F24" s="22" t="s">
        <v>45</v>
      </c>
      <c r="G24" s="24" t="s">
        <v>65</v>
      </c>
      <c r="H24" s="176" t="s">
        <v>18</v>
      </c>
      <c r="I24" s="192"/>
      <c r="J24" s="193"/>
      <c r="K24" s="24">
        <v>24</v>
      </c>
      <c r="L24" s="24"/>
      <c r="M24" s="24"/>
      <c r="N24" s="24"/>
      <c r="O24" s="24"/>
      <c r="P24" s="25"/>
      <c r="Q24" s="25"/>
      <c r="R24" s="26"/>
    </row>
    <row r="25" spans="1:18" x14ac:dyDescent="0.25">
      <c r="K25" s="160" t="s">
        <v>11</v>
      </c>
      <c r="L25" s="160"/>
      <c r="M25" s="160"/>
      <c r="N25" s="160"/>
      <c r="O25" s="160"/>
      <c r="P25" s="160"/>
      <c r="Q25" s="108" t="s">
        <v>7</v>
      </c>
      <c r="R25" s="108" t="s">
        <v>5</v>
      </c>
    </row>
    <row r="26" spans="1:18" x14ac:dyDescent="0.25">
      <c r="K26" s="161"/>
      <c r="L26" s="161"/>
      <c r="M26" s="161"/>
      <c r="N26" s="161"/>
      <c r="O26" s="161"/>
      <c r="P26" s="161"/>
      <c r="Q26" s="98"/>
      <c r="R26" s="107"/>
    </row>
    <row r="27" spans="1:18" x14ac:dyDescent="0.25">
      <c r="K27" s="156"/>
      <c r="L27" s="156"/>
      <c r="M27" s="156"/>
      <c r="N27" s="156"/>
      <c r="O27" s="156"/>
      <c r="P27" s="156"/>
      <c r="Q27" s="100"/>
      <c r="R27" s="100"/>
    </row>
    <row r="28" spans="1:18" x14ac:dyDescent="0.25">
      <c r="K28" s="160" t="s">
        <v>14</v>
      </c>
      <c r="L28" s="160"/>
      <c r="M28" s="160"/>
      <c r="N28" s="160"/>
      <c r="O28" s="160"/>
      <c r="P28" s="160"/>
      <c r="Q28" s="108" t="s">
        <v>7</v>
      </c>
      <c r="R28" s="108" t="s">
        <v>5</v>
      </c>
    </row>
    <row r="29" spans="1:18" x14ac:dyDescent="0.25">
      <c r="A29" s="92"/>
      <c r="B29" s="92"/>
      <c r="C29" s="92"/>
      <c r="D29" s="92"/>
      <c r="E29" s="92"/>
      <c r="F29" s="92"/>
      <c r="G29" s="92"/>
      <c r="K29" s="161"/>
      <c r="L29" s="161"/>
      <c r="M29" s="161"/>
      <c r="N29" s="161"/>
      <c r="O29" s="161"/>
      <c r="P29" s="161"/>
      <c r="Q29" s="107"/>
      <c r="R29" s="107"/>
    </row>
    <row r="30" spans="1:18" x14ac:dyDescent="0.25">
      <c r="A30" s="92"/>
      <c r="B30" s="92"/>
      <c r="C30" s="92"/>
      <c r="D30" s="92"/>
      <c r="E30" s="92"/>
      <c r="F30" s="92"/>
      <c r="G30" s="92"/>
    </row>
    <row r="31" spans="1:18" x14ac:dyDescent="0.25">
      <c r="A31" s="92"/>
      <c r="B31" s="92"/>
      <c r="C31" s="92"/>
      <c r="D31" s="92"/>
      <c r="E31" s="92"/>
      <c r="F31" s="92"/>
      <c r="G31" s="92"/>
      <c r="K31" s="156"/>
      <c r="L31" s="156"/>
      <c r="M31" s="156"/>
      <c r="N31" s="156"/>
      <c r="O31" s="156"/>
      <c r="P31" s="156"/>
      <c r="Q31" s="100"/>
      <c r="R31" s="100"/>
    </row>
    <row r="32" spans="1:18" x14ac:dyDescent="0.25">
      <c r="A32" s="92"/>
      <c r="B32" s="92"/>
      <c r="C32" s="92"/>
      <c r="D32" s="92"/>
      <c r="E32" s="92"/>
      <c r="F32" s="92"/>
      <c r="G32" s="92"/>
      <c r="H32" s="92"/>
      <c r="I32" s="92"/>
      <c r="K32" s="108"/>
      <c r="L32" s="66" t="s">
        <v>22</v>
      </c>
      <c r="M32" s="66" t="s">
        <v>23</v>
      </c>
      <c r="N32" s="66" t="s">
        <v>2</v>
      </c>
      <c r="O32" s="83"/>
      <c r="P32" s="83"/>
      <c r="Q32" s="92"/>
      <c r="R32" s="92"/>
    </row>
    <row r="33" spans="1:18" x14ac:dyDescent="0.25">
      <c r="A33" s="92"/>
      <c r="B33" s="92"/>
      <c r="C33" s="92"/>
      <c r="D33" s="92"/>
      <c r="E33" s="92"/>
      <c r="F33" s="92"/>
      <c r="G33" s="92"/>
      <c r="H33" s="92"/>
      <c r="I33" s="92"/>
      <c r="K33" s="94" t="s">
        <v>28</v>
      </c>
      <c r="L33" s="95">
        <v>10404</v>
      </c>
      <c r="M33" s="94">
        <v>1070</v>
      </c>
      <c r="N33" s="94">
        <v>1</v>
      </c>
      <c r="O33" s="96"/>
      <c r="P33" s="96"/>
      <c r="R33" s="92"/>
    </row>
    <row r="34" spans="1:18" x14ac:dyDescent="0.25">
      <c r="K34" s="94" t="s">
        <v>0</v>
      </c>
      <c r="L34" s="94" t="s">
        <v>495</v>
      </c>
      <c r="M34" s="94"/>
      <c r="N34" s="94"/>
      <c r="O34" s="96"/>
      <c r="P34" s="96"/>
      <c r="R34" s="92"/>
    </row>
    <row r="35" spans="1:18" x14ac:dyDescent="0.25">
      <c r="K35" s="94" t="s">
        <v>1</v>
      </c>
      <c r="L35" s="94">
        <v>0</v>
      </c>
      <c r="M35" s="94" t="s">
        <v>44</v>
      </c>
      <c r="N35" s="94" t="s">
        <v>444</v>
      </c>
      <c r="O35" s="96"/>
      <c r="P35" s="96"/>
      <c r="R35" s="92"/>
    </row>
    <row r="36" spans="1:18" x14ac:dyDescent="0.25">
      <c r="N36" s="97"/>
      <c r="O36" s="92"/>
      <c r="Q36" s="92"/>
      <c r="R36" s="92"/>
    </row>
    <row r="37" spans="1:18" ht="34.5" customHeight="1" x14ac:dyDescent="0.35">
      <c r="A37" s="66" t="s">
        <v>3</v>
      </c>
      <c r="B37" s="47" t="s">
        <v>34</v>
      </c>
      <c r="C37" s="66" t="s">
        <v>15</v>
      </c>
      <c r="D37" s="66" t="s">
        <v>21</v>
      </c>
      <c r="E37" s="66" t="s">
        <v>12</v>
      </c>
      <c r="F37" s="66" t="s">
        <v>4</v>
      </c>
      <c r="G37" s="66" t="s">
        <v>10</v>
      </c>
      <c r="H37" s="162" t="s">
        <v>37</v>
      </c>
      <c r="I37" s="163"/>
      <c r="J37" s="164"/>
      <c r="K37" s="47" t="s">
        <v>41</v>
      </c>
      <c r="L37" s="47" t="s">
        <v>26</v>
      </c>
      <c r="M37" s="47" t="s">
        <v>27</v>
      </c>
      <c r="N37" s="47" t="s">
        <v>25</v>
      </c>
      <c r="O37" s="47" t="s">
        <v>20</v>
      </c>
      <c r="P37" s="48" t="s">
        <v>8</v>
      </c>
      <c r="Q37" s="48" t="s">
        <v>9</v>
      </c>
      <c r="R37" s="49" t="s">
        <v>13</v>
      </c>
    </row>
    <row r="38" spans="1:18" x14ac:dyDescent="0.25">
      <c r="A38" s="63">
        <v>19</v>
      </c>
      <c r="B38" s="23" t="s">
        <v>463</v>
      </c>
      <c r="C38" s="63" t="s">
        <v>200</v>
      </c>
      <c r="D38" s="22" t="s">
        <v>208</v>
      </c>
      <c r="E38" s="22" t="s">
        <v>266</v>
      </c>
      <c r="F38" s="22" t="s">
        <v>45</v>
      </c>
      <c r="G38" s="24" t="s">
        <v>65</v>
      </c>
      <c r="H38" s="176" t="s">
        <v>18</v>
      </c>
      <c r="I38" s="192"/>
      <c r="J38" s="193"/>
      <c r="K38" s="24">
        <f>144/3</f>
        <v>48</v>
      </c>
      <c r="L38" s="24"/>
      <c r="M38" s="24"/>
      <c r="N38" s="24"/>
      <c r="O38" s="24"/>
      <c r="P38" s="25"/>
      <c r="Q38" s="25"/>
      <c r="R38" s="26"/>
    </row>
    <row r="39" spans="1:18" x14ac:dyDescent="0.25">
      <c r="A39" s="63">
        <v>20</v>
      </c>
      <c r="B39" s="23" t="s">
        <v>462</v>
      </c>
      <c r="C39" s="63" t="s">
        <v>200</v>
      </c>
      <c r="D39" s="22" t="s">
        <v>66</v>
      </c>
      <c r="E39" s="22" t="s">
        <v>267</v>
      </c>
      <c r="F39" s="22" t="s">
        <v>45</v>
      </c>
      <c r="G39" s="24" t="s">
        <v>65</v>
      </c>
      <c r="H39" s="176" t="s">
        <v>268</v>
      </c>
      <c r="I39" s="192"/>
      <c r="J39" s="193"/>
      <c r="K39" s="24">
        <v>10</v>
      </c>
      <c r="L39" s="24"/>
      <c r="M39" s="24"/>
      <c r="N39" s="24"/>
      <c r="O39" s="24"/>
      <c r="P39" s="25"/>
      <c r="Q39" s="25"/>
      <c r="R39" s="26"/>
    </row>
    <row r="40" spans="1:18" x14ac:dyDescent="0.25">
      <c r="A40" s="63">
        <v>21</v>
      </c>
      <c r="B40" s="23" t="s">
        <v>463</v>
      </c>
      <c r="C40" s="63" t="s">
        <v>200</v>
      </c>
      <c r="D40" s="22" t="s">
        <v>66</v>
      </c>
      <c r="E40" s="22" t="s">
        <v>267</v>
      </c>
      <c r="F40" s="22" t="s">
        <v>45</v>
      </c>
      <c r="G40" s="24" t="s">
        <v>65</v>
      </c>
      <c r="H40" s="176" t="s">
        <v>268</v>
      </c>
      <c r="I40" s="192"/>
      <c r="J40" s="193"/>
      <c r="K40" s="24">
        <v>20</v>
      </c>
      <c r="L40" s="24"/>
      <c r="M40" s="24"/>
      <c r="N40" s="24"/>
      <c r="O40" s="24"/>
      <c r="P40" s="25"/>
      <c r="Q40" s="25"/>
      <c r="R40" s="26"/>
    </row>
    <row r="41" spans="1:18" x14ac:dyDescent="0.25">
      <c r="A41" s="63">
        <v>22</v>
      </c>
      <c r="B41" s="23" t="s">
        <v>462</v>
      </c>
      <c r="C41" s="22" t="s">
        <v>181</v>
      </c>
      <c r="D41" s="22" t="s">
        <v>270</v>
      </c>
      <c r="E41" s="22" t="s">
        <v>269</v>
      </c>
      <c r="F41" s="22" t="s">
        <v>45</v>
      </c>
      <c r="G41" s="63" t="s">
        <v>55</v>
      </c>
      <c r="H41" s="157">
        <v>1400</v>
      </c>
      <c r="I41" s="218"/>
      <c r="J41" s="219"/>
      <c r="K41" s="24">
        <v>16</v>
      </c>
      <c r="L41" s="24"/>
      <c r="M41" s="24"/>
      <c r="N41" s="24"/>
      <c r="O41" s="24"/>
      <c r="P41" s="25"/>
      <c r="Q41" s="25"/>
      <c r="R41" s="26"/>
    </row>
    <row r="42" spans="1:18" x14ac:dyDescent="0.25">
      <c r="A42" s="63">
        <v>23</v>
      </c>
      <c r="B42" s="23" t="s">
        <v>463</v>
      </c>
      <c r="C42" s="22" t="s">
        <v>181</v>
      </c>
      <c r="D42" s="22" t="s">
        <v>270</v>
      </c>
      <c r="E42" s="22" t="s">
        <v>269</v>
      </c>
      <c r="F42" s="22" t="s">
        <v>45</v>
      </c>
      <c r="G42" s="63" t="s">
        <v>55</v>
      </c>
      <c r="H42" s="176">
        <v>1400</v>
      </c>
      <c r="I42" s="192"/>
      <c r="J42" s="193"/>
      <c r="K42" s="24">
        <v>12</v>
      </c>
      <c r="L42" s="24"/>
      <c r="M42" s="24"/>
      <c r="N42" s="24"/>
      <c r="O42" s="24"/>
      <c r="P42" s="25"/>
      <c r="Q42" s="25"/>
      <c r="R42" s="26"/>
    </row>
    <row r="43" spans="1:18" x14ac:dyDescent="0.25">
      <c r="A43" s="63">
        <v>24</v>
      </c>
      <c r="B43" s="23" t="s">
        <v>463</v>
      </c>
      <c r="C43" s="22" t="s">
        <v>181</v>
      </c>
      <c r="D43" s="22" t="s">
        <v>270</v>
      </c>
      <c r="E43" s="22" t="s">
        <v>269</v>
      </c>
      <c r="F43" s="22" t="s">
        <v>45</v>
      </c>
      <c r="G43" s="63" t="s">
        <v>55</v>
      </c>
      <c r="H43" s="176">
        <v>1600</v>
      </c>
      <c r="I43" s="192"/>
      <c r="J43" s="193"/>
      <c r="K43" s="24">
        <v>8</v>
      </c>
      <c r="L43" s="24"/>
      <c r="M43" s="24"/>
      <c r="N43" s="24"/>
      <c r="O43" s="24"/>
      <c r="P43" s="25"/>
      <c r="Q43" s="25"/>
      <c r="R43" s="26"/>
    </row>
    <row r="44" spans="1:18" x14ac:dyDescent="0.25">
      <c r="A44" s="63">
        <v>25</v>
      </c>
      <c r="B44" s="23" t="s">
        <v>462</v>
      </c>
      <c r="C44" s="22" t="s">
        <v>181</v>
      </c>
      <c r="D44" s="22" t="s">
        <v>270</v>
      </c>
      <c r="E44" s="22" t="s">
        <v>271</v>
      </c>
      <c r="F44" s="22" t="s">
        <v>45</v>
      </c>
      <c r="G44" s="63" t="s">
        <v>55</v>
      </c>
      <c r="H44" s="157">
        <v>1400</v>
      </c>
      <c r="I44" s="218"/>
      <c r="J44" s="219"/>
      <c r="K44" s="24">
        <v>16</v>
      </c>
      <c r="L44" s="24"/>
      <c r="M44" s="24"/>
      <c r="N44" s="24"/>
      <c r="O44" s="24"/>
      <c r="P44" s="25"/>
      <c r="Q44" s="25"/>
      <c r="R44" s="26"/>
    </row>
    <row r="45" spans="1:18" x14ac:dyDescent="0.25">
      <c r="A45" s="63">
        <v>26</v>
      </c>
      <c r="B45" s="23" t="s">
        <v>463</v>
      </c>
      <c r="C45" s="22" t="s">
        <v>181</v>
      </c>
      <c r="D45" s="22" t="s">
        <v>270</v>
      </c>
      <c r="E45" s="22" t="s">
        <v>271</v>
      </c>
      <c r="F45" s="22" t="s">
        <v>45</v>
      </c>
      <c r="G45" s="63" t="s">
        <v>55</v>
      </c>
      <c r="H45" s="176">
        <v>1400</v>
      </c>
      <c r="I45" s="192"/>
      <c r="J45" s="193"/>
      <c r="K45" s="24">
        <v>12</v>
      </c>
      <c r="L45" s="24"/>
      <c r="M45" s="24"/>
      <c r="N45" s="24"/>
      <c r="O45" s="24"/>
      <c r="P45" s="25"/>
      <c r="Q45" s="25"/>
      <c r="R45" s="26"/>
    </row>
    <row r="46" spans="1:18" x14ac:dyDescent="0.25">
      <c r="A46" s="63">
        <v>27</v>
      </c>
      <c r="B46" s="23" t="s">
        <v>463</v>
      </c>
      <c r="C46" s="22" t="s">
        <v>181</v>
      </c>
      <c r="D46" s="22" t="s">
        <v>270</v>
      </c>
      <c r="E46" s="22" t="s">
        <v>271</v>
      </c>
      <c r="F46" s="22" t="s">
        <v>45</v>
      </c>
      <c r="G46" s="63" t="s">
        <v>55</v>
      </c>
      <c r="H46" s="176">
        <v>1600</v>
      </c>
      <c r="I46" s="192"/>
      <c r="J46" s="193"/>
      <c r="K46" s="24">
        <v>8</v>
      </c>
      <c r="L46" s="24"/>
      <c r="M46" s="24"/>
      <c r="N46" s="24"/>
      <c r="O46" s="24"/>
      <c r="P46" s="25"/>
      <c r="Q46" s="25"/>
      <c r="R46" s="26"/>
    </row>
    <row r="47" spans="1:18" ht="16.5" x14ac:dyDescent="0.35">
      <c r="A47" s="63">
        <v>28</v>
      </c>
      <c r="B47" s="23" t="s">
        <v>462</v>
      </c>
      <c r="C47" s="22" t="s">
        <v>95</v>
      </c>
      <c r="D47" s="22" t="s">
        <v>333</v>
      </c>
      <c r="E47" s="22" t="s">
        <v>113</v>
      </c>
      <c r="F47" s="22" t="s">
        <v>45</v>
      </c>
      <c r="G47" s="63" t="s">
        <v>55</v>
      </c>
      <c r="H47" s="216" t="s">
        <v>471</v>
      </c>
      <c r="I47" s="158"/>
      <c r="J47" s="159"/>
      <c r="K47" s="63">
        <v>76</v>
      </c>
      <c r="L47" s="47"/>
      <c r="M47" s="47"/>
      <c r="N47" s="47"/>
      <c r="O47" s="47" t="s">
        <v>409</v>
      </c>
      <c r="P47" s="48"/>
      <c r="Q47" s="48"/>
      <c r="R47" s="49"/>
    </row>
    <row r="48" spans="1:18" ht="16.5" x14ac:dyDescent="0.35">
      <c r="A48" s="63">
        <v>29</v>
      </c>
      <c r="B48" s="23" t="s">
        <v>462</v>
      </c>
      <c r="C48" s="22" t="s">
        <v>95</v>
      </c>
      <c r="D48" s="22" t="s">
        <v>333</v>
      </c>
      <c r="E48" s="22" t="s">
        <v>113</v>
      </c>
      <c r="F48" s="22" t="s">
        <v>45</v>
      </c>
      <c r="G48" s="63" t="s">
        <v>55</v>
      </c>
      <c r="H48" s="216" t="s">
        <v>472</v>
      </c>
      <c r="I48" s="158"/>
      <c r="J48" s="159"/>
      <c r="K48" s="63">
        <v>36</v>
      </c>
      <c r="L48" s="47"/>
      <c r="M48" s="47"/>
      <c r="N48" s="47"/>
      <c r="O48" s="47" t="s">
        <v>409</v>
      </c>
      <c r="P48" s="48"/>
      <c r="Q48" s="48"/>
      <c r="R48" s="49"/>
    </row>
    <row r="49" spans="1:18" ht="16.5" x14ac:dyDescent="0.35">
      <c r="A49" s="63">
        <v>30</v>
      </c>
      <c r="B49" s="23" t="s">
        <v>462</v>
      </c>
      <c r="C49" s="22" t="s">
        <v>95</v>
      </c>
      <c r="D49" s="22" t="s">
        <v>333</v>
      </c>
      <c r="E49" s="22" t="s">
        <v>113</v>
      </c>
      <c r="F49" s="22" t="s">
        <v>45</v>
      </c>
      <c r="G49" s="63" t="s">
        <v>55</v>
      </c>
      <c r="H49" s="216" t="s">
        <v>473</v>
      </c>
      <c r="I49" s="158"/>
      <c r="J49" s="159"/>
      <c r="K49" s="63">
        <v>38</v>
      </c>
      <c r="L49" s="47"/>
      <c r="M49" s="47"/>
      <c r="N49" s="47"/>
      <c r="O49" s="47" t="s">
        <v>409</v>
      </c>
      <c r="P49" s="48"/>
      <c r="Q49" s="48"/>
      <c r="R49" s="49"/>
    </row>
    <row r="50" spans="1:18" ht="16.5" x14ac:dyDescent="0.35">
      <c r="A50" s="63">
        <v>31</v>
      </c>
      <c r="B50" s="23" t="s">
        <v>463</v>
      </c>
      <c r="C50" s="22" t="s">
        <v>95</v>
      </c>
      <c r="D50" s="22" t="s">
        <v>333</v>
      </c>
      <c r="E50" s="22" t="s">
        <v>113</v>
      </c>
      <c r="F50" s="22" t="s">
        <v>45</v>
      </c>
      <c r="G50" s="63" t="s">
        <v>55</v>
      </c>
      <c r="H50" s="216" t="s">
        <v>473</v>
      </c>
      <c r="I50" s="158"/>
      <c r="J50" s="159"/>
      <c r="K50" s="63">
        <v>256</v>
      </c>
      <c r="L50" s="47"/>
      <c r="M50" s="47"/>
      <c r="N50" s="47"/>
      <c r="O50" s="47" t="s">
        <v>409</v>
      </c>
      <c r="P50" s="48"/>
      <c r="Q50" s="48"/>
      <c r="R50" s="49"/>
    </row>
    <row r="51" spans="1:18" ht="16.5" x14ac:dyDescent="0.35">
      <c r="A51" s="63">
        <v>32</v>
      </c>
      <c r="B51" s="23" t="s">
        <v>463</v>
      </c>
      <c r="C51" s="22" t="s">
        <v>95</v>
      </c>
      <c r="D51" s="22" t="s">
        <v>333</v>
      </c>
      <c r="E51" s="22" t="s">
        <v>113</v>
      </c>
      <c r="F51" s="22" t="s">
        <v>45</v>
      </c>
      <c r="G51" s="63" t="s">
        <v>55</v>
      </c>
      <c r="H51" s="216" t="s">
        <v>472</v>
      </c>
      <c r="I51" s="158"/>
      <c r="J51" s="159"/>
      <c r="K51" s="63">
        <v>54</v>
      </c>
      <c r="L51" s="47"/>
      <c r="M51" s="47"/>
      <c r="N51" s="47"/>
      <c r="O51" s="47" t="s">
        <v>409</v>
      </c>
      <c r="P51" s="48"/>
      <c r="Q51" s="48"/>
      <c r="R51" s="49"/>
    </row>
    <row r="52" spans="1:18" x14ac:dyDescent="0.25">
      <c r="A52" s="63">
        <v>33</v>
      </c>
      <c r="B52" s="23" t="s">
        <v>462</v>
      </c>
      <c r="C52" s="22" t="s">
        <v>30</v>
      </c>
      <c r="D52" s="22" t="s">
        <v>106</v>
      </c>
      <c r="E52" s="22" t="s">
        <v>116</v>
      </c>
      <c r="F52" s="22" t="s">
        <v>45</v>
      </c>
      <c r="G52" s="22" t="s">
        <v>103</v>
      </c>
      <c r="H52" s="176" t="s">
        <v>18</v>
      </c>
      <c r="I52" s="177"/>
      <c r="J52" s="178"/>
      <c r="K52" s="24">
        <v>1628</v>
      </c>
      <c r="L52" s="24"/>
      <c r="M52" s="24"/>
      <c r="N52" s="24"/>
      <c r="O52" s="24"/>
      <c r="P52" s="25"/>
      <c r="Q52" s="25"/>
      <c r="R52" s="26"/>
    </row>
    <row r="53" spans="1:18" x14ac:dyDescent="0.25">
      <c r="A53" s="63">
        <v>34</v>
      </c>
      <c r="B53" s="23" t="s">
        <v>463</v>
      </c>
      <c r="C53" s="22" t="s">
        <v>30</v>
      </c>
      <c r="D53" s="22" t="s">
        <v>106</v>
      </c>
      <c r="E53" s="22" t="s">
        <v>116</v>
      </c>
      <c r="F53" s="22" t="s">
        <v>45</v>
      </c>
      <c r="G53" s="22" t="s">
        <v>103</v>
      </c>
      <c r="H53" s="176" t="s">
        <v>18</v>
      </c>
      <c r="I53" s="177"/>
      <c r="J53" s="178"/>
      <c r="K53" s="24">
        <v>3404</v>
      </c>
      <c r="L53" s="24"/>
      <c r="M53" s="24"/>
      <c r="N53" s="24"/>
      <c r="O53" s="24"/>
      <c r="P53" s="25"/>
      <c r="Q53" s="25"/>
      <c r="R53" s="26"/>
    </row>
    <row r="54" spans="1:18" x14ac:dyDescent="0.25">
      <c r="A54" s="63">
        <v>35</v>
      </c>
      <c r="B54" s="23" t="s">
        <v>462</v>
      </c>
      <c r="C54" s="22" t="s">
        <v>197</v>
      </c>
      <c r="D54" s="22" t="s">
        <v>198</v>
      </c>
      <c r="E54" s="22" t="s">
        <v>49</v>
      </c>
      <c r="F54" s="22" t="s">
        <v>45</v>
      </c>
      <c r="G54" s="63" t="s">
        <v>55</v>
      </c>
      <c r="H54" s="176" t="s">
        <v>18</v>
      </c>
      <c r="I54" s="192"/>
      <c r="J54" s="193"/>
      <c r="K54" s="24">
        <v>9</v>
      </c>
      <c r="L54" s="24"/>
      <c r="M54" s="24"/>
      <c r="N54" s="24"/>
      <c r="O54" s="24" t="s">
        <v>401</v>
      </c>
      <c r="P54" s="25"/>
      <c r="Q54" s="25"/>
      <c r="R54" s="26"/>
    </row>
    <row r="55" spans="1:18" x14ac:dyDescent="0.25">
      <c r="A55" s="63">
        <v>36</v>
      </c>
      <c r="B55" s="23" t="s">
        <v>463</v>
      </c>
      <c r="C55" s="22" t="s">
        <v>197</v>
      </c>
      <c r="D55" s="22" t="s">
        <v>198</v>
      </c>
      <c r="E55" s="22" t="s">
        <v>49</v>
      </c>
      <c r="F55" s="22" t="s">
        <v>45</v>
      </c>
      <c r="G55" s="63" t="s">
        <v>55</v>
      </c>
      <c r="H55" s="176" t="s">
        <v>18</v>
      </c>
      <c r="I55" s="192"/>
      <c r="J55" s="193"/>
      <c r="K55" s="24">
        <v>16</v>
      </c>
      <c r="L55" s="24"/>
      <c r="M55" s="24"/>
      <c r="N55" s="24"/>
      <c r="O55" s="24" t="s">
        <v>401</v>
      </c>
      <c r="P55" s="25"/>
      <c r="Q55" s="25"/>
      <c r="R55" s="26"/>
    </row>
    <row r="56" spans="1:18" x14ac:dyDescent="0.25">
      <c r="A56" s="63">
        <v>37</v>
      </c>
      <c r="B56" s="23" t="s">
        <v>462</v>
      </c>
      <c r="C56" s="22" t="s">
        <v>95</v>
      </c>
      <c r="D56" s="22" t="s">
        <v>96</v>
      </c>
      <c r="E56" s="22" t="s">
        <v>112</v>
      </c>
      <c r="F56" s="22" t="s">
        <v>45</v>
      </c>
      <c r="G56" s="24" t="s">
        <v>65</v>
      </c>
      <c r="H56" s="204" t="s">
        <v>18</v>
      </c>
      <c r="I56" s="205"/>
      <c r="J56" s="205"/>
      <c r="K56" s="24">
        <v>64</v>
      </c>
      <c r="L56" s="24"/>
      <c r="M56" s="24"/>
      <c r="N56" s="24"/>
      <c r="O56" s="24"/>
      <c r="P56" s="25"/>
      <c r="Q56" s="25"/>
      <c r="R56" s="26"/>
    </row>
    <row r="57" spans="1:18" ht="5.25" customHeight="1" x14ac:dyDescent="0.35">
      <c r="A57" s="134"/>
      <c r="B57" s="134"/>
      <c r="C57" s="37"/>
      <c r="D57" s="37"/>
      <c r="E57" s="135"/>
      <c r="F57" s="37"/>
      <c r="G57" s="96"/>
      <c r="H57" s="83"/>
      <c r="I57" s="78"/>
      <c r="J57" s="78"/>
      <c r="K57" s="78"/>
      <c r="L57" s="136"/>
      <c r="M57" s="136"/>
      <c r="N57" s="137"/>
      <c r="O57" s="138"/>
      <c r="P57" s="79"/>
      <c r="Q57" s="79"/>
      <c r="R57" s="80"/>
    </row>
    <row r="58" spans="1:18" x14ac:dyDescent="0.25">
      <c r="K58" s="160" t="s">
        <v>11</v>
      </c>
      <c r="L58" s="160"/>
      <c r="M58" s="160"/>
      <c r="N58" s="160"/>
      <c r="O58" s="160"/>
      <c r="P58" s="160"/>
      <c r="Q58" s="108" t="s">
        <v>7</v>
      </c>
      <c r="R58" s="108" t="s">
        <v>5</v>
      </c>
    </row>
    <row r="59" spans="1:18" ht="12" customHeight="1" x14ac:dyDescent="0.25">
      <c r="K59" s="161"/>
      <c r="L59" s="161"/>
      <c r="M59" s="161"/>
      <c r="N59" s="161"/>
      <c r="O59" s="161"/>
      <c r="P59" s="161"/>
      <c r="Q59" s="98"/>
      <c r="R59" s="107"/>
    </row>
    <row r="60" spans="1:18" ht="6" customHeight="1" x14ac:dyDescent="0.25">
      <c r="K60" s="156"/>
      <c r="L60" s="156"/>
      <c r="M60" s="156"/>
      <c r="N60" s="156"/>
      <c r="O60" s="156"/>
      <c r="P60" s="156"/>
      <c r="Q60" s="100"/>
      <c r="R60" s="100"/>
    </row>
    <row r="61" spans="1:18" x14ac:dyDescent="0.25">
      <c r="K61" s="160" t="s">
        <v>14</v>
      </c>
      <c r="L61" s="160"/>
      <c r="M61" s="160"/>
      <c r="N61" s="160"/>
      <c r="O61" s="160"/>
      <c r="P61" s="160"/>
      <c r="Q61" s="108" t="s">
        <v>7</v>
      </c>
      <c r="R61" s="108" t="s">
        <v>5</v>
      </c>
    </row>
    <row r="62" spans="1:18" ht="13.5" customHeight="1" x14ac:dyDescent="0.25">
      <c r="A62" s="92"/>
      <c r="B62" s="92"/>
      <c r="C62" s="92"/>
      <c r="D62" s="92"/>
      <c r="E62" s="92"/>
      <c r="F62" s="92"/>
      <c r="G62" s="92"/>
      <c r="K62" s="161"/>
      <c r="L62" s="161"/>
      <c r="M62" s="161"/>
      <c r="N62" s="161"/>
      <c r="O62" s="161"/>
      <c r="P62" s="161"/>
      <c r="Q62" s="107"/>
      <c r="R62" s="107"/>
    </row>
    <row r="63" spans="1:18" x14ac:dyDescent="0.25">
      <c r="A63" s="92"/>
      <c r="B63" s="92"/>
      <c r="C63" s="92"/>
      <c r="D63" s="92"/>
      <c r="E63" s="92"/>
      <c r="F63" s="92"/>
      <c r="G63" s="92"/>
    </row>
    <row r="64" spans="1:18" ht="2.25" customHeight="1" x14ac:dyDescent="0.25">
      <c r="A64" s="92"/>
      <c r="B64" s="92"/>
      <c r="C64" s="92"/>
      <c r="D64" s="92"/>
      <c r="E64" s="92"/>
      <c r="F64" s="92"/>
      <c r="G64" s="92"/>
      <c r="K64" s="156"/>
      <c r="L64" s="156"/>
      <c r="M64" s="156"/>
      <c r="N64" s="156"/>
      <c r="O64" s="156"/>
      <c r="P64" s="156"/>
      <c r="Q64" s="100"/>
      <c r="R64" s="100"/>
    </row>
    <row r="65" spans="1:18" x14ac:dyDescent="0.25">
      <c r="A65" s="92"/>
      <c r="B65" s="92"/>
      <c r="C65" s="92"/>
      <c r="D65" s="92"/>
      <c r="E65" s="92"/>
      <c r="F65" s="92"/>
      <c r="G65" s="92"/>
      <c r="K65" s="99"/>
      <c r="L65" s="99"/>
      <c r="M65" s="99"/>
      <c r="N65" s="99"/>
      <c r="O65" s="99"/>
      <c r="P65" s="99"/>
      <c r="Q65" s="100"/>
      <c r="R65" s="100"/>
    </row>
    <row r="66" spans="1:18" x14ac:dyDescent="0.25">
      <c r="A66" s="92"/>
      <c r="B66" s="92"/>
      <c r="C66" s="92"/>
      <c r="D66" s="92"/>
      <c r="E66" s="92"/>
      <c r="F66" s="92"/>
      <c r="G66" s="92"/>
      <c r="H66" s="92"/>
      <c r="I66" s="92"/>
      <c r="K66" s="108"/>
      <c r="L66" s="66" t="s">
        <v>22</v>
      </c>
      <c r="M66" s="66" t="s">
        <v>23</v>
      </c>
      <c r="N66" s="66" t="s">
        <v>2</v>
      </c>
      <c r="O66" s="83"/>
      <c r="P66" s="83"/>
      <c r="Q66" s="92"/>
      <c r="R66" s="92"/>
    </row>
    <row r="67" spans="1:18" x14ac:dyDescent="0.25">
      <c r="A67" s="92"/>
      <c r="B67" s="92"/>
      <c r="C67" s="92"/>
      <c r="D67" s="92"/>
      <c r="E67" s="92"/>
      <c r="F67" s="92"/>
      <c r="G67" s="92"/>
      <c r="H67" s="92"/>
      <c r="I67" s="92"/>
      <c r="K67" s="94" t="s">
        <v>28</v>
      </c>
      <c r="L67" s="95">
        <v>10404</v>
      </c>
      <c r="M67" s="94">
        <v>1070</v>
      </c>
      <c r="N67" s="94">
        <v>1</v>
      </c>
      <c r="O67" s="96"/>
      <c r="P67" s="96"/>
      <c r="R67" s="92"/>
    </row>
    <row r="68" spans="1:18" x14ac:dyDescent="0.25">
      <c r="K68" s="94" t="s">
        <v>0</v>
      </c>
      <c r="L68" s="94" t="s">
        <v>495</v>
      </c>
      <c r="M68" s="94"/>
      <c r="N68" s="94"/>
      <c r="O68" s="96"/>
      <c r="P68" s="96"/>
      <c r="R68" s="92"/>
    </row>
    <row r="69" spans="1:18" ht="21.75" customHeight="1" x14ac:dyDescent="0.25">
      <c r="K69" s="94" t="s">
        <v>1</v>
      </c>
      <c r="L69" s="94">
        <v>0</v>
      </c>
      <c r="M69" s="94" t="s">
        <v>44</v>
      </c>
      <c r="N69" s="94" t="s">
        <v>445</v>
      </c>
      <c r="O69" s="96"/>
      <c r="P69" s="96"/>
      <c r="R69" s="92"/>
    </row>
    <row r="70" spans="1:18" x14ac:dyDescent="0.25">
      <c r="N70" s="97"/>
      <c r="O70" s="92"/>
      <c r="Q70" s="92"/>
      <c r="R70" s="92"/>
    </row>
    <row r="71" spans="1:18" ht="40.5" x14ac:dyDescent="0.35">
      <c r="A71" s="66" t="s">
        <v>3</v>
      </c>
      <c r="B71" s="47" t="s">
        <v>34</v>
      </c>
      <c r="C71" s="66" t="s">
        <v>15</v>
      </c>
      <c r="D71" s="66" t="s">
        <v>21</v>
      </c>
      <c r="E71" s="66" t="s">
        <v>12</v>
      </c>
      <c r="F71" s="66" t="s">
        <v>4</v>
      </c>
      <c r="G71" s="66" t="s">
        <v>10</v>
      </c>
      <c r="H71" s="162" t="s">
        <v>37</v>
      </c>
      <c r="I71" s="163"/>
      <c r="J71" s="164"/>
      <c r="K71" s="47" t="s">
        <v>41</v>
      </c>
      <c r="L71" s="47" t="s">
        <v>26</v>
      </c>
      <c r="M71" s="47" t="s">
        <v>27</v>
      </c>
      <c r="N71" s="47" t="s">
        <v>25</v>
      </c>
      <c r="O71" s="47" t="s">
        <v>20</v>
      </c>
      <c r="P71" s="48" t="s">
        <v>8</v>
      </c>
      <c r="Q71" s="48" t="s">
        <v>9</v>
      </c>
      <c r="R71" s="49" t="s">
        <v>13</v>
      </c>
    </row>
    <row r="72" spans="1:18" x14ac:dyDescent="0.25">
      <c r="A72" s="63">
        <v>38</v>
      </c>
      <c r="B72" s="23" t="s">
        <v>462</v>
      </c>
      <c r="C72" s="22" t="s">
        <v>30</v>
      </c>
      <c r="D72" s="22" t="s">
        <v>145</v>
      </c>
      <c r="E72" s="22" t="s">
        <v>146</v>
      </c>
      <c r="F72" s="22" t="s">
        <v>45</v>
      </c>
      <c r="G72" s="63" t="s">
        <v>55</v>
      </c>
      <c r="H72" s="176" t="s">
        <v>18</v>
      </c>
      <c r="I72" s="192"/>
      <c r="J72" s="193"/>
      <c r="K72" s="24">
        <v>2</v>
      </c>
      <c r="L72" s="24"/>
      <c r="M72" s="24"/>
      <c r="N72" s="24"/>
      <c r="O72" s="24"/>
      <c r="P72" s="25"/>
      <c r="Q72" s="25"/>
      <c r="R72" s="26"/>
    </row>
    <row r="73" spans="1:18" x14ac:dyDescent="0.25">
      <c r="A73" s="63">
        <v>39</v>
      </c>
      <c r="B73" s="23" t="s">
        <v>463</v>
      </c>
      <c r="C73" s="22" t="s">
        <v>30</v>
      </c>
      <c r="D73" s="22" t="s">
        <v>145</v>
      </c>
      <c r="E73" s="22" t="s">
        <v>146</v>
      </c>
      <c r="F73" s="22" t="s">
        <v>45</v>
      </c>
      <c r="G73" s="63" t="s">
        <v>55</v>
      </c>
      <c r="H73" s="176" t="s">
        <v>18</v>
      </c>
      <c r="I73" s="192"/>
      <c r="J73" s="193"/>
      <c r="K73" s="24">
        <v>4</v>
      </c>
      <c r="L73" s="24"/>
      <c r="M73" s="24"/>
      <c r="N73" s="24"/>
      <c r="O73" s="24"/>
      <c r="P73" s="25"/>
      <c r="Q73" s="25"/>
      <c r="R73" s="26"/>
    </row>
    <row r="74" spans="1:18" x14ac:dyDescent="0.25">
      <c r="A74" s="63">
        <v>40</v>
      </c>
      <c r="B74" s="23" t="s">
        <v>463</v>
      </c>
      <c r="C74" s="22" t="s">
        <v>95</v>
      </c>
      <c r="D74" s="22" t="s">
        <v>96</v>
      </c>
      <c r="E74" s="22" t="s">
        <v>112</v>
      </c>
      <c r="F74" s="22" t="s">
        <v>45</v>
      </c>
      <c r="G74" s="24" t="s">
        <v>65</v>
      </c>
      <c r="H74" s="204" t="s">
        <v>18</v>
      </c>
      <c r="I74" s="205"/>
      <c r="J74" s="205"/>
      <c r="K74" s="24">
        <v>160</v>
      </c>
      <c r="L74" s="24"/>
      <c r="M74" s="24"/>
      <c r="N74" s="24"/>
      <c r="O74" s="24"/>
      <c r="P74" s="25"/>
      <c r="Q74" s="25"/>
      <c r="R74" s="26"/>
    </row>
    <row r="75" spans="1:18" x14ac:dyDescent="0.25">
      <c r="A75" s="63">
        <v>41</v>
      </c>
      <c r="B75" s="23" t="s">
        <v>462</v>
      </c>
      <c r="C75" s="120" t="s">
        <v>200</v>
      </c>
      <c r="D75" s="120" t="s">
        <v>66</v>
      </c>
      <c r="E75" s="22" t="s">
        <v>379</v>
      </c>
      <c r="F75" s="22" t="s">
        <v>45</v>
      </c>
      <c r="G75" s="24" t="s">
        <v>380</v>
      </c>
      <c r="H75" s="217" t="s">
        <v>382</v>
      </c>
      <c r="I75" s="199"/>
      <c r="J75" s="199"/>
      <c r="K75" s="24">
        <v>2</v>
      </c>
      <c r="L75" s="24"/>
      <c r="M75" s="24"/>
      <c r="N75" s="24"/>
      <c r="O75" s="120" t="s">
        <v>381</v>
      </c>
      <c r="P75" s="25"/>
      <c r="Q75" s="25"/>
      <c r="R75" s="26"/>
    </row>
    <row r="76" spans="1:18" x14ac:dyDescent="0.25">
      <c r="A76" s="63">
        <v>42</v>
      </c>
      <c r="B76" s="23" t="s">
        <v>462</v>
      </c>
      <c r="C76" s="120" t="s">
        <v>203</v>
      </c>
      <c r="D76" s="120" t="s">
        <v>230</v>
      </c>
      <c r="E76" s="22" t="s">
        <v>379</v>
      </c>
      <c r="F76" s="22" t="s">
        <v>45</v>
      </c>
      <c r="G76" s="24" t="s">
        <v>380</v>
      </c>
      <c r="H76" s="217" t="s">
        <v>421</v>
      </c>
      <c r="I76" s="199"/>
      <c r="J76" s="199"/>
      <c r="K76" s="24">
        <v>2</v>
      </c>
      <c r="L76" s="24"/>
      <c r="M76" s="24"/>
      <c r="N76" s="24"/>
      <c r="O76" s="120" t="s">
        <v>381</v>
      </c>
      <c r="P76" s="25"/>
      <c r="Q76" s="25"/>
      <c r="R76" s="26"/>
    </row>
    <row r="77" spans="1:18" x14ac:dyDescent="0.25">
      <c r="A77" s="63">
        <v>43</v>
      </c>
      <c r="B77" s="23" t="s">
        <v>463</v>
      </c>
      <c r="C77" s="120" t="s">
        <v>200</v>
      </c>
      <c r="D77" s="120" t="s">
        <v>66</v>
      </c>
      <c r="E77" s="22" t="s">
        <v>379</v>
      </c>
      <c r="F77" s="22" t="s">
        <v>45</v>
      </c>
      <c r="G77" s="24" t="s">
        <v>380</v>
      </c>
      <c r="H77" s="217" t="s">
        <v>382</v>
      </c>
      <c r="I77" s="199"/>
      <c r="J77" s="199"/>
      <c r="K77" s="24">
        <v>4</v>
      </c>
      <c r="L77" s="24"/>
      <c r="M77" s="24"/>
      <c r="N77" s="24"/>
      <c r="O77" s="120" t="s">
        <v>381</v>
      </c>
      <c r="P77" s="25"/>
      <c r="Q77" s="25"/>
      <c r="R77" s="26"/>
    </row>
    <row r="78" spans="1:18" x14ac:dyDescent="0.25">
      <c r="A78" s="63">
        <v>44</v>
      </c>
      <c r="B78" s="23" t="s">
        <v>463</v>
      </c>
      <c r="C78" s="120" t="s">
        <v>203</v>
      </c>
      <c r="D78" s="120" t="s">
        <v>230</v>
      </c>
      <c r="E78" s="22" t="s">
        <v>379</v>
      </c>
      <c r="F78" s="22" t="s">
        <v>45</v>
      </c>
      <c r="G78" s="24" t="s">
        <v>380</v>
      </c>
      <c r="H78" s="217" t="s">
        <v>421</v>
      </c>
      <c r="I78" s="199"/>
      <c r="J78" s="199"/>
      <c r="K78" s="24">
        <v>4</v>
      </c>
      <c r="L78" s="24"/>
      <c r="M78" s="24"/>
      <c r="N78" s="24"/>
      <c r="O78" s="120" t="s">
        <v>381</v>
      </c>
      <c r="P78" s="25"/>
      <c r="Q78" s="25"/>
      <c r="R78" s="26"/>
    </row>
    <row r="79" spans="1:18" ht="1.5" customHeight="1" x14ac:dyDescent="0.25">
      <c r="A79" s="52"/>
      <c r="B79" s="74"/>
      <c r="C79" s="52"/>
      <c r="D79" s="37"/>
      <c r="E79" s="37"/>
      <c r="F79" s="37"/>
      <c r="G79" s="52"/>
      <c r="H79" s="206"/>
      <c r="I79" s="207"/>
      <c r="J79" s="207"/>
      <c r="K79" s="74"/>
      <c r="L79" s="74"/>
      <c r="M79" s="74"/>
      <c r="N79" s="74"/>
      <c r="O79" s="74"/>
      <c r="P79" s="59"/>
      <c r="Q79" s="59"/>
      <c r="R79" s="60"/>
    </row>
    <row r="80" spans="1:18" ht="40.5" x14ac:dyDescent="0.35">
      <c r="A80" s="66" t="s">
        <v>3</v>
      </c>
      <c r="B80" s="47" t="s">
        <v>34</v>
      </c>
      <c r="C80" s="66" t="s">
        <v>15</v>
      </c>
      <c r="D80" s="66" t="s">
        <v>21</v>
      </c>
      <c r="E80" s="66" t="s">
        <v>12</v>
      </c>
      <c r="F80" s="66" t="s">
        <v>4</v>
      </c>
      <c r="G80" s="47" t="s">
        <v>174</v>
      </c>
      <c r="H80" s="172" t="s">
        <v>175</v>
      </c>
      <c r="I80" s="163"/>
      <c r="J80" s="164"/>
      <c r="K80" s="47" t="s">
        <v>176</v>
      </c>
      <c r="L80" s="47" t="s">
        <v>177</v>
      </c>
      <c r="M80" s="47" t="s">
        <v>178</v>
      </c>
      <c r="N80" s="47" t="s">
        <v>179</v>
      </c>
      <c r="O80" s="47" t="s">
        <v>89</v>
      </c>
      <c r="P80" s="48" t="s">
        <v>8</v>
      </c>
      <c r="Q80" s="48" t="s">
        <v>9</v>
      </c>
      <c r="R80" s="49" t="s">
        <v>13</v>
      </c>
    </row>
    <row r="81" spans="1:18" x14ac:dyDescent="0.25">
      <c r="A81" s="63">
        <v>45</v>
      </c>
      <c r="B81" s="23" t="s">
        <v>462</v>
      </c>
      <c r="C81" s="22" t="s">
        <v>30</v>
      </c>
      <c r="D81" s="22" t="s">
        <v>58</v>
      </c>
      <c r="E81" s="22" t="s">
        <v>180</v>
      </c>
      <c r="F81" s="22" t="s">
        <v>45</v>
      </c>
      <c r="G81" s="63">
        <v>145</v>
      </c>
      <c r="H81" s="176" t="s">
        <v>18</v>
      </c>
      <c r="I81" s="192"/>
      <c r="J81" s="193"/>
      <c r="K81" s="24" t="s">
        <v>18</v>
      </c>
      <c r="L81" s="24" t="s">
        <v>18</v>
      </c>
      <c r="M81" s="24" t="s">
        <v>18</v>
      </c>
      <c r="N81" s="24" t="s">
        <v>18</v>
      </c>
      <c r="O81" s="24">
        <v>2</v>
      </c>
      <c r="P81" s="25"/>
      <c r="Q81" s="25"/>
      <c r="R81" s="26"/>
    </row>
    <row r="82" spans="1:18" x14ac:dyDescent="0.25">
      <c r="A82" s="63">
        <v>46</v>
      </c>
      <c r="B82" s="23" t="s">
        <v>463</v>
      </c>
      <c r="C82" s="22" t="s">
        <v>30</v>
      </c>
      <c r="D82" s="22" t="s">
        <v>58</v>
      </c>
      <c r="E82" s="22" t="s">
        <v>180</v>
      </c>
      <c r="F82" s="22" t="s">
        <v>45</v>
      </c>
      <c r="G82" s="63">
        <v>145</v>
      </c>
      <c r="H82" s="176" t="s">
        <v>18</v>
      </c>
      <c r="I82" s="192"/>
      <c r="J82" s="193"/>
      <c r="K82" s="24" t="s">
        <v>18</v>
      </c>
      <c r="L82" s="24" t="s">
        <v>18</v>
      </c>
      <c r="M82" s="24" t="s">
        <v>18</v>
      </c>
      <c r="N82" s="24" t="s">
        <v>18</v>
      </c>
      <c r="O82" s="24">
        <v>2</v>
      </c>
      <c r="P82" s="25"/>
      <c r="Q82" s="25"/>
      <c r="R82" s="26"/>
    </row>
    <row r="83" spans="1:18" ht="3.75" customHeight="1" x14ac:dyDescent="0.35">
      <c r="A83" s="134"/>
      <c r="B83" s="134"/>
      <c r="C83" s="37"/>
      <c r="D83" s="37"/>
      <c r="E83" s="135"/>
      <c r="F83" s="37"/>
      <c r="G83" s="96"/>
      <c r="H83" s="83"/>
      <c r="I83" s="78"/>
      <c r="J83" s="78"/>
      <c r="K83" s="78"/>
      <c r="L83" s="136"/>
      <c r="M83" s="136"/>
      <c r="N83" s="137"/>
      <c r="O83" s="138"/>
      <c r="P83" s="79"/>
      <c r="Q83" s="79"/>
      <c r="R83" s="80"/>
    </row>
    <row r="84" spans="1:18" x14ac:dyDescent="0.25">
      <c r="K84" s="160" t="s">
        <v>11</v>
      </c>
      <c r="L84" s="160"/>
      <c r="M84" s="160"/>
      <c r="N84" s="160"/>
      <c r="O84" s="160"/>
      <c r="P84" s="160"/>
      <c r="Q84" s="108" t="s">
        <v>7</v>
      </c>
      <c r="R84" s="108" t="s">
        <v>5</v>
      </c>
    </row>
    <row r="85" spans="1:18" x14ac:dyDescent="0.25">
      <c r="K85" s="161"/>
      <c r="L85" s="161"/>
      <c r="M85" s="161"/>
      <c r="N85" s="161"/>
      <c r="O85" s="161"/>
      <c r="P85" s="161"/>
      <c r="Q85" s="98"/>
      <c r="R85" s="107"/>
    </row>
    <row r="86" spans="1:18" ht="3" customHeight="1" x14ac:dyDescent="0.25">
      <c r="K86" s="156"/>
      <c r="L86" s="156"/>
      <c r="M86" s="156"/>
      <c r="N86" s="156"/>
      <c r="O86" s="156"/>
      <c r="P86" s="156"/>
      <c r="Q86" s="100"/>
      <c r="R86" s="100"/>
    </row>
    <row r="87" spans="1:18" x14ac:dyDescent="0.25">
      <c r="K87" s="160" t="s">
        <v>14</v>
      </c>
      <c r="L87" s="160"/>
      <c r="M87" s="160"/>
      <c r="N87" s="160"/>
      <c r="O87" s="160"/>
      <c r="P87" s="160"/>
      <c r="Q87" s="108" t="s">
        <v>7</v>
      </c>
      <c r="R87" s="108" t="s">
        <v>5</v>
      </c>
    </row>
    <row r="88" spans="1:18" x14ac:dyDescent="0.25">
      <c r="A88" s="92"/>
      <c r="B88" s="92"/>
      <c r="C88" s="92"/>
      <c r="D88" s="92"/>
      <c r="E88" s="92"/>
      <c r="F88" s="92"/>
      <c r="G88" s="92"/>
      <c r="K88" s="161"/>
      <c r="L88" s="161"/>
      <c r="M88" s="161"/>
      <c r="N88" s="161"/>
      <c r="O88" s="161"/>
      <c r="P88" s="161"/>
      <c r="Q88" s="107"/>
      <c r="R88" s="107"/>
    </row>
    <row r="89" spans="1:18" x14ac:dyDescent="0.25">
      <c r="A89" s="92"/>
      <c r="B89" s="92"/>
      <c r="C89" s="92"/>
      <c r="D89" s="92"/>
      <c r="E89" s="92"/>
      <c r="F89" s="92"/>
      <c r="G89" s="92"/>
    </row>
    <row r="90" spans="1:18" x14ac:dyDescent="0.25">
      <c r="A90" s="92"/>
      <c r="B90" s="92"/>
      <c r="C90" s="92"/>
      <c r="D90" s="92"/>
      <c r="E90" s="92"/>
      <c r="F90" s="92"/>
      <c r="G90" s="92"/>
      <c r="K90" s="156"/>
      <c r="L90" s="156"/>
      <c r="M90" s="156"/>
      <c r="N90" s="156"/>
      <c r="O90" s="156"/>
      <c r="P90" s="156"/>
      <c r="Q90" s="100"/>
      <c r="R90" s="100"/>
    </row>
    <row r="91" spans="1:18" x14ac:dyDescent="0.25">
      <c r="A91" s="92"/>
      <c r="B91" s="92"/>
      <c r="C91" s="92"/>
      <c r="D91" s="92"/>
      <c r="E91" s="92"/>
      <c r="F91" s="92"/>
      <c r="G91" s="92"/>
      <c r="K91" s="99"/>
      <c r="L91" s="99"/>
      <c r="M91" s="99"/>
      <c r="N91" s="99"/>
      <c r="O91" s="99"/>
      <c r="P91" s="99"/>
      <c r="Q91" s="100"/>
      <c r="R91" s="100"/>
    </row>
    <row r="92" spans="1:18" x14ac:dyDescent="0.25">
      <c r="A92" s="92"/>
      <c r="B92" s="92"/>
      <c r="C92" s="92"/>
      <c r="D92" s="92"/>
      <c r="E92" s="92"/>
      <c r="F92" s="92"/>
      <c r="G92" s="92"/>
      <c r="K92" s="99"/>
      <c r="L92" s="99"/>
      <c r="M92" s="99"/>
      <c r="N92" s="99"/>
      <c r="O92" s="99"/>
      <c r="P92" s="99"/>
      <c r="Q92" s="100"/>
      <c r="R92" s="100"/>
    </row>
    <row r="93" spans="1:18" x14ac:dyDescent="0.25">
      <c r="A93" s="92"/>
      <c r="B93" s="92"/>
      <c r="C93" s="92"/>
      <c r="D93" s="92"/>
      <c r="E93" s="92"/>
      <c r="F93" s="92"/>
      <c r="G93" s="92"/>
      <c r="K93" s="99"/>
      <c r="L93" s="99"/>
      <c r="M93" s="99"/>
      <c r="N93" s="99"/>
      <c r="O93" s="99"/>
      <c r="P93" s="99"/>
      <c r="Q93" s="100"/>
      <c r="R93" s="100"/>
    </row>
    <row r="94" spans="1:18" x14ac:dyDescent="0.25">
      <c r="A94" s="92"/>
      <c r="B94" s="92"/>
      <c r="C94" s="92"/>
      <c r="D94" s="92"/>
      <c r="E94" s="92"/>
      <c r="F94" s="92"/>
      <c r="G94" s="92"/>
      <c r="K94" s="99"/>
      <c r="L94" s="99"/>
      <c r="M94" s="99"/>
      <c r="N94" s="99"/>
      <c r="O94" s="99"/>
      <c r="P94" s="99"/>
      <c r="Q94" s="100"/>
      <c r="R94" s="100"/>
    </row>
    <row r="95" spans="1:18" x14ac:dyDescent="0.25">
      <c r="A95" s="92"/>
      <c r="B95" s="92"/>
      <c r="C95" s="92"/>
      <c r="D95" s="92"/>
      <c r="E95" s="92"/>
      <c r="F95" s="92"/>
      <c r="G95" s="92"/>
      <c r="K95" s="99"/>
      <c r="L95" s="99"/>
      <c r="M95" s="99"/>
      <c r="N95" s="99"/>
      <c r="O95" s="99"/>
      <c r="P95" s="99"/>
      <c r="Q95" s="100"/>
      <c r="R95" s="100"/>
    </row>
    <row r="96" spans="1:18" x14ac:dyDescent="0.25">
      <c r="A96" s="92"/>
      <c r="B96" s="92"/>
      <c r="C96" s="92"/>
      <c r="D96" s="92"/>
      <c r="E96" s="92"/>
      <c r="F96" s="92"/>
      <c r="G96" s="92"/>
      <c r="K96" s="99"/>
      <c r="L96" s="99"/>
      <c r="M96" s="99"/>
      <c r="N96" s="99"/>
      <c r="O96" s="99"/>
      <c r="P96" s="99"/>
      <c r="Q96" s="100"/>
      <c r="R96" s="100"/>
    </row>
    <row r="97" spans="1:18" x14ac:dyDescent="0.25">
      <c r="A97" s="92"/>
      <c r="B97" s="92"/>
      <c r="C97" s="92"/>
      <c r="D97" s="92"/>
      <c r="E97" s="92"/>
      <c r="F97" s="92"/>
      <c r="G97" s="92"/>
      <c r="K97" s="99"/>
      <c r="L97" s="99"/>
      <c r="M97" s="99"/>
      <c r="N97" s="99"/>
      <c r="O97" s="99"/>
      <c r="P97" s="99"/>
      <c r="Q97" s="100"/>
      <c r="R97" s="100"/>
    </row>
  </sheetData>
  <mergeCells count="69">
    <mergeCell ref="H18:J18"/>
    <mergeCell ref="H20:J20"/>
    <mergeCell ref="H38:J38"/>
    <mergeCell ref="H40:J40"/>
    <mergeCell ref="K29:P29"/>
    <mergeCell ref="K31:P31"/>
    <mergeCell ref="H37:J37"/>
    <mergeCell ref="K25:P25"/>
    <mergeCell ref="K26:P26"/>
    <mergeCell ref="K27:P27"/>
    <mergeCell ref="K28:P28"/>
    <mergeCell ref="H6:J6"/>
    <mergeCell ref="H39:J39"/>
    <mergeCell ref="H42:J42"/>
    <mergeCell ref="H41:J41"/>
    <mergeCell ref="H22:J22"/>
    <mergeCell ref="H7:J7"/>
    <mergeCell ref="H8:J8"/>
    <mergeCell ref="H11:J11"/>
    <mergeCell ref="H13:J13"/>
    <mergeCell ref="H15:J15"/>
    <mergeCell ref="H16:J16"/>
    <mergeCell ref="H19:J19"/>
    <mergeCell ref="H21:J21"/>
    <mergeCell ref="H23:J23"/>
    <mergeCell ref="H24:J24"/>
    <mergeCell ref="H9:J9"/>
    <mergeCell ref="K64:P64"/>
    <mergeCell ref="K58:P58"/>
    <mergeCell ref="K59:P59"/>
    <mergeCell ref="H44:J44"/>
    <mergeCell ref="H45:J45"/>
    <mergeCell ref="K60:P60"/>
    <mergeCell ref="K61:P61"/>
    <mergeCell ref="K62:P62"/>
    <mergeCell ref="H46:J46"/>
    <mergeCell ref="H48:J48"/>
    <mergeCell ref="H49:J49"/>
    <mergeCell ref="H51:J51"/>
    <mergeCell ref="K88:P88"/>
    <mergeCell ref="K90:P90"/>
    <mergeCell ref="H81:J81"/>
    <mergeCell ref="K84:P84"/>
    <mergeCell ref="K85:P85"/>
    <mergeCell ref="K86:P86"/>
    <mergeCell ref="H82:J82"/>
    <mergeCell ref="H79:J79"/>
    <mergeCell ref="H80:J80"/>
    <mergeCell ref="H75:J75"/>
    <mergeCell ref="K87:P87"/>
    <mergeCell ref="H76:J76"/>
    <mergeCell ref="H77:J77"/>
    <mergeCell ref="H78:J78"/>
    <mergeCell ref="H73:J73"/>
    <mergeCell ref="H10:J10"/>
    <mergeCell ref="H55:J55"/>
    <mergeCell ref="H74:J74"/>
    <mergeCell ref="H53:J53"/>
    <mergeCell ref="H54:J54"/>
    <mergeCell ref="H56:J56"/>
    <mergeCell ref="H71:J71"/>
    <mergeCell ref="H52:J52"/>
    <mergeCell ref="H72:J72"/>
    <mergeCell ref="H47:J47"/>
    <mergeCell ref="H50:J50"/>
    <mergeCell ref="H43:J43"/>
    <mergeCell ref="H14:J14"/>
    <mergeCell ref="H12:J12"/>
    <mergeCell ref="H17:J17"/>
  </mergeCells>
  <pageMargins left="0.13541666666666666" right="0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0"/>
  <sheetViews>
    <sheetView view="pageLayout" zoomScaleNormal="100" workbookViewId="0">
      <selection activeCell="M4" sqref="M4"/>
    </sheetView>
  </sheetViews>
  <sheetFormatPr defaultColWidth="9.140625" defaultRowHeight="15" x14ac:dyDescent="0.25"/>
  <cols>
    <col min="1" max="1" width="3.85546875" style="90" bestFit="1" customWidth="1"/>
    <col min="2" max="2" width="8" style="90" customWidth="1"/>
    <col min="3" max="3" width="11.42578125" style="90" customWidth="1"/>
    <col min="4" max="4" width="9.7109375" style="90" customWidth="1"/>
    <col min="5" max="5" width="12.7109375" style="90" customWidth="1"/>
    <col min="6" max="6" width="10.140625" style="90" customWidth="1"/>
    <col min="7" max="7" width="8.85546875" style="90" customWidth="1"/>
    <col min="8" max="8" width="4.85546875" style="90" customWidth="1"/>
    <col min="9" max="10" width="4.140625" style="90" customWidth="1"/>
    <col min="11" max="11" width="7.5703125" style="90" bestFit="1" customWidth="1"/>
    <col min="12" max="12" width="7.140625" style="90" customWidth="1"/>
    <col min="13" max="13" width="8" style="90" bestFit="1" customWidth="1"/>
    <col min="14" max="14" width="7.7109375" style="90" customWidth="1"/>
    <col min="15" max="15" width="7.85546875" style="90" customWidth="1"/>
    <col min="16" max="17" width="5.140625" style="90" customWidth="1"/>
    <col min="18" max="18" width="7.28515625" style="90" customWidth="1"/>
    <col min="19" max="16384" width="9.140625" style="90"/>
  </cols>
  <sheetData>
    <row r="1" spans="1:18" ht="17.2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K1" s="108"/>
      <c r="L1" s="66" t="s">
        <v>22</v>
      </c>
      <c r="M1" s="66" t="s">
        <v>23</v>
      </c>
      <c r="N1" s="66" t="s">
        <v>2</v>
      </c>
      <c r="O1" s="83"/>
      <c r="P1" s="83"/>
      <c r="Q1" s="92"/>
      <c r="R1" s="92"/>
    </row>
    <row r="2" spans="1:18" ht="17.2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K2" s="94" t="s">
        <v>28</v>
      </c>
      <c r="L2" s="95">
        <v>10404</v>
      </c>
      <c r="M2" s="94">
        <v>1030</v>
      </c>
      <c r="N2" s="94">
        <v>1</v>
      </c>
      <c r="O2" s="96"/>
      <c r="P2" s="96"/>
      <c r="R2" s="92"/>
    </row>
    <row r="3" spans="1:18" ht="17.25" customHeight="1" x14ac:dyDescent="0.25">
      <c r="K3" s="94" t="s">
        <v>0</v>
      </c>
      <c r="L3" s="94" t="s">
        <v>495</v>
      </c>
      <c r="M3" s="94"/>
      <c r="N3" s="94"/>
      <c r="O3" s="96"/>
      <c r="P3" s="96"/>
      <c r="R3" s="92"/>
    </row>
    <row r="4" spans="1:18" ht="17.25" customHeight="1" x14ac:dyDescent="0.25">
      <c r="K4" s="94" t="s">
        <v>1</v>
      </c>
      <c r="L4" s="94">
        <v>0</v>
      </c>
      <c r="M4" s="94" t="s">
        <v>44</v>
      </c>
      <c r="N4" s="94" t="s">
        <v>46</v>
      </c>
      <c r="O4" s="96"/>
      <c r="P4" s="96"/>
      <c r="R4" s="92"/>
    </row>
    <row r="5" spans="1:18" ht="18" customHeight="1" x14ac:dyDescent="0.25">
      <c r="N5" s="97"/>
      <c r="O5" s="92"/>
      <c r="Q5" s="92"/>
      <c r="R5" s="92"/>
    </row>
    <row r="6" spans="1:18" ht="33.75" customHeight="1" x14ac:dyDescent="0.35">
      <c r="A6" s="66" t="s">
        <v>3</v>
      </c>
      <c r="B6" s="47" t="s">
        <v>34</v>
      </c>
      <c r="C6" s="66" t="s">
        <v>15</v>
      </c>
      <c r="D6" s="66" t="s">
        <v>21</v>
      </c>
      <c r="E6" s="66" t="s">
        <v>12</v>
      </c>
      <c r="F6" s="66" t="s">
        <v>4</v>
      </c>
      <c r="G6" s="66" t="s">
        <v>10</v>
      </c>
      <c r="H6" s="162" t="s">
        <v>37</v>
      </c>
      <c r="I6" s="163"/>
      <c r="J6" s="164"/>
      <c r="K6" s="47" t="s">
        <v>41</v>
      </c>
      <c r="L6" s="47" t="s">
        <v>26</v>
      </c>
      <c r="M6" s="47" t="s">
        <v>27</v>
      </c>
      <c r="N6" s="47" t="s">
        <v>25</v>
      </c>
      <c r="O6" s="47" t="s">
        <v>20</v>
      </c>
      <c r="P6" s="48" t="s">
        <v>8</v>
      </c>
      <c r="Q6" s="48" t="s">
        <v>9</v>
      </c>
      <c r="R6" s="49" t="s">
        <v>13</v>
      </c>
    </row>
    <row r="7" spans="1:18" x14ac:dyDescent="0.25">
      <c r="A7" s="23">
        <v>1</v>
      </c>
      <c r="B7" s="23" t="s">
        <v>462</v>
      </c>
      <c r="C7" s="32" t="s">
        <v>184</v>
      </c>
      <c r="D7" s="32" t="s">
        <v>185</v>
      </c>
      <c r="E7" s="32" t="s">
        <v>82</v>
      </c>
      <c r="F7" s="32" t="s">
        <v>186</v>
      </c>
      <c r="G7" s="26" t="s">
        <v>18</v>
      </c>
      <c r="H7" s="220" t="s">
        <v>50</v>
      </c>
      <c r="I7" s="223"/>
      <c r="J7" s="224"/>
      <c r="K7" s="26">
        <v>8</v>
      </c>
      <c r="L7" s="26"/>
      <c r="M7" s="26"/>
      <c r="N7" s="26"/>
      <c r="O7" s="26"/>
      <c r="P7" s="25"/>
      <c r="Q7" s="25"/>
      <c r="R7" s="26"/>
    </row>
    <row r="8" spans="1:18" x14ac:dyDescent="0.25">
      <c r="A8" s="23">
        <v>2</v>
      </c>
      <c r="B8" s="23" t="s">
        <v>462</v>
      </c>
      <c r="C8" s="32" t="s">
        <v>184</v>
      </c>
      <c r="D8" s="32" t="s">
        <v>185</v>
      </c>
      <c r="E8" s="32" t="s">
        <v>187</v>
      </c>
      <c r="F8" s="32" t="s">
        <v>188</v>
      </c>
      <c r="G8" s="26" t="s">
        <v>18</v>
      </c>
      <c r="H8" s="220" t="s">
        <v>50</v>
      </c>
      <c r="I8" s="221"/>
      <c r="J8" s="222"/>
      <c r="K8" s="26">
        <v>8</v>
      </c>
      <c r="L8" s="26"/>
      <c r="M8" s="26"/>
      <c r="N8" s="26"/>
      <c r="O8" s="26"/>
      <c r="P8" s="25"/>
      <c r="Q8" s="25"/>
      <c r="R8" s="26"/>
    </row>
    <row r="9" spans="1:18" x14ac:dyDescent="0.25">
      <c r="A9" s="23">
        <v>3</v>
      </c>
      <c r="B9" s="23" t="s">
        <v>463</v>
      </c>
      <c r="C9" s="32" t="s">
        <v>184</v>
      </c>
      <c r="D9" s="32" t="s">
        <v>185</v>
      </c>
      <c r="E9" s="32" t="s">
        <v>82</v>
      </c>
      <c r="F9" s="32" t="s">
        <v>186</v>
      </c>
      <c r="G9" s="26" t="s">
        <v>18</v>
      </c>
      <c r="H9" s="220" t="s">
        <v>50</v>
      </c>
      <c r="I9" s="223"/>
      <c r="J9" s="224"/>
      <c r="K9" s="26">
        <v>8</v>
      </c>
      <c r="L9" s="26"/>
      <c r="M9" s="26"/>
      <c r="N9" s="26"/>
      <c r="O9" s="26"/>
      <c r="P9" s="25"/>
      <c r="Q9" s="25"/>
      <c r="R9" s="26"/>
    </row>
    <row r="10" spans="1:18" x14ac:dyDescent="0.25">
      <c r="A10" s="23">
        <v>4</v>
      </c>
      <c r="B10" s="23" t="s">
        <v>463</v>
      </c>
      <c r="C10" s="32" t="s">
        <v>184</v>
      </c>
      <c r="D10" s="32" t="s">
        <v>185</v>
      </c>
      <c r="E10" s="32" t="s">
        <v>187</v>
      </c>
      <c r="F10" s="32" t="s">
        <v>188</v>
      </c>
      <c r="G10" s="26" t="s">
        <v>18</v>
      </c>
      <c r="H10" s="220" t="s">
        <v>50</v>
      </c>
      <c r="I10" s="221"/>
      <c r="J10" s="222"/>
      <c r="K10" s="26">
        <v>8</v>
      </c>
      <c r="L10" s="26"/>
      <c r="M10" s="26"/>
      <c r="N10" s="26"/>
      <c r="O10" s="26"/>
      <c r="P10" s="25"/>
      <c r="Q10" s="25"/>
      <c r="R10" s="26"/>
    </row>
    <row r="11" spans="1:18" ht="7.5" customHeight="1" x14ac:dyDescent="0.35">
      <c r="A11" s="134"/>
      <c r="B11" s="134"/>
      <c r="C11" s="37"/>
      <c r="D11" s="37"/>
      <c r="E11" s="135"/>
      <c r="F11" s="37"/>
      <c r="G11" s="96"/>
      <c r="H11" s="83"/>
      <c r="I11" s="78"/>
      <c r="J11" s="78"/>
      <c r="K11" s="78"/>
      <c r="L11" s="136"/>
      <c r="M11" s="136"/>
      <c r="N11" s="137"/>
      <c r="O11" s="138"/>
      <c r="P11" s="79"/>
      <c r="Q11" s="79"/>
      <c r="R11" s="80"/>
    </row>
    <row r="12" spans="1:18" x14ac:dyDescent="0.25">
      <c r="K12" s="160" t="s">
        <v>11</v>
      </c>
      <c r="L12" s="160"/>
      <c r="M12" s="160"/>
      <c r="N12" s="160"/>
      <c r="O12" s="160"/>
      <c r="P12" s="160"/>
      <c r="Q12" s="108" t="s">
        <v>7</v>
      </c>
      <c r="R12" s="108" t="s">
        <v>5</v>
      </c>
    </row>
    <row r="13" spans="1:18" x14ac:dyDescent="0.25">
      <c r="K13" s="161"/>
      <c r="L13" s="161"/>
      <c r="M13" s="161"/>
      <c r="N13" s="161"/>
      <c r="O13" s="161"/>
      <c r="P13" s="161"/>
      <c r="Q13" s="98"/>
      <c r="R13" s="107"/>
    </row>
    <row r="14" spans="1:18" x14ac:dyDescent="0.25">
      <c r="K14" s="156"/>
      <c r="L14" s="156"/>
      <c r="M14" s="156"/>
      <c r="N14" s="156"/>
      <c r="O14" s="156"/>
      <c r="P14" s="156"/>
      <c r="Q14" s="100"/>
      <c r="R14" s="100"/>
    </row>
    <row r="15" spans="1:18" x14ac:dyDescent="0.25">
      <c r="K15" s="160" t="s">
        <v>14</v>
      </c>
      <c r="L15" s="160"/>
      <c r="M15" s="160"/>
      <c r="N15" s="160"/>
      <c r="O15" s="160"/>
      <c r="P15" s="160"/>
      <c r="Q15" s="108" t="s">
        <v>7</v>
      </c>
      <c r="R15" s="108" t="s">
        <v>5</v>
      </c>
    </row>
    <row r="16" spans="1:18" x14ac:dyDescent="0.25">
      <c r="A16" s="92"/>
      <c r="B16" s="92"/>
      <c r="C16" s="92"/>
      <c r="D16" s="92"/>
      <c r="E16" s="92"/>
      <c r="F16" s="92"/>
      <c r="G16" s="92"/>
      <c r="K16" s="161"/>
      <c r="L16" s="161"/>
      <c r="M16" s="161"/>
      <c r="N16" s="161"/>
      <c r="O16" s="161"/>
      <c r="P16" s="161"/>
      <c r="Q16" s="107"/>
      <c r="R16" s="107"/>
    </row>
    <row r="17" spans="1:18" x14ac:dyDescent="0.25">
      <c r="A17" s="92"/>
      <c r="B17" s="92"/>
      <c r="C17" s="92"/>
      <c r="D17" s="92"/>
      <c r="E17" s="92"/>
      <c r="F17" s="92"/>
      <c r="G17" s="92"/>
    </row>
    <row r="18" spans="1:18" ht="2.25" customHeight="1" x14ac:dyDescent="0.25">
      <c r="A18" s="92"/>
      <c r="B18" s="92"/>
      <c r="C18" s="92"/>
      <c r="D18" s="92"/>
      <c r="E18" s="92"/>
      <c r="F18" s="92"/>
      <c r="G18" s="92"/>
      <c r="K18" s="156"/>
      <c r="L18" s="156"/>
      <c r="M18" s="156"/>
      <c r="N18" s="156"/>
      <c r="O18" s="156"/>
      <c r="P18" s="156"/>
      <c r="Q18" s="100"/>
      <c r="R18" s="100"/>
    </row>
    <row r="19" spans="1:18" x14ac:dyDescent="0.25">
      <c r="A19" s="92"/>
      <c r="B19" s="92"/>
      <c r="C19" s="92"/>
      <c r="D19" s="92"/>
      <c r="E19" s="92"/>
      <c r="F19" s="92"/>
      <c r="G19" s="92"/>
      <c r="K19" s="99"/>
      <c r="L19" s="99"/>
      <c r="M19" s="99"/>
      <c r="N19" s="99"/>
      <c r="O19" s="99"/>
      <c r="P19" s="99"/>
      <c r="Q19" s="100"/>
      <c r="R19" s="100"/>
    </row>
    <row r="20" spans="1:18" x14ac:dyDescent="0.25">
      <c r="B20" s="92"/>
      <c r="C20" s="92"/>
      <c r="D20" s="92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92"/>
    </row>
  </sheetData>
  <mergeCells count="11">
    <mergeCell ref="H6:J6"/>
    <mergeCell ref="H8:J8"/>
    <mergeCell ref="H7:J7"/>
    <mergeCell ref="K18:P18"/>
    <mergeCell ref="K12:P12"/>
    <mergeCell ref="K13:P13"/>
    <mergeCell ref="K14:P14"/>
    <mergeCell ref="K15:P15"/>
    <mergeCell ref="K16:P16"/>
    <mergeCell ref="H9:J9"/>
    <mergeCell ref="H10:J10"/>
  </mergeCells>
  <pageMargins left="0.13541666666666666" right="0" top="0.75" bottom="0.75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view="pageLayout" topLeftCell="A11" zoomScale="115" zoomScaleNormal="100" zoomScalePageLayoutView="115" workbookViewId="0">
      <selection activeCell="F16" sqref="F16"/>
    </sheetView>
  </sheetViews>
  <sheetFormatPr defaultColWidth="9.140625" defaultRowHeight="15" x14ac:dyDescent="0.25"/>
  <cols>
    <col min="1" max="1" width="3.85546875" style="90" bestFit="1" customWidth="1"/>
    <col min="2" max="2" width="8.28515625" style="90" customWidth="1"/>
    <col min="3" max="3" width="11.28515625" style="90" customWidth="1"/>
    <col min="4" max="4" width="10.28515625" style="90" customWidth="1"/>
    <col min="5" max="5" width="8.28515625" style="90" customWidth="1"/>
    <col min="6" max="6" width="10.140625" style="90" customWidth="1"/>
    <col min="7" max="7" width="8.85546875" style="90" customWidth="1"/>
    <col min="8" max="8" width="8.42578125" style="90" customWidth="1"/>
    <col min="9" max="9" width="4.5703125" style="90" customWidth="1"/>
    <col min="10" max="10" width="5.7109375" style="90" customWidth="1"/>
    <col min="11" max="11" width="7.5703125" style="90" bestFit="1" customWidth="1"/>
    <col min="12" max="12" width="7.85546875" style="90" bestFit="1" customWidth="1"/>
    <col min="13" max="13" width="8" style="90" bestFit="1" customWidth="1"/>
    <col min="14" max="14" width="7" style="90" customWidth="1"/>
    <col min="15" max="15" width="9.85546875" style="90" bestFit="1" customWidth="1"/>
    <col min="16" max="17" width="5.140625" style="90" customWidth="1"/>
    <col min="18" max="18" width="7.28515625" style="90" customWidth="1"/>
    <col min="19" max="16384" width="9.140625" style="90"/>
  </cols>
  <sheetData>
    <row r="1" spans="1:18" ht="17.2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K1" s="108"/>
      <c r="L1" s="66" t="s">
        <v>22</v>
      </c>
      <c r="M1" s="66" t="s">
        <v>23</v>
      </c>
      <c r="N1" s="66" t="s">
        <v>2</v>
      </c>
      <c r="O1" s="83"/>
      <c r="P1" s="83"/>
      <c r="Q1" s="92"/>
      <c r="R1" s="92"/>
    </row>
    <row r="2" spans="1:18" ht="17.2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K2" s="94" t="s">
        <v>28</v>
      </c>
      <c r="L2" s="95">
        <v>10404</v>
      </c>
      <c r="M2" s="94">
        <v>1020</v>
      </c>
      <c r="N2" s="94">
        <v>1</v>
      </c>
      <c r="O2" s="96"/>
      <c r="P2" s="96"/>
      <c r="R2" s="92"/>
    </row>
    <row r="3" spans="1:18" ht="17.25" customHeight="1" x14ac:dyDescent="0.25">
      <c r="K3" s="94" t="s">
        <v>0</v>
      </c>
      <c r="L3" s="94" t="s">
        <v>495</v>
      </c>
      <c r="M3" s="66"/>
      <c r="N3" s="66"/>
      <c r="O3" s="96"/>
      <c r="P3" s="96"/>
      <c r="R3" s="92"/>
    </row>
    <row r="4" spans="1:18" ht="17.25" customHeight="1" x14ac:dyDescent="0.25">
      <c r="K4" s="94" t="s">
        <v>1</v>
      </c>
      <c r="L4" s="66">
        <v>0</v>
      </c>
      <c r="M4" s="66" t="s">
        <v>29</v>
      </c>
      <c r="N4" s="66" t="s">
        <v>46</v>
      </c>
      <c r="O4" s="96"/>
      <c r="P4" s="96"/>
      <c r="R4" s="92"/>
    </row>
    <row r="5" spans="1:18" ht="18" customHeight="1" x14ac:dyDescent="0.25">
      <c r="N5" s="97"/>
      <c r="O5" s="92"/>
      <c r="Q5" s="92"/>
      <c r="R5" s="92"/>
    </row>
    <row r="6" spans="1:18" ht="40.5" x14ac:dyDescent="0.35">
      <c r="A6" s="66" t="s">
        <v>3</v>
      </c>
      <c r="B6" s="47" t="s">
        <v>34</v>
      </c>
      <c r="C6" s="66" t="s">
        <v>15</v>
      </c>
      <c r="D6" s="66" t="s">
        <v>21</v>
      </c>
      <c r="E6" s="66" t="s">
        <v>12</v>
      </c>
      <c r="F6" s="66" t="s">
        <v>4</v>
      </c>
      <c r="G6" s="66" t="s">
        <v>10</v>
      </c>
      <c r="H6" s="110" t="s">
        <v>47</v>
      </c>
      <c r="I6" s="110" t="s">
        <v>48</v>
      </c>
      <c r="J6" s="110" t="s">
        <v>6</v>
      </c>
      <c r="K6" s="47" t="s">
        <v>40</v>
      </c>
      <c r="L6" s="47" t="s">
        <v>26</v>
      </c>
      <c r="M6" s="47" t="s">
        <v>27</v>
      </c>
      <c r="N6" s="47" t="s">
        <v>25</v>
      </c>
      <c r="O6" s="47" t="s">
        <v>20</v>
      </c>
      <c r="P6" s="48" t="s">
        <v>8</v>
      </c>
      <c r="Q6" s="48" t="s">
        <v>9</v>
      </c>
      <c r="R6" s="49" t="s">
        <v>13</v>
      </c>
    </row>
    <row r="7" spans="1:18" x14ac:dyDescent="0.25">
      <c r="A7" s="23">
        <v>1</v>
      </c>
      <c r="B7" s="23" t="s">
        <v>462</v>
      </c>
      <c r="C7" s="49" t="s">
        <v>51</v>
      </c>
      <c r="D7" s="49" t="s">
        <v>38</v>
      </c>
      <c r="E7" s="49" t="s">
        <v>398</v>
      </c>
      <c r="F7" s="32" t="s">
        <v>42</v>
      </c>
      <c r="G7" s="23" t="s">
        <v>226</v>
      </c>
      <c r="H7" s="23" t="s">
        <v>52</v>
      </c>
      <c r="I7" s="23" t="s">
        <v>151</v>
      </c>
      <c r="J7" s="26">
        <v>6000</v>
      </c>
      <c r="K7" s="26">
        <v>69</v>
      </c>
      <c r="L7" s="50">
        <v>497</v>
      </c>
      <c r="M7" s="50">
        <v>438</v>
      </c>
      <c r="N7" s="81">
        <f t="shared" ref="N7:N13" si="0">(L7-M7)/M7</f>
        <v>0.13470319634703196</v>
      </c>
      <c r="O7" s="32" t="s">
        <v>152</v>
      </c>
      <c r="P7" s="25"/>
      <c r="Q7" s="25"/>
      <c r="R7" s="26"/>
    </row>
    <row r="8" spans="1:18" ht="16.5" x14ac:dyDescent="0.35">
      <c r="A8" s="23">
        <v>2</v>
      </c>
      <c r="B8" s="23" t="s">
        <v>462</v>
      </c>
      <c r="C8" s="32" t="s">
        <v>51</v>
      </c>
      <c r="D8" s="32" t="s">
        <v>38</v>
      </c>
      <c r="E8" s="32" t="s">
        <v>299</v>
      </c>
      <c r="F8" s="32" t="s">
        <v>42</v>
      </c>
      <c r="G8" s="25" t="s">
        <v>226</v>
      </c>
      <c r="H8" s="25" t="s">
        <v>50</v>
      </c>
      <c r="I8" s="23" t="s">
        <v>153</v>
      </c>
      <c r="J8" s="26">
        <v>1200</v>
      </c>
      <c r="K8" s="26">
        <v>1</v>
      </c>
      <c r="L8" s="31">
        <v>4.5</v>
      </c>
      <c r="M8" s="31">
        <v>4.5</v>
      </c>
      <c r="N8" s="81">
        <f>(L8-M8)/M8</f>
        <v>0</v>
      </c>
      <c r="O8" s="48" t="s">
        <v>152</v>
      </c>
      <c r="P8" s="25"/>
      <c r="Q8" s="25"/>
      <c r="R8" s="26"/>
    </row>
    <row r="9" spans="1:18" x14ac:dyDescent="0.25">
      <c r="A9" s="23">
        <v>3</v>
      </c>
      <c r="B9" s="23" t="s">
        <v>463</v>
      </c>
      <c r="C9" s="49" t="s">
        <v>51</v>
      </c>
      <c r="D9" s="49" t="s">
        <v>38</v>
      </c>
      <c r="E9" s="49" t="s">
        <v>398</v>
      </c>
      <c r="F9" s="32" t="s">
        <v>42</v>
      </c>
      <c r="G9" s="23" t="s">
        <v>226</v>
      </c>
      <c r="H9" s="23" t="s">
        <v>52</v>
      </c>
      <c r="I9" s="23" t="s">
        <v>151</v>
      </c>
      <c r="J9" s="26">
        <v>6000</v>
      </c>
      <c r="K9" s="26">
        <v>52</v>
      </c>
      <c r="L9" s="50">
        <v>375</v>
      </c>
      <c r="M9" s="50">
        <v>367</v>
      </c>
      <c r="N9" s="81">
        <f t="shared" ref="N9" si="1">(L9-M9)/M9</f>
        <v>2.1798365122615803E-2</v>
      </c>
      <c r="O9" s="32" t="s">
        <v>152</v>
      </c>
      <c r="P9" s="25"/>
      <c r="Q9" s="25"/>
      <c r="R9" s="26"/>
    </row>
    <row r="10" spans="1:18" ht="16.5" x14ac:dyDescent="0.35">
      <c r="A10" s="23">
        <v>4</v>
      </c>
      <c r="B10" s="23" t="s">
        <v>463</v>
      </c>
      <c r="C10" s="32" t="s">
        <v>51</v>
      </c>
      <c r="D10" s="32" t="s">
        <v>38</v>
      </c>
      <c r="E10" s="32" t="s">
        <v>299</v>
      </c>
      <c r="F10" s="32" t="s">
        <v>42</v>
      </c>
      <c r="G10" s="25" t="s">
        <v>226</v>
      </c>
      <c r="H10" s="25" t="s">
        <v>50</v>
      </c>
      <c r="I10" s="23" t="s">
        <v>153</v>
      </c>
      <c r="J10" s="26">
        <v>1200</v>
      </c>
      <c r="K10" s="26">
        <v>1</v>
      </c>
      <c r="L10" s="31">
        <v>4.5</v>
      </c>
      <c r="M10" s="31">
        <v>4.5</v>
      </c>
      <c r="N10" s="81">
        <f>(L10-M10)/M10</f>
        <v>0</v>
      </c>
      <c r="O10" s="48" t="s">
        <v>152</v>
      </c>
      <c r="P10" s="25"/>
      <c r="Q10" s="25"/>
      <c r="R10" s="26"/>
    </row>
    <row r="11" spans="1:18" ht="16.5" x14ac:dyDescent="0.35">
      <c r="A11" s="23">
        <v>5</v>
      </c>
      <c r="B11" s="23" t="s">
        <v>462</v>
      </c>
      <c r="C11" s="63" t="s">
        <v>200</v>
      </c>
      <c r="D11" s="22" t="s">
        <v>66</v>
      </c>
      <c r="E11" s="113" t="s">
        <v>300</v>
      </c>
      <c r="F11" s="22" t="s">
        <v>42</v>
      </c>
      <c r="G11" s="111" t="s">
        <v>226</v>
      </c>
      <c r="H11" s="23" t="s">
        <v>57</v>
      </c>
      <c r="I11" s="23" t="s">
        <v>153</v>
      </c>
      <c r="J11" s="23">
        <v>3000</v>
      </c>
      <c r="K11" s="23">
        <v>2</v>
      </c>
      <c r="L11" s="29">
        <f>168/6</f>
        <v>28</v>
      </c>
      <c r="M11" s="29">
        <v>16</v>
      </c>
      <c r="N11" s="30">
        <f>(L11-M11)/M11</f>
        <v>0.75</v>
      </c>
      <c r="O11" s="28" t="s">
        <v>152</v>
      </c>
      <c r="P11" s="25"/>
      <c r="Q11" s="25"/>
      <c r="R11" s="26"/>
    </row>
    <row r="12" spans="1:18" ht="16.5" x14ac:dyDescent="0.35">
      <c r="A12" s="23">
        <v>6</v>
      </c>
      <c r="B12" s="23" t="s">
        <v>463</v>
      </c>
      <c r="C12" s="63" t="s">
        <v>200</v>
      </c>
      <c r="D12" s="22" t="s">
        <v>66</v>
      </c>
      <c r="E12" s="113" t="s">
        <v>300</v>
      </c>
      <c r="F12" s="22" t="s">
        <v>42</v>
      </c>
      <c r="G12" s="111" t="s">
        <v>226</v>
      </c>
      <c r="H12" s="23" t="s">
        <v>57</v>
      </c>
      <c r="I12" s="23" t="s">
        <v>153</v>
      </c>
      <c r="J12" s="23">
        <v>3000</v>
      </c>
      <c r="K12" s="23">
        <v>4</v>
      </c>
      <c r="L12" s="29">
        <f>168/3</f>
        <v>56</v>
      </c>
      <c r="M12" s="29">
        <f>96/3</f>
        <v>32</v>
      </c>
      <c r="N12" s="30">
        <f>(L12-M12)/M12</f>
        <v>0.75</v>
      </c>
      <c r="O12" s="28" t="s">
        <v>152</v>
      </c>
      <c r="P12" s="25"/>
      <c r="Q12" s="25"/>
      <c r="R12" s="26"/>
    </row>
    <row r="13" spans="1:18" x14ac:dyDescent="0.25">
      <c r="A13" s="23">
        <v>7</v>
      </c>
      <c r="B13" s="23" t="s">
        <v>462</v>
      </c>
      <c r="C13" s="63" t="s">
        <v>200</v>
      </c>
      <c r="D13" s="22" t="s">
        <v>66</v>
      </c>
      <c r="E13" s="113" t="s">
        <v>301</v>
      </c>
      <c r="F13" s="22" t="s">
        <v>42</v>
      </c>
      <c r="G13" s="111" t="s">
        <v>226</v>
      </c>
      <c r="H13" s="115" t="s">
        <v>302</v>
      </c>
      <c r="I13" s="115" t="s">
        <v>18</v>
      </c>
      <c r="J13" s="115">
        <v>1500</v>
      </c>
      <c r="K13" s="115">
        <v>1</v>
      </c>
      <c r="L13" s="29">
        <v>10</v>
      </c>
      <c r="M13" s="29">
        <v>10</v>
      </c>
      <c r="N13" s="30">
        <f t="shared" si="0"/>
        <v>0</v>
      </c>
      <c r="O13" s="29" t="s">
        <v>18</v>
      </c>
      <c r="P13" s="25"/>
      <c r="Q13" s="25"/>
      <c r="R13" s="26"/>
    </row>
    <row r="14" spans="1:18" x14ac:dyDescent="0.25">
      <c r="A14" s="23">
        <v>8</v>
      </c>
      <c r="B14" s="23" t="s">
        <v>463</v>
      </c>
      <c r="C14" s="63" t="s">
        <v>200</v>
      </c>
      <c r="D14" s="22" t="s">
        <v>66</v>
      </c>
      <c r="E14" s="113" t="s">
        <v>301</v>
      </c>
      <c r="F14" s="22" t="s">
        <v>42</v>
      </c>
      <c r="G14" s="111" t="s">
        <v>226</v>
      </c>
      <c r="H14" s="115" t="s">
        <v>302</v>
      </c>
      <c r="I14" s="115" t="s">
        <v>18</v>
      </c>
      <c r="J14" s="115">
        <v>1500</v>
      </c>
      <c r="K14" s="115">
        <v>2</v>
      </c>
      <c r="L14" s="29">
        <v>10</v>
      </c>
      <c r="M14" s="29">
        <v>10</v>
      </c>
      <c r="N14" s="30">
        <f t="shared" ref="N14" si="2">(L14-M14)/M14</f>
        <v>0</v>
      </c>
      <c r="O14" s="29" t="s">
        <v>18</v>
      </c>
      <c r="P14" s="25"/>
      <c r="Q14" s="25"/>
      <c r="R14" s="26"/>
    </row>
    <row r="15" spans="1:18" ht="16.5" x14ac:dyDescent="0.35">
      <c r="A15" s="23">
        <v>9</v>
      </c>
      <c r="B15" s="23" t="s">
        <v>462</v>
      </c>
      <c r="C15" s="63" t="s">
        <v>200</v>
      </c>
      <c r="D15" s="22" t="s">
        <v>66</v>
      </c>
      <c r="E15" s="113" t="s">
        <v>301</v>
      </c>
      <c r="F15" s="22" t="s">
        <v>42</v>
      </c>
      <c r="G15" s="111" t="s">
        <v>226</v>
      </c>
      <c r="H15" s="115" t="s">
        <v>303</v>
      </c>
      <c r="I15" s="115" t="s">
        <v>18</v>
      </c>
      <c r="J15" s="115">
        <v>1500</v>
      </c>
      <c r="K15" s="115">
        <v>2</v>
      </c>
      <c r="L15" s="29" t="s">
        <v>18</v>
      </c>
      <c r="M15" s="29" t="s">
        <v>18</v>
      </c>
      <c r="N15" s="30" t="s">
        <v>18</v>
      </c>
      <c r="O15" s="28" t="s">
        <v>304</v>
      </c>
      <c r="P15" s="25"/>
      <c r="Q15" s="25"/>
      <c r="R15" s="26"/>
    </row>
    <row r="16" spans="1:18" ht="16.5" x14ac:dyDescent="0.35">
      <c r="A16" s="23">
        <v>10</v>
      </c>
      <c r="B16" s="23" t="s">
        <v>463</v>
      </c>
      <c r="C16" s="63" t="s">
        <v>200</v>
      </c>
      <c r="D16" s="22" t="s">
        <v>66</v>
      </c>
      <c r="E16" s="113" t="s">
        <v>301</v>
      </c>
      <c r="F16" s="22" t="s">
        <v>42</v>
      </c>
      <c r="G16" s="111" t="s">
        <v>226</v>
      </c>
      <c r="H16" s="115" t="s">
        <v>303</v>
      </c>
      <c r="I16" s="115" t="s">
        <v>18</v>
      </c>
      <c r="J16" s="115">
        <v>1500</v>
      </c>
      <c r="K16" s="115">
        <v>4</v>
      </c>
      <c r="L16" s="29" t="s">
        <v>18</v>
      </c>
      <c r="M16" s="29" t="s">
        <v>18</v>
      </c>
      <c r="N16" s="30" t="s">
        <v>18</v>
      </c>
      <c r="O16" s="28" t="s">
        <v>304</v>
      </c>
      <c r="P16" s="25"/>
      <c r="Q16" s="25"/>
      <c r="R16" s="26"/>
    </row>
    <row r="17" spans="1:18" ht="16.5" x14ac:dyDescent="0.35">
      <c r="A17" s="23">
        <v>11</v>
      </c>
      <c r="B17" s="23" t="s">
        <v>462</v>
      </c>
      <c r="C17" s="22" t="s">
        <v>181</v>
      </c>
      <c r="D17" s="22" t="s">
        <v>270</v>
      </c>
      <c r="E17" s="113" t="s">
        <v>307</v>
      </c>
      <c r="F17" s="22" t="s">
        <v>42</v>
      </c>
      <c r="G17" s="111" t="s">
        <v>226</v>
      </c>
      <c r="H17" s="40" t="s">
        <v>305</v>
      </c>
      <c r="I17" s="40" t="s">
        <v>306</v>
      </c>
      <c r="J17" s="40" t="s">
        <v>464</v>
      </c>
      <c r="K17" s="115">
        <v>1</v>
      </c>
      <c r="L17" s="23">
        <v>70</v>
      </c>
      <c r="M17" s="29">
        <v>53</v>
      </c>
      <c r="N17" s="30">
        <f t="shared" ref="N17:N19" si="3">(L17-M17)/M17</f>
        <v>0.32075471698113206</v>
      </c>
      <c r="O17" s="28" t="s">
        <v>390</v>
      </c>
      <c r="P17" s="25"/>
      <c r="Q17" s="25"/>
      <c r="R17" s="26"/>
    </row>
    <row r="18" spans="1:18" ht="16.5" x14ac:dyDescent="0.35">
      <c r="A18" s="23">
        <v>12</v>
      </c>
      <c r="B18" s="23" t="s">
        <v>463</v>
      </c>
      <c r="C18" s="22" t="s">
        <v>181</v>
      </c>
      <c r="D18" s="22" t="s">
        <v>270</v>
      </c>
      <c r="E18" s="113" t="s">
        <v>307</v>
      </c>
      <c r="F18" s="22" t="s">
        <v>42</v>
      </c>
      <c r="G18" s="111" t="s">
        <v>226</v>
      </c>
      <c r="H18" s="40" t="s">
        <v>305</v>
      </c>
      <c r="I18" s="40" t="s">
        <v>306</v>
      </c>
      <c r="J18" s="40" t="s">
        <v>420</v>
      </c>
      <c r="K18" s="115">
        <v>1</v>
      </c>
      <c r="L18" s="23">
        <v>88</v>
      </c>
      <c r="M18" s="29">
        <v>67</v>
      </c>
      <c r="N18" s="30">
        <f t="shared" si="3"/>
        <v>0.31343283582089554</v>
      </c>
      <c r="O18" s="28" t="s">
        <v>390</v>
      </c>
      <c r="P18" s="25"/>
      <c r="Q18" s="25"/>
      <c r="R18" s="26"/>
    </row>
    <row r="19" spans="1:18" x14ac:dyDescent="0.25">
      <c r="A19" s="23">
        <v>13</v>
      </c>
      <c r="B19" s="23" t="s">
        <v>400</v>
      </c>
      <c r="C19" s="120" t="s">
        <v>442</v>
      </c>
      <c r="D19" s="120" t="s">
        <v>198</v>
      </c>
      <c r="E19" s="113" t="s">
        <v>137</v>
      </c>
      <c r="F19" s="22" t="s">
        <v>42</v>
      </c>
      <c r="G19" s="63" t="s">
        <v>226</v>
      </c>
      <c r="H19" s="23" t="s">
        <v>50</v>
      </c>
      <c r="I19" s="23" t="s">
        <v>308</v>
      </c>
      <c r="J19" s="23">
        <v>6000</v>
      </c>
      <c r="K19" s="23">
        <v>1</v>
      </c>
      <c r="L19" s="23">
        <f>40.5/3</f>
        <v>13.5</v>
      </c>
      <c r="M19" s="27">
        <f>35/3</f>
        <v>11.666666666666666</v>
      </c>
      <c r="N19" s="30">
        <f t="shared" si="3"/>
        <v>0.1571428571428572</v>
      </c>
      <c r="O19" s="22" t="s">
        <v>152</v>
      </c>
      <c r="P19" s="25"/>
      <c r="Q19" s="25"/>
      <c r="R19" s="26"/>
    </row>
    <row r="20" spans="1:18" x14ac:dyDescent="0.25">
      <c r="R20" s="92"/>
    </row>
    <row r="21" spans="1:18" x14ac:dyDescent="0.25">
      <c r="K21" s="160" t="s">
        <v>11</v>
      </c>
      <c r="L21" s="160"/>
      <c r="M21" s="160"/>
      <c r="N21" s="160"/>
      <c r="O21" s="160"/>
      <c r="P21" s="160"/>
      <c r="Q21" s="108" t="s">
        <v>7</v>
      </c>
      <c r="R21" s="108" t="s">
        <v>5</v>
      </c>
    </row>
    <row r="22" spans="1:18" x14ac:dyDescent="0.25">
      <c r="K22" s="161"/>
      <c r="L22" s="161"/>
      <c r="M22" s="161"/>
      <c r="N22" s="161"/>
      <c r="O22" s="161"/>
      <c r="P22" s="161"/>
      <c r="Q22" s="98"/>
      <c r="R22" s="107"/>
    </row>
    <row r="23" spans="1:18" x14ac:dyDescent="0.25">
      <c r="K23" s="160"/>
      <c r="L23" s="160"/>
      <c r="M23" s="160"/>
      <c r="N23" s="160"/>
      <c r="O23" s="160"/>
      <c r="P23" s="160"/>
      <c r="Q23" s="108"/>
      <c r="R23" s="108"/>
    </row>
    <row r="25" spans="1:18" x14ac:dyDescent="0.25">
      <c r="A25" s="92"/>
      <c r="B25" s="92"/>
      <c r="C25" s="92"/>
      <c r="D25" s="92"/>
      <c r="E25" s="92"/>
      <c r="F25" s="92"/>
      <c r="G25" s="92"/>
      <c r="K25" s="160" t="s">
        <v>14</v>
      </c>
      <c r="L25" s="160"/>
      <c r="M25" s="160"/>
      <c r="N25" s="160"/>
      <c r="O25" s="160"/>
      <c r="P25" s="160"/>
      <c r="Q25" s="108" t="s">
        <v>7</v>
      </c>
      <c r="R25" s="108" t="s">
        <v>5</v>
      </c>
    </row>
    <row r="26" spans="1:18" x14ac:dyDescent="0.25">
      <c r="A26" s="92"/>
      <c r="B26" s="92"/>
      <c r="C26" s="92"/>
      <c r="D26" s="92"/>
      <c r="E26" s="92"/>
      <c r="F26" s="92"/>
      <c r="G26" s="92"/>
      <c r="K26" s="161"/>
      <c r="L26" s="161"/>
      <c r="M26" s="161"/>
      <c r="N26" s="161"/>
      <c r="O26" s="161"/>
      <c r="P26" s="161"/>
      <c r="Q26" s="107"/>
      <c r="R26" s="107"/>
    </row>
    <row r="27" spans="1:18" x14ac:dyDescent="0.25">
      <c r="A27" s="92"/>
      <c r="B27" s="92"/>
      <c r="C27" s="92"/>
      <c r="D27" s="92"/>
      <c r="E27" s="92"/>
      <c r="F27" s="92"/>
      <c r="G27" s="92"/>
      <c r="K27" s="160"/>
      <c r="L27" s="160"/>
      <c r="M27" s="160"/>
      <c r="N27" s="160"/>
      <c r="O27" s="160"/>
      <c r="P27" s="160"/>
      <c r="Q27" s="108"/>
      <c r="R27" s="108"/>
    </row>
    <row r="28" spans="1:18" x14ac:dyDescent="0.25">
      <c r="A28" s="92"/>
      <c r="B28" s="92"/>
      <c r="C28" s="92"/>
      <c r="D28" s="92"/>
      <c r="E28" s="92"/>
      <c r="F28" s="92"/>
      <c r="G28" s="92"/>
      <c r="K28" s="99"/>
      <c r="L28" s="99"/>
      <c r="M28" s="99"/>
      <c r="N28" s="99"/>
      <c r="O28" s="99"/>
      <c r="P28" s="99"/>
      <c r="Q28" s="100"/>
      <c r="R28" s="100"/>
    </row>
    <row r="29" spans="1:18" x14ac:dyDescent="0.25">
      <c r="B29" s="92"/>
      <c r="C29" s="92"/>
      <c r="D29" s="92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92"/>
    </row>
    <row r="30" spans="1:18" x14ac:dyDescent="0.25">
      <c r="B30" s="92"/>
      <c r="C30" s="92"/>
      <c r="D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</row>
  </sheetData>
  <mergeCells count="6">
    <mergeCell ref="K27:P27"/>
    <mergeCell ref="K21:P21"/>
    <mergeCell ref="K22:P22"/>
    <mergeCell ref="K23:P23"/>
    <mergeCell ref="K25:P25"/>
    <mergeCell ref="K26:P26"/>
  </mergeCells>
  <pageMargins left="0.13541666666666666" right="0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45"/>
  <sheetViews>
    <sheetView view="pageLayout" topLeftCell="A13" zoomScaleNormal="100" workbookViewId="0">
      <selection activeCell="L21" sqref="L21"/>
    </sheetView>
  </sheetViews>
  <sheetFormatPr defaultColWidth="9.140625" defaultRowHeight="15" x14ac:dyDescent="0.25"/>
  <cols>
    <col min="1" max="1" width="3.85546875" style="90" bestFit="1" customWidth="1"/>
    <col min="2" max="2" width="7.85546875" style="90" customWidth="1"/>
    <col min="3" max="3" width="9" style="90" customWidth="1"/>
    <col min="4" max="4" width="9.42578125" style="90" customWidth="1"/>
    <col min="5" max="5" width="11.42578125" style="90" customWidth="1"/>
    <col min="6" max="6" width="8.140625" style="90" customWidth="1"/>
    <col min="7" max="7" width="7.85546875" style="90" customWidth="1"/>
    <col min="8" max="10" width="5.7109375" style="90" customWidth="1"/>
    <col min="11" max="11" width="6.28515625" style="90" customWidth="1"/>
    <col min="12" max="12" width="7.85546875" style="90" bestFit="1" customWidth="1"/>
    <col min="13" max="13" width="9.7109375" style="90" bestFit="1" customWidth="1"/>
    <col min="14" max="14" width="7.7109375" style="90" customWidth="1"/>
    <col min="15" max="15" width="12" style="90" customWidth="1"/>
    <col min="16" max="17" width="5.140625" style="90" customWidth="1"/>
    <col min="18" max="18" width="7.28515625" style="90" customWidth="1"/>
    <col min="19" max="16384" width="9.140625" style="90"/>
  </cols>
  <sheetData>
    <row r="1" spans="1:18" x14ac:dyDescent="0.25">
      <c r="A1" s="92"/>
      <c r="B1" s="92"/>
      <c r="C1" s="92"/>
      <c r="D1" s="92"/>
      <c r="E1" s="92"/>
      <c r="F1" s="92"/>
      <c r="G1" s="92"/>
      <c r="H1" s="92"/>
      <c r="I1" s="92"/>
      <c r="K1" s="108"/>
      <c r="L1" s="66" t="s">
        <v>22</v>
      </c>
      <c r="M1" s="66" t="s">
        <v>23</v>
      </c>
      <c r="N1" s="66" t="s">
        <v>2</v>
      </c>
      <c r="O1" s="83"/>
      <c r="P1" s="83"/>
      <c r="Q1" s="92"/>
      <c r="R1" s="92"/>
    </row>
    <row r="2" spans="1:18" x14ac:dyDescent="0.25">
      <c r="A2" s="92"/>
      <c r="B2" s="92"/>
      <c r="C2" s="92"/>
      <c r="D2" s="92"/>
      <c r="E2" s="92"/>
      <c r="F2" s="92"/>
      <c r="G2" s="92"/>
      <c r="H2" s="92"/>
      <c r="I2" s="92"/>
      <c r="K2" s="94" t="s">
        <v>28</v>
      </c>
      <c r="L2" s="95">
        <v>10404</v>
      </c>
      <c r="M2" s="94">
        <v>1010</v>
      </c>
      <c r="N2" s="94">
        <v>1</v>
      </c>
      <c r="O2" s="96"/>
      <c r="P2" s="96"/>
      <c r="R2" s="92"/>
    </row>
    <row r="3" spans="1:18" ht="17.25" customHeight="1" x14ac:dyDescent="0.25">
      <c r="K3" s="94" t="s">
        <v>0</v>
      </c>
      <c r="L3" s="94" t="s">
        <v>495</v>
      </c>
      <c r="M3" s="66"/>
      <c r="N3" s="66"/>
      <c r="O3" s="96"/>
      <c r="P3" s="96"/>
      <c r="R3" s="92"/>
    </row>
    <row r="4" spans="1:18" ht="17.25" customHeight="1" x14ac:dyDescent="0.25">
      <c r="K4" s="94" t="s">
        <v>1</v>
      </c>
      <c r="L4" s="66">
        <v>0</v>
      </c>
      <c r="M4" s="66" t="s">
        <v>29</v>
      </c>
      <c r="N4" s="66" t="s">
        <v>490</v>
      </c>
      <c r="O4" s="96"/>
      <c r="P4" s="96"/>
      <c r="R4" s="92"/>
    </row>
    <row r="5" spans="1:18" ht="18.75" customHeight="1" x14ac:dyDescent="0.25">
      <c r="N5" s="97"/>
      <c r="O5" s="92"/>
      <c r="Q5" s="92"/>
      <c r="R5" s="92"/>
    </row>
    <row r="6" spans="1:18" ht="37.5" customHeight="1" x14ac:dyDescent="0.35">
      <c r="A6" s="66" t="s">
        <v>3</v>
      </c>
      <c r="B6" s="47" t="s">
        <v>34</v>
      </c>
      <c r="C6" s="66" t="s">
        <v>15</v>
      </c>
      <c r="D6" s="66" t="s">
        <v>21</v>
      </c>
      <c r="E6" s="66" t="s">
        <v>12</v>
      </c>
      <c r="F6" s="66" t="s">
        <v>4</v>
      </c>
      <c r="G6" s="66" t="s">
        <v>10</v>
      </c>
      <c r="H6" s="110" t="s">
        <v>384</v>
      </c>
      <c r="I6" s="110" t="s">
        <v>16</v>
      </c>
      <c r="J6" s="110" t="s">
        <v>6</v>
      </c>
      <c r="K6" s="47" t="s">
        <v>40</v>
      </c>
      <c r="L6" s="47" t="s">
        <v>26</v>
      </c>
      <c r="M6" s="47" t="s">
        <v>27</v>
      </c>
      <c r="N6" s="47" t="s">
        <v>25</v>
      </c>
      <c r="O6" s="47" t="s">
        <v>20</v>
      </c>
      <c r="P6" s="48" t="s">
        <v>8</v>
      </c>
      <c r="Q6" s="48" t="s">
        <v>9</v>
      </c>
      <c r="R6" s="49" t="s">
        <v>13</v>
      </c>
    </row>
    <row r="7" spans="1:18" ht="16.5" x14ac:dyDescent="0.35">
      <c r="A7" s="23">
        <v>1</v>
      </c>
      <c r="B7" s="23" t="s">
        <v>462</v>
      </c>
      <c r="C7" s="32" t="s">
        <v>197</v>
      </c>
      <c r="D7" s="32" t="s">
        <v>198</v>
      </c>
      <c r="E7" s="32" t="s">
        <v>199</v>
      </c>
      <c r="F7" s="26" t="s">
        <v>61</v>
      </c>
      <c r="G7" s="26" t="s">
        <v>65</v>
      </c>
      <c r="H7" s="26">
        <v>1.2</v>
      </c>
      <c r="I7" s="23">
        <v>1000</v>
      </c>
      <c r="J7" s="23">
        <v>2150</v>
      </c>
      <c r="K7" s="26">
        <v>14</v>
      </c>
      <c r="L7" s="56">
        <f>K7*J7*I7*H7*7.85/1000000</f>
        <v>283.54199999999997</v>
      </c>
      <c r="M7" s="26">
        <v>230</v>
      </c>
      <c r="N7" s="57">
        <f>(L7-M7)/M7</f>
        <v>0.23279130434782597</v>
      </c>
      <c r="O7" s="58"/>
      <c r="P7" s="48"/>
      <c r="Q7" s="48"/>
      <c r="R7" s="49"/>
    </row>
    <row r="8" spans="1:18" ht="16.5" x14ac:dyDescent="0.35">
      <c r="A8" s="23">
        <v>2</v>
      </c>
      <c r="B8" s="23" t="s">
        <v>463</v>
      </c>
      <c r="C8" s="32" t="s">
        <v>197</v>
      </c>
      <c r="D8" s="32" t="s">
        <v>198</v>
      </c>
      <c r="E8" s="32" t="s">
        <v>199</v>
      </c>
      <c r="F8" s="26" t="s">
        <v>61</v>
      </c>
      <c r="G8" s="26" t="s">
        <v>65</v>
      </c>
      <c r="H8" s="26">
        <v>1.2</v>
      </c>
      <c r="I8" s="23">
        <v>1000</v>
      </c>
      <c r="J8" s="23">
        <v>2150</v>
      </c>
      <c r="K8" s="26">
        <v>28</v>
      </c>
      <c r="L8" s="56">
        <f t="shared" ref="L8" si="0">K8*J8*I8*H8*7.85/1000000</f>
        <v>567.08399999999995</v>
      </c>
      <c r="M8" s="26">
        <v>460</v>
      </c>
      <c r="N8" s="57">
        <f t="shared" ref="N8" si="1">(L8-M8)/M8</f>
        <v>0.23279130434782597</v>
      </c>
      <c r="O8" s="58"/>
      <c r="P8" s="48"/>
      <c r="Q8" s="48"/>
      <c r="R8" s="49"/>
    </row>
    <row r="9" spans="1:18" ht="16.5" x14ac:dyDescent="0.35">
      <c r="A9" s="23">
        <v>3</v>
      </c>
      <c r="B9" s="23" t="s">
        <v>462</v>
      </c>
      <c r="C9" s="32" t="s">
        <v>441</v>
      </c>
      <c r="D9" s="32" t="s">
        <v>198</v>
      </c>
      <c r="E9" s="32" t="s">
        <v>199</v>
      </c>
      <c r="F9" s="26" t="s">
        <v>61</v>
      </c>
      <c r="G9" s="26" t="s">
        <v>65</v>
      </c>
      <c r="H9" s="26">
        <v>1.2</v>
      </c>
      <c r="I9" s="23">
        <v>1000</v>
      </c>
      <c r="J9" s="23">
        <v>1700</v>
      </c>
      <c r="K9" s="26">
        <v>2</v>
      </c>
      <c r="L9" s="56">
        <f t="shared" ref="L9:L13" si="2">K9*J9*I9*H9*7.85/1000000</f>
        <v>32.027999999999999</v>
      </c>
      <c r="M9" s="26">
        <v>26</v>
      </c>
      <c r="N9" s="57">
        <f t="shared" ref="N9:N13" si="3">(L9-M9)/M9</f>
        <v>0.23184615384615379</v>
      </c>
      <c r="O9" s="58"/>
      <c r="P9" s="48"/>
      <c r="Q9" s="48"/>
      <c r="R9" s="49"/>
    </row>
    <row r="10" spans="1:18" ht="16.5" x14ac:dyDescent="0.35">
      <c r="A10" s="23">
        <v>4</v>
      </c>
      <c r="B10" s="23" t="s">
        <v>463</v>
      </c>
      <c r="C10" s="32" t="s">
        <v>441</v>
      </c>
      <c r="D10" s="32" t="s">
        <v>198</v>
      </c>
      <c r="E10" s="32" t="s">
        <v>199</v>
      </c>
      <c r="F10" s="26" t="s">
        <v>61</v>
      </c>
      <c r="G10" s="26" t="s">
        <v>65</v>
      </c>
      <c r="H10" s="26">
        <v>1.2</v>
      </c>
      <c r="I10" s="23">
        <v>1000</v>
      </c>
      <c r="J10" s="23">
        <v>1700</v>
      </c>
      <c r="K10" s="26">
        <v>2</v>
      </c>
      <c r="L10" s="56">
        <f t="shared" si="2"/>
        <v>32.027999999999999</v>
      </c>
      <c r="M10" s="56">
        <f>77/3</f>
        <v>25.666666666666668</v>
      </c>
      <c r="N10" s="57">
        <f t="shared" si="3"/>
        <v>0.24784415584415573</v>
      </c>
      <c r="O10" s="58"/>
      <c r="P10" s="48"/>
      <c r="Q10" s="48"/>
      <c r="R10" s="49"/>
    </row>
    <row r="11" spans="1:18" ht="16.5" x14ac:dyDescent="0.35">
      <c r="A11" s="23">
        <v>5</v>
      </c>
      <c r="B11" s="23" t="s">
        <v>462</v>
      </c>
      <c r="C11" s="32" t="s">
        <v>30</v>
      </c>
      <c r="D11" s="32" t="s">
        <v>92</v>
      </c>
      <c r="E11" s="32" t="s">
        <v>93</v>
      </c>
      <c r="F11" s="26" t="s">
        <v>61</v>
      </c>
      <c r="G11" s="26" t="s">
        <v>65</v>
      </c>
      <c r="H11" s="23">
        <v>1.5</v>
      </c>
      <c r="I11" s="23">
        <v>1000</v>
      </c>
      <c r="J11" s="23">
        <v>3500</v>
      </c>
      <c r="K11" s="26">
        <v>6</v>
      </c>
      <c r="L11" s="56">
        <f t="shared" si="2"/>
        <v>247.27500000000001</v>
      </c>
      <c r="M11" s="26">
        <v>209</v>
      </c>
      <c r="N11" s="57">
        <f t="shared" si="3"/>
        <v>0.18313397129186607</v>
      </c>
      <c r="O11" s="58"/>
      <c r="P11" s="48"/>
      <c r="Q11" s="48"/>
      <c r="R11" s="49"/>
    </row>
    <row r="12" spans="1:18" ht="16.5" x14ac:dyDescent="0.35">
      <c r="A12" s="23">
        <v>6</v>
      </c>
      <c r="B12" s="23" t="s">
        <v>463</v>
      </c>
      <c r="C12" s="32" t="s">
        <v>30</v>
      </c>
      <c r="D12" s="32" t="s">
        <v>92</v>
      </c>
      <c r="E12" s="32" t="s">
        <v>93</v>
      </c>
      <c r="F12" s="26" t="s">
        <v>61</v>
      </c>
      <c r="G12" s="26" t="s">
        <v>65</v>
      </c>
      <c r="H12" s="23">
        <v>1.5</v>
      </c>
      <c r="I12" s="23">
        <v>1000</v>
      </c>
      <c r="J12" s="23">
        <v>3600</v>
      </c>
      <c r="K12" s="26">
        <v>12</v>
      </c>
      <c r="L12" s="56">
        <f t="shared" si="2"/>
        <v>508.68</v>
      </c>
      <c r="M12" s="26">
        <v>455</v>
      </c>
      <c r="N12" s="57">
        <f t="shared" si="3"/>
        <v>0.117978021978022</v>
      </c>
      <c r="O12" s="58"/>
      <c r="P12" s="48"/>
      <c r="Q12" s="48"/>
      <c r="R12" s="49"/>
    </row>
    <row r="13" spans="1:18" ht="16.5" x14ac:dyDescent="0.35">
      <c r="A13" s="23">
        <v>7</v>
      </c>
      <c r="B13" s="23" t="s">
        <v>462</v>
      </c>
      <c r="C13" s="32" t="s">
        <v>203</v>
      </c>
      <c r="D13" s="32" t="s">
        <v>204</v>
      </c>
      <c r="E13" s="32" t="s">
        <v>205</v>
      </c>
      <c r="F13" s="26" t="s">
        <v>61</v>
      </c>
      <c r="G13" s="32" t="s">
        <v>202</v>
      </c>
      <c r="H13" s="26">
        <v>1.5</v>
      </c>
      <c r="I13" s="23">
        <v>1000</v>
      </c>
      <c r="J13" s="23">
        <v>1650</v>
      </c>
      <c r="K13" s="26">
        <v>40</v>
      </c>
      <c r="L13" s="56">
        <f t="shared" si="2"/>
        <v>777.15</v>
      </c>
      <c r="M13" s="26">
        <f>2700/9</f>
        <v>300</v>
      </c>
      <c r="N13" s="57">
        <f t="shared" si="3"/>
        <v>1.5905</v>
      </c>
      <c r="O13" s="58"/>
      <c r="P13" s="48"/>
      <c r="Q13" s="48"/>
      <c r="R13" s="49"/>
    </row>
    <row r="14" spans="1:18" ht="16.5" x14ac:dyDescent="0.35">
      <c r="A14" s="23">
        <v>8</v>
      </c>
      <c r="B14" s="23" t="s">
        <v>463</v>
      </c>
      <c r="C14" s="32" t="s">
        <v>203</v>
      </c>
      <c r="D14" s="32" t="s">
        <v>204</v>
      </c>
      <c r="E14" s="32" t="s">
        <v>205</v>
      </c>
      <c r="F14" s="26" t="s">
        <v>61</v>
      </c>
      <c r="G14" s="32" t="s">
        <v>202</v>
      </c>
      <c r="H14" s="26">
        <v>1.5</v>
      </c>
      <c r="I14" s="23">
        <v>1000</v>
      </c>
      <c r="J14" s="23">
        <v>1650</v>
      </c>
      <c r="K14" s="26">
        <v>120</v>
      </c>
      <c r="L14" s="56">
        <f t="shared" ref="L14" si="4">K14*J14*I14*H14*7.85/1000000</f>
        <v>2331.4499999999998</v>
      </c>
      <c r="M14" s="26">
        <f>2700/3</f>
        <v>900</v>
      </c>
      <c r="N14" s="57">
        <f t="shared" ref="N14" si="5">(L14-M14)/M14</f>
        <v>1.5904999999999998</v>
      </c>
      <c r="O14" s="58"/>
      <c r="P14" s="48"/>
      <c r="Q14" s="48"/>
      <c r="R14" s="49"/>
    </row>
    <row r="15" spans="1:18" ht="16.5" x14ac:dyDescent="0.35">
      <c r="A15" s="23">
        <v>9</v>
      </c>
      <c r="B15" s="23" t="s">
        <v>462</v>
      </c>
      <c r="C15" s="22" t="s">
        <v>203</v>
      </c>
      <c r="D15" s="22" t="s">
        <v>204</v>
      </c>
      <c r="E15" s="113" t="s">
        <v>210</v>
      </c>
      <c r="F15" s="24" t="s">
        <v>61</v>
      </c>
      <c r="G15" s="24" t="s">
        <v>65</v>
      </c>
      <c r="H15" s="114">
        <v>1.5</v>
      </c>
      <c r="I15" s="114">
        <v>1000</v>
      </c>
      <c r="J15" s="114">
        <v>3400</v>
      </c>
      <c r="K15" s="115">
        <v>1</v>
      </c>
      <c r="L15" s="45">
        <f>K15*J15*I15*H15*7.85/1000000</f>
        <v>40.034999999999997</v>
      </c>
      <c r="M15" s="116">
        <v>40</v>
      </c>
      <c r="N15" s="46">
        <f>(L15-M15)/M15</f>
        <v>8.7499999999991469E-4</v>
      </c>
      <c r="O15" s="47"/>
      <c r="P15" s="48"/>
      <c r="Q15" s="48"/>
      <c r="R15" s="49"/>
    </row>
    <row r="16" spans="1:18" ht="16.5" x14ac:dyDescent="0.35">
      <c r="A16" s="23">
        <v>10</v>
      </c>
      <c r="B16" s="23" t="s">
        <v>463</v>
      </c>
      <c r="C16" s="22" t="s">
        <v>203</v>
      </c>
      <c r="D16" s="22" t="s">
        <v>204</v>
      </c>
      <c r="E16" s="113" t="s">
        <v>210</v>
      </c>
      <c r="F16" s="24" t="s">
        <v>61</v>
      </c>
      <c r="G16" s="24" t="s">
        <v>65</v>
      </c>
      <c r="H16" s="115">
        <v>1.5</v>
      </c>
      <c r="I16" s="115">
        <v>1000</v>
      </c>
      <c r="J16" s="115">
        <v>3400</v>
      </c>
      <c r="K16" s="115">
        <v>4</v>
      </c>
      <c r="L16" s="45">
        <f t="shared" ref="L16" si="6">K16*J16*I16*H16*7.85/1000000</f>
        <v>160.13999999999999</v>
      </c>
      <c r="M16" s="116">
        <f>480/3</f>
        <v>160</v>
      </c>
      <c r="N16" s="46">
        <f t="shared" ref="N16" si="7">(L16-M16)/M16</f>
        <v>8.7499999999991469E-4</v>
      </c>
      <c r="O16" s="47"/>
      <c r="P16" s="48"/>
      <c r="Q16" s="48"/>
      <c r="R16" s="49"/>
    </row>
    <row r="17" spans="1:18" s="92" customFormat="1" x14ac:dyDescent="0.25">
      <c r="A17" s="23">
        <v>11</v>
      </c>
      <c r="B17" s="39" t="s">
        <v>400</v>
      </c>
      <c r="C17" s="71" t="s">
        <v>158</v>
      </c>
      <c r="D17" s="71" t="s">
        <v>96</v>
      </c>
      <c r="E17" s="71" t="s">
        <v>96</v>
      </c>
      <c r="F17" s="40" t="s">
        <v>61</v>
      </c>
      <c r="G17" s="71" t="s">
        <v>439</v>
      </c>
      <c r="H17" s="71">
        <v>1.5</v>
      </c>
      <c r="I17" s="71">
        <v>1250</v>
      </c>
      <c r="J17" s="71">
        <v>2500</v>
      </c>
      <c r="K17" s="71">
        <v>2</v>
      </c>
      <c r="L17" s="72">
        <f>K17*J17*I17*H17*7.85/1000000</f>
        <v>73.59375</v>
      </c>
      <c r="M17" s="71">
        <v>52</v>
      </c>
      <c r="N17" s="73">
        <f>(L17-M17)/M17</f>
        <v>0.41526442307692307</v>
      </c>
      <c r="O17" s="71"/>
      <c r="P17" s="64"/>
      <c r="Q17" s="64"/>
      <c r="R17" s="64"/>
    </row>
    <row r="18" spans="1:18" s="92" customFormat="1" ht="16.5" x14ac:dyDescent="0.35">
      <c r="A18" s="23">
        <v>12</v>
      </c>
      <c r="B18" s="23" t="s">
        <v>462</v>
      </c>
      <c r="C18" s="32" t="s">
        <v>30</v>
      </c>
      <c r="D18" s="32" t="s">
        <v>94</v>
      </c>
      <c r="E18" s="32" t="s">
        <v>93</v>
      </c>
      <c r="F18" s="23" t="s">
        <v>61</v>
      </c>
      <c r="G18" s="23" t="s">
        <v>65</v>
      </c>
      <c r="H18" s="23">
        <v>1.5</v>
      </c>
      <c r="I18" s="23">
        <v>1250</v>
      </c>
      <c r="J18" s="23">
        <v>3050</v>
      </c>
      <c r="K18" s="23">
        <v>1</v>
      </c>
      <c r="L18" s="117">
        <f>K18*J18*I18*H18*7.85/1000000</f>
        <v>44.892187499999999</v>
      </c>
      <c r="M18" s="23">
        <v>42</v>
      </c>
      <c r="N18" s="118">
        <f>(L18-M18)/M18</f>
        <v>6.8861607142857106E-2</v>
      </c>
      <c r="O18" s="107"/>
      <c r="P18" s="48"/>
      <c r="Q18" s="48"/>
      <c r="R18" s="32"/>
    </row>
    <row r="19" spans="1:18" s="92" customFormat="1" ht="16.5" x14ac:dyDescent="0.35">
      <c r="A19" s="23">
        <v>13</v>
      </c>
      <c r="B19" s="23" t="s">
        <v>462</v>
      </c>
      <c r="C19" s="32" t="s">
        <v>30</v>
      </c>
      <c r="D19" s="32" t="s">
        <v>94</v>
      </c>
      <c r="E19" s="32" t="s">
        <v>93</v>
      </c>
      <c r="F19" s="23" t="s">
        <v>61</v>
      </c>
      <c r="G19" s="23" t="s">
        <v>65</v>
      </c>
      <c r="H19" s="23">
        <v>1.5</v>
      </c>
      <c r="I19" s="23">
        <v>1250</v>
      </c>
      <c r="J19" s="23">
        <v>3550</v>
      </c>
      <c r="K19" s="23">
        <v>1</v>
      </c>
      <c r="L19" s="117">
        <f t="shared" ref="L19" si="8">K19*J19*I19*H19*7.85/1000000</f>
        <v>52.251562499999999</v>
      </c>
      <c r="M19" s="23">
        <v>47</v>
      </c>
      <c r="N19" s="118">
        <f t="shared" ref="N19" si="9">(L19-M19)/M19</f>
        <v>0.11173537234042551</v>
      </c>
      <c r="O19" s="107"/>
      <c r="P19" s="48"/>
      <c r="Q19" s="48"/>
      <c r="R19" s="32"/>
    </row>
    <row r="20" spans="1:18" s="92" customFormat="1" ht="16.5" x14ac:dyDescent="0.35">
      <c r="A20" s="23">
        <v>14</v>
      </c>
      <c r="B20" s="23" t="s">
        <v>463</v>
      </c>
      <c r="C20" s="32" t="s">
        <v>30</v>
      </c>
      <c r="D20" s="32" t="s">
        <v>94</v>
      </c>
      <c r="E20" s="32" t="s">
        <v>93</v>
      </c>
      <c r="F20" s="23" t="s">
        <v>61</v>
      </c>
      <c r="G20" s="23" t="s">
        <v>65</v>
      </c>
      <c r="H20" s="23">
        <v>1.5</v>
      </c>
      <c r="I20" s="23">
        <v>1250</v>
      </c>
      <c r="J20" s="23">
        <v>3050</v>
      </c>
      <c r="K20" s="23">
        <v>2</v>
      </c>
      <c r="L20" s="117">
        <f>K20*J20*I20*H20*7.85/1000000</f>
        <v>89.784374999999997</v>
      </c>
      <c r="M20" s="23">
        <v>84</v>
      </c>
      <c r="N20" s="118">
        <f>(L20-M20)/M20</f>
        <v>6.8861607142857106E-2</v>
      </c>
      <c r="O20" s="107"/>
      <c r="P20" s="48"/>
      <c r="Q20" s="48"/>
      <c r="R20" s="32"/>
    </row>
    <row r="21" spans="1:18" s="92" customFormat="1" ht="16.5" x14ac:dyDescent="0.35">
      <c r="A21" s="23">
        <v>15</v>
      </c>
      <c r="B21" s="23" t="s">
        <v>463</v>
      </c>
      <c r="C21" s="32" t="s">
        <v>30</v>
      </c>
      <c r="D21" s="32" t="s">
        <v>94</v>
      </c>
      <c r="E21" s="32" t="s">
        <v>93</v>
      </c>
      <c r="F21" s="23" t="s">
        <v>61</v>
      </c>
      <c r="G21" s="23" t="s">
        <v>65</v>
      </c>
      <c r="H21" s="23">
        <v>1.5</v>
      </c>
      <c r="I21" s="23">
        <v>1250</v>
      </c>
      <c r="J21" s="23">
        <v>3550</v>
      </c>
      <c r="K21" s="23">
        <v>2</v>
      </c>
      <c r="L21" s="117">
        <f t="shared" ref="L21" si="10">K21*J21*I21*H21*7.85/1000000</f>
        <v>104.503125</v>
      </c>
      <c r="M21" s="23">
        <v>94</v>
      </c>
      <c r="N21" s="118">
        <f t="shared" ref="N21" si="11">(L21-M21)/M21</f>
        <v>0.11173537234042551</v>
      </c>
      <c r="O21" s="107"/>
      <c r="P21" s="48"/>
      <c r="Q21" s="48"/>
      <c r="R21" s="32"/>
    </row>
    <row r="22" spans="1:18" s="92" customFormat="1" x14ac:dyDescent="0.25">
      <c r="A22" s="61"/>
      <c r="B22" s="60"/>
      <c r="C22" s="37"/>
      <c r="D22" s="37"/>
      <c r="E22" s="51"/>
      <c r="F22" s="74"/>
      <c r="G22" s="74"/>
      <c r="H22" s="53"/>
      <c r="I22" s="53"/>
      <c r="J22" s="53"/>
      <c r="K22" s="160" t="s">
        <v>11</v>
      </c>
      <c r="L22" s="160"/>
      <c r="M22" s="160"/>
      <c r="N22" s="160"/>
      <c r="O22" s="160"/>
      <c r="P22" s="160"/>
      <c r="Q22" s="108" t="s">
        <v>7</v>
      </c>
      <c r="R22" s="108" t="s">
        <v>5</v>
      </c>
    </row>
    <row r="23" spans="1:18" s="92" customFormat="1" x14ac:dyDescent="0.25">
      <c r="A23" s="61"/>
      <c r="B23" s="60"/>
      <c r="C23" s="37"/>
      <c r="D23" s="37"/>
      <c r="E23" s="51"/>
      <c r="F23" s="74"/>
      <c r="G23" s="74"/>
      <c r="H23" s="53"/>
      <c r="I23" s="53"/>
      <c r="J23" s="53"/>
      <c r="K23" s="161"/>
      <c r="L23" s="161"/>
      <c r="M23" s="161"/>
      <c r="N23" s="161"/>
      <c r="O23" s="161"/>
      <c r="P23" s="161"/>
      <c r="Q23" s="98"/>
      <c r="R23" s="107"/>
    </row>
    <row r="24" spans="1:18" s="92" customFormat="1" x14ac:dyDescent="0.25">
      <c r="A24" s="61"/>
      <c r="B24" s="60"/>
      <c r="C24" s="37"/>
      <c r="D24" s="37"/>
      <c r="E24" s="51"/>
      <c r="F24" s="74"/>
      <c r="G24" s="74"/>
      <c r="H24" s="53"/>
      <c r="I24" s="53"/>
      <c r="J24" s="53"/>
      <c r="K24" s="160"/>
      <c r="L24" s="160"/>
      <c r="M24" s="160"/>
      <c r="N24" s="160"/>
      <c r="O24" s="160"/>
      <c r="P24" s="160"/>
      <c r="Q24" s="108"/>
      <c r="R24" s="108"/>
    </row>
    <row r="25" spans="1:18" s="92" customFormat="1" x14ac:dyDescent="0.25">
      <c r="A25" s="61"/>
      <c r="B25" s="60"/>
      <c r="C25" s="37"/>
      <c r="D25" s="37"/>
      <c r="E25" s="51"/>
      <c r="F25" s="74"/>
      <c r="G25" s="74"/>
      <c r="H25" s="53"/>
      <c r="I25" s="53"/>
      <c r="J25" s="53"/>
      <c r="K25" s="90"/>
      <c r="L25" s="90"/>
      <c r="M25" s="90"/>
      <c r="N25" s="90"/>
      <c r="O25" s="90"/>
      <c r="P25" s="90"/>
      <c r="Q25" s="90"/>
      <c r="R25" s="90"/>
    </row>
    <row r="26" spans="1:18" s="92" customFormat="1" x14ac:dyDescent="0.25">
      <c r="A26" s="61"/>
      <c r="B26" s="60"/>
      <c r="C26" s="37"/>
      <c r="D26" s="37"/>
      <c r="E26" s="51"/>
      <c r="F26" s="74"/>
      <c r="G26" s="74"/>
      <c r="H26" s="53"/>
      <c r="I26" s="53"/>
      <c r="J26" s="53"/>
      <c r="K26" s="160" t="s">
        <v>14</v>
      </c>
      <c r="L26" s="160"/>
      <c r="M26" s="160"/>
      <c r="N26" s="160"/>
      <c r="O26" s="160"/>
      <c r="P26" s="160"/>
      <c r="Q26" s="108" t="s">
        <v>7</v>
      </c>
      <c r="R26" s="108" t="s">
        <v>5</v>
      </c>
    </row>
    <row r="27" spans="1:18" s="92" customFormat="1" x14ac:dyDescent="0.25">
      <c r="A27" s="61"/>
      <c r="B27" s="60"/>
      <c r="C27" s="37"/>
      <c r="D27" s="37"/>
      <c r="E27" s="51"/>
      <c r="F27" s="74"/>
      <c r="G27" s="74"/>
      <c r="H27" s="53"/>
      <c r="I27" s="53"/>
      <c r="J27" s="53"/>
      <c r="K27" s="161"/>
      <c r="L27" s="161"/>
      <c r="M27" s="161"/>
      <c r="N27" s="161"/>
      <c r="O27" s="161"/>
      <c r="P27" s="161"/>
      <c r="Q27" s="107"/>
      <c r="R27" s="107"/>
    </row>
    <row r="28" spans="1:18" s="92" customFormat="1" ht="16.5" x14ac:dyDescent="0.35">
      <c r="A28" s="61"/>
      <c r="B28" s="60"/>
      <c r="C28" s="37"/>
      <c r="D28" s="37"/>
      <c r="E28" s="51"/>
      <c r="F28" s="74"/>
      <c r="G28" s="74"/>
      <c r="H28" s="53"/>
      <c r="I28" s="53"/>
      <c r="J28" s="53"/>
      <c r="K28" s="53"/>
      <c r="L28" s="75"/>
      <c r="M28" s="76"/>
      <c r="N28" s="77"/>
      <c r="O28" s="78"/>
      <c r="P28" s="79"/>
      <c r="Q28" s="79"/>
      <c r="R28" s="80"/>
    </row>
    <row r="30" spans="1:18" x14ac:dyDescent="0.25">
      <c r="A30" s="92"/>
      <c r="B30" s="92"/>
      <c r="C30" s="92"/>
      <c r="D30" s="92"/>
      <c r="E30" s="92"/>
      <c r="F30" s="92"/>
      <c r="G30" s="92"/>
      <c r="H30" s="92"/>
      <c r="I30" s="92"/>
      <c r="K30" s="108"/>
      <c r="L30" s="66" t="s">
        <v>22</v>
      </c>
      <c r="M30" s="66" t="s">
        <v>23</v>
      </c>
      <c r="N30" s="66" t="s">
        <v>2</v>
      </c>
      <c r="O30" s="83"/>
      <c r="P30" s="83"/>
      <c r="Q30" s="92"/>
      <c r="R30" s="92"/>
    </row>
    <row r="31" spans="1:18" x14ac:dyDescent="0.25">
      <c r="A31" s="92"/>
      <c r="B31" s="92"/>
      <c r="C31" s="92"/>
      <c r="D31" s="92"/>
      <c r="E31" s="92"/>
      <c r="F31" s="92"/>
      <c r="G31" s="92"/>
      <c r="H31" s="92"/>
      <c r="I31" s="92"/>
      <c r="K31" s="94" t="s">
        <v>28</v>
      </c>
      <c r="L31" s="95">
        <v>10404</v>
      </c>
      <c r="M31" s="94">
        <v>1010</v>
      </c>
      <c r="N31" s="94">
        <v>1</v>
      </c>
      <c r="O31" s="96"/>
      <c r="P31" s="96"/>
      <c r="R31" s="92"/>
    </row>
    <row r="32" spans="1:18" x14ac:dyDescent="0.25">
      <c r="K32" s="94" t="s">
        <v>0</v>
      </c>
      <c r="L32" s="94" t="s">
        <v>495</v>
      </c>
      <c r="M32" s="66"/>
      <c r="N32" s="66"/>
      <c r="O32" s="96"/>
      <c r="P32" s="96"/>
      <c r="R32" s="92"/>
    </row>
    <row r="33" spans="1:18" x14ac:dyDescent="0.25">
      <c r="K33" s="94" t="s">
        <v>1</v>
      </c>
      <c r="L33" s="66">
        <v>0</v>
      </c>
      <c r="M33" s="66" t="s">
        <v>29</v>
      </c>
      <c r="N33" s="66" t="s">
        <v>491</v>
      </c>
      <c r="O33" s="96"/>
      <c r="P33" s="96"/>
      <c r="R33" s="92"/>
    </row>
    <row r="34" spans="1:18" ht="17.25" customHeight="1" x14ac:dyDescent="0.25">
      <c r="N34" s="97"/>
      <c r="O34" s="92"/>
      <c r="Q34" s="92"/>
      <c r="R34" s="92"/>
    </row>
    <row r="35" spans="1:18" ht="39" customHeight="1" x14ac:dyDescent="0.35">
      <c r="A35" s="66" t="s">
        <v>3</v>
      </c>
      <c r="B35" s="47" t="s">
        <v>34</v>
      </c>
      <c r="C35" s="66" t="s">
        <v>15</v>
      </c>
      <c r="D35" s="66" t="s">
        <v>21</v>
      </c>
      <c r="E35" s="66" t="s">
        <v>12</v>
      </c>
      <c r="F35" s="66" t="s">
        <v>4</v>
      </c>
      <c r="G35" s="66" t="s">
        <v>10</v>
      </c>
      <c r="H35" s="110" t="s">
        <v>384</v>
      </c>
      <c r="I35" s="110" t="s">
        <v>16</v>
      </c>
      <c r="J35" s="110" t="s">
        <v>6</v>
      </c>
      <c r="K35" s="47" t="s">
        <v>40</v>
      </c>
      <c r="L35" s="47" t="s">
        <v>26</v>
      </c>
      <c r="M35" s="47" t="s">
        <v>27</v>
      </c>
      <c r="N35" s="47" t="s">
        <v>25</v>
      </c>
      <c r="O35" s="47" t="s">
        <v>20</v>
      </c>
      <c r="P35" s="48" t="s">
        <v>8</v>
      </c>
      <c r="Q35" s="48" t="s">
        <v>9</v>
      </c>
      <c r="R35" s="49" t="s">
        <v>13</v>
      </c>
    </row>
    <row r="36" spans="1:18" ht="16.5" x14ac:dyDescent="0.35">
      <c r="A36" s="23">
        <v>16</v>
      </c>
      <c r="B36" s="23" t="s">
        <v>462</v>
      </c>
      <c r="C36" s="32" t="s">
        <v>197</v>
      </c>
      <c r="D36" s="32" t="s">
        <v>198</v>
      </c>
      <c r="E36" s="32" t="s">
        <v>399</v>
      </c>
      <c r="F36" s="26" t="s">
        <v>61</v>
      </c>
      <c r="G36" s="26" t="s">
        <v>65</v>
      </c>
      <c r="H36" s="26">
        <v>1.5</v>
      </c>
      <c r="I36" s="23">
        <v>1250</v>
      </c>
      <c r="J36" s="23">
        <v>4150</v>
      </c>
      <c r="K36" s="26">
        <v>1</v>
      </c>
      <c r="L36" s="56">
        <f t="shared" ref="L36" si="12">K36*J36*I36*H36*7.85/1000000</f>
        <v>61.082812500000003</v>
      </c>
      <c r="M36" s="26">
        <v>60</v>
      </c>
      <c r="N36" s="57">
        <f t="shared" ref="N36" si="13">(L36-M36)/M36</f>
        <v>1.8046875000000049E-2</v>
      </c>
      <c r="O36" s="58"/>
      <c r="P36" s="48"/>
      <c r="Q36" s="48"/>
      <c r="R36" s="49"/>
    </row>
    <row r="37" spans="1:18" ht="16.5" x14ac:dyDescent="0.35">
      <c r="A37" s="23">
        <v>17</v>
      </c>
      <c r="B37" s="23" t="s">
        <v>463</v>
      </c>
      <c r="C37" s="32" t="s">
        <v>197</v>
      </c>
      <c r="D37" s="32" t="s">
        <v>198</v>
      </c>
      <c r="E37" s="32" t="s">
        <v>399</v>
      </c>
      <c r="F37" s="26" t="s">
        <v>61</v>
      </c>
      <c r="G37" s="26" t="s">
        <v>65</v>
      </c>
      <c r="H37" s="26">
        <v>1.5</v>
      </c>
      <c r="I37" s="23">
        <v>1250</v>
      </c>
      <c r="J37" s="23">
        <v>4150</v>
      </c>
      <c r="K37" s="26">
        <v>1</v>
      </c>
      <c r="L37" s="56">
        <f>K37*J37*I37*H37*7.85/1000000</f>
        <v>61.082812500000003</v>
      </c>
      <c r="M37" s="26">
        <v>60</v>
      </c>
      <c r="N37" s="57">
        <f>(L37-M37)/M37</f>
        <v>1.8046875000000049E-2</v>
      </c>
      <c r="O37" s="58"/>
      <c r="P37" s="48"/>
      <c r="Q37" s="48"/>
      <c r="R37" s="49"/>
    </row>
    <row r="38" spans="1:18" ht="16.5" x14ac:dyDescent="0.35">
      <c r="A38" s="23">
        <v>18</v>
      </c>
      <c r="B38" s="23" t="s">
        <v>462</v>
      </c>
      <c r="C38" s="32" t="s">
        <v>95</v>
      </c>
      <c r="D38" s="32" t="s">
        <v>96</v>
      </c>
      <c r="E38" s="32" t="s">
        <v>405</v>
      </c>
      <c r="F38" s="26" t="s">
        <v>61</v>
      </c>
      <c r="G38" s="26" t="s">
        <v>65</v>
      </c>
      <c r="H38" s="40">
        <v>1.5</v>
      </c>
      <c r="I38" s="40">
        <v>1250</v>
      </c>
      <c r="J38" s="40">
        <v>2630</v>
      </c>
      <c r="K38" s="23">
        <v>3</v>
      </c>
      <c r="L38" s="56">
        <f>K38*J38*I38*H38*7.85/1000000</f>
        <v>116.1309375</v>
      </c>
      <c r="M38" s="23">
        <v>90</v>
      </c>
      <c r="N38" s="57">
        <f>(L38-M38)/M38</f>
        <v>0.29034375000000001</v>
      </c>
      <c r="O38" s="58"/>
      <c r="P38" s="48"/>
      <c r="Q38" s="48"/>
      <c r="R38" s="49"/>
    </row>
    <row r="39" spans="1:18" ht="16.5" x14ac:dyDescent="0.35">
      <c r="A39" s="23">
        <v>19</v>
      </c>
      <c r="B39" s="23" t="s">
        <v>462</v>
      </c>
      <c r="C39" s="32" t="s">
        <v>95</v>
      </c>
      <c r="D39" s="32" t="s">
        <v>96</v>
      </c>
      <c r="E39" s="32" t="s">
        <v>406</v>
      </c>
      <c r="F39" s="26" t="s">
        <v>61</v>
      </c>
      <c r="G39" s="26" t="s">
        <v>65</v>
      </c>
      <c r="H39" s="23">
        <v>1.5</v>
      </c>
      <c r="I39" s="23">
        <v>1000</v>
      </c>
      <c r="J39" s="23">
        <v>2920</v>
      </c>
      <c r="K39" s="23">
        <v>6</v>
      </c>
      <c r="L39" s="56">
        <f>K39*J39*I39*H39*7.85/1000000</f>
        <v>206.298</v>
      </c>
      <c r="M39" s="23">
        <v>199</v>
      </c>
      <c r="N39" s="57">
        <f>(L39-M39)/M39</f>
        <v>3.6673366834170863E-2</v>
      </c>
      <c r="O39" s="58"/>
      <c r="P39" s="48"/>
      <c r="Q39" s="48"/>
      <c r="R39" s="49"/>
    </row>
    <row r="40" spans="1:18" ht="16.5" x14ac:dyDescent="0.35">
      <c r="A40" s="23">
        <v>20</v>
      </c>
      <c r="B40" s="23" t="s">
        <v>462</v>
      </c>
      <c r="C40" s="32" t="s">
        <v>95</v>
      </c>
      <c r="D40" s="32" t="s">
        <v>96</v>
      </c>
      <c r="E40" s="32" t="s">
        <v>405</v>
      </c>
      <c r="F40" s="26" t="s">
        <v>61</v>
      </c>
      <c r="G40" s="26" t="s">
        <v>65</v>
      </c>
      <c r="H40" s="23">
        <v>1.5</v>
      </c>
      <c r="I40" s="23">
        <v>1250</v>
      </c>
      <c r="J40" s="23">
        <v>2450</v>
      </c>
      <c r="K40" s="23">
        <v>2</v>
      </c>
      <c r="L40" s="56">
        <f>K40*J40*I40*H40*7.85/1000000</f>
        <v>72.121875000000003</v>
      </c>
      <c r="M40" s="23">
        <v>42</v>
      </c>
      <c r="N40" s="57">
        <f>(L40-M40)/M40</f>
        <v>0.71718750000000009</v>
      </c>
      <c r="O40" s="58"/>
      <c r="P40" s="48"/>
      <c r="Q40" s="48"/>
      <c r="R40" s="49"/>
    </row>
    <row r="41" spans="1:18" ht="16.5" x14ac:dyDescent="0.35">
      <c r="A41" s="23">
        <v>21</v>
      </c>
      <c r="B41" s="23" t="s">
        <v>462</v>
      </c>
      <c r="C41" s="32" t="s">
        <v>95</v>
      </c>
      <c r="D41" s="32" t="s">
        <v>96</v>
      </c>
      <c r="E41" s="32" t="s">
        <v>405</v>
      </c>
      <c r="F41" s="26" t="s">
        <v>61</v>
      </c>
      <c r="G41" s="26" t="s">
        <v>65</v>
      </c>
      <c r="H41" s="23">
        <v>1.5</v>
      </c>
      <c r="I41" s="23">
        <v>1250</v>
      </c>
      <c r="J41" s="23">
        <v>1850</v>
      </c>
      <c r="K41" s="23">
        <v>2</v>
      </c>
      <c r="L41" s="56">
        <f t="shared" ref="L41:L43" si="14">K41*J41*I41*H41*7.85/1000000</f>
        <v>54.459375000000001</v>
      </c>
      <c r="M41" s="23">
        <v>32</v>
      </c>
      <c r="N41" s="57">
        <f t="shared" ref="N41:N43" si="15">(L41-M41)/M41</f>
        <v>0.70185546875000004</v>
      </c>
      <c r="O41" s="58"/>
      <c r="P41" s="48"/>
      <c r="Q41" s="48"/>
      <c r="R41" s="49"/>
    </row>
    <row r="42" spans="1:18" ht="16.5" x14ac:dyDescent="0.35">
      <c r="A42" s="23">
        <v>22</v>
      </c>
      <c r="B42" s="23" t="s">
        <v>462</v>
      </c>
      <c r="C42" s="32" t="s">
        <v>95</v>
      </c>
      <c r="D42" s="32" t="s">
        <v>96</v>
      </c>
      <c r="E42" s="32" t="s">
        <v>406</v>
      </c>
      <c r="F42" s="26" t="s">
        <v>61</v>
      </c>
      <c r="G42" s="26" t="s">
        <v>65</v>
      </c>
      <c r="H42" s="23">
        <v>1.5</v>
      </c>
      <c r="I42" s="23">
        <v>1000</v>
      </c>
      <c r="J42" s="23">
        <v>2750</v>
      </c>
      <c r="K42" s="23">
        <v>2</v>
      </c>
      <c r="L42" s="56">
        <f t="shared" si="14"/>
        <v>64.762500000000003</v>
      </c>
      <c r="M42" s="23">
        <v>62</v>
      </c>
      <c r="N42" s="57">
        <f t="shared" si="15"/>
        <v>4.4556451612903274E-2</v>
      </c>
      <c r="O42" s="58"/>
      <c r="P42" s="48"/>
      <c r="Q42" s="48"/>
      <c r="R42" s="49"/>
    </row>
    <row r="43" spans="1:18" ht="16.5" x14ac:dyDescent="0.35">
      <c r="A43" s="23">
        <v>23</v>
      </c>
      <c r="B43" s="23" t="s">
        <v>463</v>
      </c>
      <c r="C43" s="32" t="s">
        <v>95</v>
      </c>
      <c r="D43" s="32" t="s">
        <v>96</v>
      </c>
      <c r="E43" s="32" t="s">
        <v>405</v>
      </c>
      <c r="F43" s="26" t="s">
        <v>61</v>
      </c>
      <c r="G43" s="26" t="s">
        <v>65</v>
      </c>
      <c r="H43" s="23">
        <v>1.5</v>
      </c>
      <c r="I43" s="23">
        <v>1250</v>
      </c>
      <c r="J43" s="23">
        <v>1850</v>
      </c>
      <c r="K43" s="23">
        <v>10</v>
      </c>
      <c r="L43" s="56">
        <f t="shared" si="14"/>
        <v>272.296875</v>
      </c>
      <c r="M43" s="23">
        <v>222</v>
      </c>
      <c r="N43" s="57">
        <f t="shared" si="15"/>
        <v>0.2265625</v>
      </c>
      <c r="O43" s="58"/>
      <c r="P43" s="48"/>
      <c r="Q43" s="48"/>
      <c r="R43" s="49"/>
    </row>
    <row r="44" spans="1:18" ht="16.5" x14ac:dyDescent="0.35">
      <c r="A44" s="23">
        <v>24</v>
      </c>
      <c r="B44" s="23" t="s">
        <v>463</v>
      </c>
      <c r="C44" s="32" t="s">
        <v>95</v>
      </c>
      <c r="D44" s="32" t="s">
        <v>96</v>
      </c>
      <c r="E44" s="32" t="s">
        <v>405</v>
      </c>
      <c r="F44" s="26" t="s">
        <v>61</v>
      </c>
      <c r="G44" s="26" t="s">
        <v>65</v>
      </c>
      <c r="H44" s="23">
        <v>1.5</v>
      </c>
      <c r="I44" s="23">
        <v>1250</v>
      </c>
      <c r="J44" s="23">
        <v>2450</v>
      </c>
      <c r="K44" s="23">
        <v>4</v>
      </c>
      <c r="L44" s="56">
        <f t="shared" ref="L44" si="16">K44*J44*I44*H44*7.85/1000000</f>
        <v>144.24375000000001</v>
      </c>
      <c r="M44" s="23">
        <v>127</v>
      </c>
      <c r="N44" s="57">
        <f t="shared" ref="N44" si="17">(L44-M44)/M44</f>
        <v>0.13577755905511815</v>
      </c>
      <c r="O44" s="58"/>
      <c r="P44" s="48"/>
      <c r="Q44" s="48"/>
      <c r="R44" s="49"/>
    </row>
    <row r="45" spans="1:18" ht="16.5" x14ac:dyDescent="0.35">
      <c r="A45" s="23">
        <v>25</v>
      </c>
      <c r="B45" s="23" t="s">
        <v>463</v>
      </c>
      <c r="C45" s="32" t="s">
        <v>95</v>
      </c>
      <c r="D45" s="32" t="s">
        <v>96</v>
      </c>
      <c r="E45" s="32" t="s">
        <v>406</v>
      </c>
      <c r="F45" s="26" t="s">
        <v>61</v>
      </c>
      <c r="G45" s="26" t="s">
        <v>65</v>
      </c>
      <c r="H45" s="23">
        <v>1.5</v>
      </c>
      <c r="I45" s="23">
        <v>1000</v>
      </c>
      <c r="J45" s="23">
        <v>2750</v>
      </c>
      <c r="K45" s="23">
        <v>12</v>
      </c>
      <c r="L45" s="56">
        <f t="shared" ref="L45" si="18">K45*J45*I45*H45*7.85/1000000</f>
        <v>388.57499999999999</v>
      </c>
      <c r="M45" s="23">
        <v>380</v>
      </c>
      <c r="N45" s="57">
        <f t="shared" ref="N45" si="19">(L45-M45)/M45</f>
        <v>2.2565789473684181E-2</v>
      </c>
      <c r="O45" s="58"/>
      <c r="P45" s="48"/>
      <c r="Q45" s="48"/>
      <c r="R45" s="49"/>
    </row>
    <row r="46" spans="1:18" ht="16.5" x14ac:dyDescent="0.35">
      <c r="A46" s="23">
        <v>26</v>
      </c>
      <c r="B46" s="23" t="s">
        <v>463</v>
      </c>
      <c r="C46" s="32" t="s">
        <v>95</v>
      </c>
      <c r="D46" s="32" t="s">
        <v>96</v>
      </c>
      <c r="E46" s="32" t="s">
        <v>406</v>
      </c>
      <c r="F46" s="26" t="s">
        <v>61</v>
      </c>
      <c r="G46" s="26" t="s">
        <v>65</v>
      </c>
      <c r="H46" s="23">
        <v>1.5</v>
      </c>
      <c r="I46" s="23">
        <v>1000</v>
      </c>
      <c r="J46" s="23">
        <v>2750</v>
      </c>
      <c r="K46" s="23">
        <v>3</v>
      </c>
      <c r="L46" s="56">
        <f t="shared" ref="L46" si="20">K46*J46*I46*H46*7.85/1000000</f>
        <v>97.143749999999997</v>
      </c>
      <c r="M46" s="23">
        <v>95</v>
      </c>
      <c r="N46" s="57">
        <f t="shared" ref="N46" si="21">(L46-M46)/M46</f>
        <v>2.2565789473684181E-2</v>
      </c>
      <c r="O46" s="58"/>
      <c r="P46" s="48"/>
      <c r="Q46" s="48"/>
      <c r="R46" s="49"/>
    </row>
    <row r="47" spans="1:18" ht="16.5" x14ac:dyDescent="0.35">
      <c r="A47" s="23">
        <v>27</v>
      </c>
      <c r="B47" s="23" t="s">
        <v>463</v>
      </c>
      <c r="C47" s="32" t="s">
        <v>95</v>
      </c>
      <c r="D47" s="32" t="s">
        <v>96</v>
      </c>
      <c r="E47" s="32" t="s">
        <v>406</v>
      </c>
      <c r="F47" s="26" t="s">
        <v>61</v>
      </c>
      <c r="G47" s="26" t="s">
        <v>65</v>
      </c>
      <c r="H47" s="23">
        <v>1.5</v>
      </c>
      <c r="I47" s="23">
        <v>1000</v>
      </c>
      <c r="J47" s="23">
        <v>3100</v>
      </c>
      <c r="K47" s="23">
        <v>2</v>
      </c>
      <c r="L47" s="56">
        <f t="shared" ref="L47" si="22">K47*J47*I47*H47*7.85/1000000</f>
        <v>73.004999999999995</v>
      </c>
      <c r="M47" s="23">
        <v>70</v>
      </c>
      <c r="N47" s="57">
        <f t="shared" ref="N47" si="23">(L47-M47)/M47</f>
        <v>4.2928571428571365E-2</v>
      </c>
      <c r="O47" s="58"/>
      <c r="P47" s="48"/>
      <c r="Q47" s="48"/>
      <c r="R47" s="49"/>
    </row>
    <row r="48" spans="1:18" ht="16.5" x14ac:dyDescent="0.35">
      <c r="A48" s="23">
        <v>28</v>
      </c>
      <c r="B48" s="23" t="s">
        <v>462</v>
      </c>
      <c r="C48" s="63" t="s">
        <v>200</v>
      </c>
      <c r="D48" s="22" t="s">
        <v>66</v>
      </c>
      <c r="E48" s="22" t="s">
        <v>201</v>
      </c>
      <c r="F48" s="24" t="s">
        <v>61</v>
      </c>
      <c r="G48" s="24" t="s">
        <v>65</v>
      </c>
      <c r="H48" s="23">
        <v>1.5</v>
      </c>
      <c r="I48" s="23">
        <v>1250</v>
      </c>
      <c r="J48" s="23">
        <v>3400</v>
      </c>
      <c r="K48" s="23">
        <v>1</v>
      </c>
      <c r="L48" s="45">
        <f>K48*J48*I48*H48*7.85/1000000</f>
        <v>50.043750000000003</v>
      </c>
      <c r="M48" s="24">
        <f>216/6</f>
        <v>36</v>
      </c>
      <c r="N48" s="46">
        <f>(L48-M48)/M48</f>
        <v>0.39010416666666675</v>
      </c>
      <c r="O48" s="47"/>
      <c r="P48" s="48"/>
      <c r="Q48" s="48"/>
      <c r="R48" s="49"/>
    </row>
    <row r="49" spans="1:18" ht="16.5" x14ac:dyDescent="0.35">
      <c r="A49" s="23">
        <v>29</v>
      </c>
      <c r="B49" s="23" t="s">
        <v>463</v>
      </c>
      <c r="C49" s="63" t="s">
        <v>200</v>
      </c>
      <c r="D49" s="22" t="s">
        <v>66</v>
      </c>
      <c r="E49" s="22" t="s">
        <v>201</v>
      </c>
      <c r="F49" s="24" t="s">
        <v>61</v>
      </c>
      <c r="G49" s="24" t="s">
        <v>65</v>
      </c>
      <c r="H49" s="23">
        <v>1.5</v>
      </c>
      <c r="I49" s="23">
        <v>1250</v>
      </c>
      <c r="J49" s="23">
        <v>3400</v>
      </c>
      <c r="K49" s="23">
        <v>2</v>
      </c>
      <c r="L49" s="45">
        <f t="shared" ref="L49" si="24">K49*J49*I49*H49*7.85/1000000</f>
        <v>100.08750000000001</v>
      </c>
      <c r="M49" s="24">
        <f>216/3</f>
        <v>72</v>
      </c>
      <c r="N49" s="46">
        <f t="shared" ref="N49" si="25">(L49-M49)/M49</f>
        <v>0.39010416666666675</v>
      </c>
      <c r="O49" s="47"/>
      <c r="P49" s="48"/>
      <c r="Q49" s="48"/>
      <c r="R49" s="49"/>
    </row>
    <row r="50" spans="1:18" ht="16.5" x14ac:dyDescent="0.35">
      <c r="A50" s="23">
        <v>30</v>
      </c>
      <c r="B50" s="23" t="s">
        <v>462</v>
      </c>
      <c r="C50" s="22" t="s">
        <v>203</v>
      </c>
      <c r="D50" s="22" t="s">
        <v>204</v>
      </c>
      <c r="E50" s="32" t="s">
        <v>209</v>
      </c>
      <c r="F50" s="24" t="s">
        <v>61</v>
      </c>
      <c r="G50" s="24" t="s">
        <v>65</v>
      </c>
      <c r="H50" s="26">
        <v>1.5</v>
      </c>
      <c r="I50" s="23">
        <v>1250</v>
      </c>
      <c r="J50" s="23">
        <v>2150</v>
      </c>
      <c r="K50" s="23">
        <v>2</v>
      </c>
      <c r="L50" s="45">
        <f>K50*J50*I50*H50*7.85/1000000</f>
        <v>63.290624999999999</v>
      </c>
      <c r="M50" s="24">
        <f>264/6</f>
        <v>44</v>
      </c>
      <c r="N50" s="46">
        <f>(L50-M50)/M50</f>
        <v>0.43842329545454545</v>
      </c>
      <c r="O50" s="47"/>
      <c r="P50" s="48"/>
      <c r="Q50" s="48"/>
      <c r="R50" s="49"/>
    </row>
    <row r="51" spans="1:18" x14ac:dyDescent="0.25">
      <c r="A51" s="61"/>
      <c r="B51" s="60"/>
      <c r="C51" s="37"/>
      <c r="D51" s="37"/>
      <c r="E51" s="51"/>
      <c r="F51" s="74"/>
      <c r="G51" s="74"/>
      <c r="H51" s="53"/>
      <c r="I51" s="53"/>
      <c r="J51" s="53"/>
      <c r="K51" s="160" t="s">
        <v>11</v>
      </c>
      <c r="L51" s="160"/>
      <c r="M51" s="160"/>
      <c r="N51" s="160"/>
      <c r="O51" s="160"/>
      <c r="P51" s="160"/>
      <c r="Q51" s="108" t="s">
        <v>7</v>
      </c>
      <c r="R51" s="108" t="s">
        <v>5</v>
      </c>
    </row>
    <row r="52" spans="1:18" x14ac:dyDescent="0.25">
      <c r="A52" s="61"/>
      <c r="B52" s="60"/>
      <c r="C52" s="37"/>
      <c r="D52" s="37"/>
      <c r="E52" s="51"/>
      <c r="F52" s="74"/>
      <c r="G52" s="74"/>
      <c r="H52" s="53"/>
      <c r="I52" s="53"/>
      <c r="J52" s="53"/>
      <c r="K52" s="161"/>
      <c r="L52" s="161"/>
      <c r="M52" s="161"/>
      <c r="N52" s="161"/>
      <c r="O52" s="161"/>
      <c r="P52" s="161"/>
      <c r="Q52" s="98"/>
      <c r="R52" s="107"/>
    </row>
    <row r="53" spans="1:18" x14ac:dyDescent="0.25">
      <c r="A53" s="61"/>
      <c r="B53" s="60"/>
      <c r="C53" s="37"/>
      <c r="D53" s="37"/>
      <c r="E53" s="51"/>
      <c r="F53" s="74"/>
      <c r="G53" s="74"/>
      <c r="H53" s="53"/>
      <c r="I53" s="53"/>
      <c r="J53" s="53"/>
      <c r="K53" s="160"/>
      <c r="L53" s="160"/>
      <c r="M53" s="160"/>
      <c r="N53" s="160"/>
      <c r="O53" s="160"/>
      <c r="P53" s="160"/>
      <c r="Q53" s="108"/>
      <c r="R53" s="108"/>
    </row>
    <row r="54" spans="1:18" x14ac:dyDescent="0.25">
      <c r="A54" s="61"/>
      <c r="B54" s="60"/>
      <c r="C54" s="37"/>
      <c r="D54" s="37"/>
      <c r="E54" s="51"/>
      <c r="F54" s="74"/>
      <c r="G54" s="74"/>
      <c r="H54" s="53"/>
      <c r="I54" s="53"/>
      <c r="J54" s="53"/>
    </row>
    <row r="55" spans="1:18" x14ac:dyDescent="0.25">
      <c r="A55" s="61"/>
      <c r="B55" s="60"/>
      <c r="C55" s="37"/>
      <c r="D55" s="37"/>
      <c r="E55" s="51"/>
      <c r="F55" s="74"/>
      <c r="G55" s="74"/>
      <c r="H55" s="53"/>
      <c r="I55" s="53"/>
      <c r="J55" s="53"/>
      <c r="K55" s="160" t="s">
        <v>14</v>
      </c>
      <c r="L55" s="160"/>
      <c r="M55" s="160"/>
      <c r="N55" s="160"/>
      <c r="O55" s="160"/>
      <c r="P55" s="160"/>
      <c r="Q55" s="108" t="s">
        <v>7</v>
      </c>
      <c r="R55" s="108" t="s">
        <v>5</v>
      </c>
    </row>
    <row r="56" spans="1:18" x14ac:dyDescent="0.25">
      <c r="A56" s="61"/>
      <c r="B56" s="60"/>
      <c r="C56" s="37"/>
      <c r="D56" s="37"/>
      <c r="E56" s="51"/>
      <c r="F56" s="74"/>
      <c r="G56" s="74"/>
      <c r="H56" s="53"/>
      <c r="I56" s="53"/>
      <c r="J56" s="53"/>
      <c r="K56" s="161"/>
      <c r="L56" s="161"/>
      <c r="M56" s="161"/>
      <c r="N56" s="161"/>
      <c r="O56" s="161"/>
      <c r="P56" s="161"/>
      <c r="Q56" s="107"/>
      <c r="R56" s="107"/>
    </row>
    <row r="57" spans="1:18" ht="16.5" x14ac:dyDescent="0.35">
      <c r="A57" s="61"/>
      <c r="B57" s="60"/>
      <c r="C57" s="37"/>
      <c r="D57" s="37"/>
      <c r="E57" s="51"/>
      <c r="F57" s="74"/>
      <c r="G57" s="74"/>
      <c r="H57" s="53"/>
      <c r="I57" s="53"/>
      <c r="J57" s="53"/>
      <c r="K57" s="53"/>
      <c r="L57" s="75"/>
      <c r="M57" s="76"/>
      <c r="N57" s="77"/>
      <c r="O57" s="78"/>
      <c r="P57" s="79"/>
      <c r="Q57" s="79"/>
      <c r="R57" s="80"/>
    </row>
    <row r="60" spans="1:18" x14ac:dyDescent="0.25">
      <c r="A60" s="92"/>
      <c r="B60" s="92"/>
      <c r="C60" s="92"/>
      <c r="D60" s="92"/>
      <c r="E60" s="92"/>
      <c r="F60" s="92"/>
      <c r="G60" s="92"/>
      <c r="H60" s="92"/>
      <c r="I60" s="92"/>
      <c r="K60" s="108"/>
      <c r="L60" s="66" t="s">
        <v>22</v>
      </c>
      <c r="M60" s="66" t="s">
        <v>23</v>
      </c>
      <c r="N60" s="66" t="s">
        <v>2</v>
      </c>
      <c r="O60" s="83"/>
      <c r="P60" s="83"/>
      <c r="Q60" s="92"/>
      <c r="R60" s="92"/>
    </row>
    <row r="61" spans="1:18" x14ac:dyDescent="0.25">
      <c r="A61" s="92"/>
      <c r="B61" s="92"/>
      <c r="C61" s="92"/>
      <c r="D61" s="92"/>
      <c r="E61" s="92"/>
      <c r="F61" s="92"/>
      <c r="G61" s="92"/>
      <c r="H61" s="92"/>
      <c r="I61" s="92"/>
      <c r="K61" s="94" t="s">
        <v>28</v>
      </c>
      <c r="L61" s="95">
        <v>10404</v>
      </c>
      <c r="M61" s="94">
        <v>1010</v>
      </c>
      <c r="N61" s="94">
        <v>1</v>
      </c>
      <c r="O61" s="96"/>
      <c r="P61" s="96"/>
      <c r="R61" s="92"/>
    </row>
    <row r="62" spans="1:18" x14ac:dyDescent="0.25">
      <c r="K62" s="94" t="s">
        <v>0</v>
      </c>
      <c r="L62" s="94" t="s">
        <v>495</v>
      </c>
      <c r="M62" s="66"/>
      <c r="N62" s="66"/>
      <c r="O62" s="96"/>
      <c r="P62" s="96"/>
      <c r="R62" s="92"/>
    </row>
    <row r="63" spans="1:18" x14ac:dyDescent="0.25">
      <c r="K63" s="94" t="s">
        <v>1</v>
      </c>
      <c r="L63" s="66">
        <v>0</v>
      </c>
      <c r="M63" s="66" t="s">
        <v>29</v>
      </c>
      <c r="N63" s="66" t="s">
        <v>492</v>
      </c>
      <c r="O63" s="96"/>
      <c r="P63" s="96"/>
      <c r="R63" s="92"/>
    </row>
    <row r="64" spans="1:18" ht="18" customHeight="1" x14ac:dyDescent="0.25">
      <c r="N64" s="97"/>
      <c r="O64" s="92"/>
      <c r="Q64" s="92"/>
      <c r="R64" s="92"/>
    </row>
    <row r="65" spans="1:18" ht="41.25" customHeight="1" x14ac:dyDescent="0.35">
      <c r="A65" s="66" t="s">
        <v>3</v>
      </c>
      <c r="B65" s="47" t="s">
        <v>34</v>
      </c>
      <c r="C65" s="66" t="s">
        <v>15</v>
      </c>
      <c r="D65" s="66" t="s">
        <v>21</v>
      </c>
      <c r="E65" s="66" t="s">
        <v>12</v>
      </c>
      <c r="F65" s="66" t="s">
        <v>4</v>
      </c>
      <c r="G65" s="66" t="s">
        <v>10</v>
      </c>
      <c r="H65" s="110" t="s">
        <v>384</v>
      </c>
      <c r="I65" s="110" t="s">
        <v>16</v>
      </c>
      <c r="J65" s="110" t="s">
        <v>6</v>
      </c>
      <c r="K65" s="47" t="s">
        <v>40</v>
      </c>
      <c r="L65" s="47" t="s">
        <v>26</v>
      </c>
      <c r="M65" s="47" t="s">
        <v>27</v>
      </c>
      <c r="N65" s="47" t="s">
        <v>25</v>
      </c>
      <c r="O65" s="47" t="s">
        <v>20</v>
      </c>
      <c r="P65" s="48" t="s">
        <v>8</v>
      </c>
      <c r="Q65" s="48" t="s">
        <v>9</v>
      </c>
      <c r="R65" s="49" t="s">
        <v>13</v>
      </c>
    </row>
    <row r="66" spans="1:18" ht="16.5" x14ac:dyDescent="0.35">
      <c r="A66" s="23">
        <v>31</v>
      </c>
      <c r="B66" s="23" t="s">
        <v>463</v>
      </c>
      <c r="C66" s="22" t="s">
        <v>203</v>
      </c>
      <c r="D66" s="22" t="s">
        <v>204</v>
      </c>
      <c r="E66" s="32" t="s">
        <v>209</v>
      </c>
      <c r="F66" s="24" t="s">
        <v>61</v>
      </c>
      <c r="G66" s="24" t="s">
        <v>65</v>
      </c>
      <c r="H66" s="26">
        <v>1.5</v>
      </c>
      <c r="I66" s="23">
        <v>1250</v>
      </c>
      <c r="J66" s="23">
        <v>2150</v>
      </c>
      <c r="K66" s="23">
        <v>4</v>
      </c>
      <c r="L66" s="45">
        <f t="shared" ref="L66" si="26">K66*J66*I66*H66*7.85/1000000</f>
        <v>126.58125</v>
      </c>
      <c r="M66" s="24">
        <f>264/3</f>
        <v>88</v>
      </c>
      <c r="N66" s="46">
        <f t="shared" ref="N66" si="27">(L66-M66)/M66</f>
        <v>0.43842329545454545</v>
      </c>
      <c r="O66" s="47"/>
      <c r="P66" s="48"/>
      <c r="Q66" s="48"/>
      <c r="R66" s="49"/>
    </row>
    <row r="67" spans="1:18" ht="16.5" x14ac:dyDescent="0.35">
      <c r="A67" s="23">
        <v>32</v>
      </c>
      <c r="B67" s="23" t="s">
        <v>462</v>
      </c>
      <c r="C67" s="22" t="s">
        <v>203</v>
      </c>
      <c r="D67" s="22" t="s">
        <v>204</v>
      </c>
      <c r="E67" s="32" t="s">
        <v>209</v>
      </c>
      <c r="F67" s="24" t="s">
        <v>61</v>
      </c>
      <c r="G67" s="24" t="s">
        <v>65</v>
      </c>
      <c r="H67" s="119">
        <v>1.5</v>
      </c>
      <c r="I67" s="26">
        <v>1250</v>
      </c>
      <c r="J67" s="39">
        <v>3050</v>
      </c>
      <c r="K67" s="23">
        <v>2</v>
      </c>
      <c r="L67" s="45">
        <f>K67*J67*I67*H67*7.85/1000000</f>
        <v>89.784374999999997</v>
      </c>
      <c r="M67" s="24">
        <f>468/6</f>
        <v>78</v>
      </c>
      <c r="N67" s="46">
        <f>(L67-M67)/M67</f>
        <v>0.15108173076923073</v>
      </c>
      <c r="O67" s="47"/>
      <c r="P67" s="48"/>
      <c r="Q67" s="48"/>
      <c r="R67" s="49"/>
    </row>
    <row r="68" spans="1:18" ht="18" customHeight="1" x14ac:dyDescent="0.35">
      <c r="A68" s="23">
        <v>33</v>
      </c>
      <c r="B68" s="23" t="s">
        <v>463</v>
      </c>
      <c r="C68" s="22" t="s">
        <v>203</v>
      </c>
      <c r="D68" s="22" t="s">
        <v>204</v>
      </c>
      <c r="E68" s="32" t="s">
        <v>209</v>
      </c>
      <c r="F68" s="24" t="s">
        <v>61</v>
      </c>
      <c r="G68" s="24" t="s">
        <v>65</v>
      </c>
      <c r="H68" s="119">
        <v>1.5</v>
      </c>
      <c r="I68" s="26">
        <v>1250</v>
      </c>
      <c r="J68" s="39">
        <v>3050</v>
      </c>
      <c r="K68" s="23">
        <v>4</v>
      </c>
      <c r="L68" s="45">
        <f t="shared" ref="L68" si="28">K68*J68*I68*H68*7.85/1000000</f>
        <v>179.56874999999999</v>
      </c>
      <c r="M68" s="24">
        <f>468/3</f>
        <v>156</v>
      </c>
      <c r="N68" s="46">
        <f t="shared" ref="N68" si="29">(L68-M68)/M68</f>
        <v>0.15108173076923073</v>
      </c>
      <c r="O68" s="47"/>
      <c r="P68" s="48"/>
      <c r="Q68" s="48"/>
      <c r="R68" s="49"/>
    </row>
    <row r="69" spans="1:18" ht="18" customHeight="1" x14ac:dyDescent="0.35">
      <c r="A69" s="23">
        <v>34</v>
      </c>
      <c r="B69" s="26" t="s">
        <v>400</v>
      </c>
      <c r="C69" s="32" t="s">
        <v>95</v>
      </c>
      <c r="D69" s="32" t="s">
        <v>407</v>
      </c>
      <c r="E69" s="32" t="s">
        <v>408</v>
      </c>
      <c r="F69" s="26" t="s">
        <v>61</v>
      </c>
      <c r="G69" s="26" t="s">
        <v>65</v>
      </c>
      <c r="H69" s="23">
        <v>2</v>
      </c>
      <c r="I69" s="23">
        <v>1000</v>
      </c>
      <c r="J69" s="23">
        <v>3000</v>
      </c>
      <c r="K69" s="26">
        <v>5</v>
      </c>
      <c r="L69" s="56">
        <f>K69*J69*I69*H69*7.85/1000000</f>
        <v>235.5</v>
      </c>
      <c r="M69" s="26">
        <v>210</v>
      </c>
      <c r="N69" s="57">
        <f>(L69-M69)/M69</f>
        <v>0.12142857142857143</v>
      </c>
      <c r="O69" s="58"/>
      <c r="P69" s="48"/>
      <c r="Q69" s="48"/>
      <c r="R69" s="49"/>
    </row>
    <row r="70" spans="1:18" ht="18" customHeight="1" x14ac:dyDescent="0.35">
      <c r="A70" s="23">
        <v>35</v>
      </c>
      <c r="B70" s="23" t="s">
        <v>462</v>
      </c>
      <c r="C70" s="22" t="s">
        <v>203</v>
      </c>
      <c r="D70" s="22" t="s">
        <v>204</v>
      </c>
      <c r="E70" s="32" t="s">
        <v>211</v>
      </c>
      <c r="F70" s="24" t="s">
        <v>61</v>
      </c>
      <c r="G70" s="24" t="s">
        <v>65</v>
      </c>
      <c r="H70" s="26">
        <v>2</v>
      </c>
      <c r="I70" s="26">
        <v>1000</v>
      </c>
      <c r="J70" s="26">
        <v>2700</v>
      </c>
      <c r="K70" s="26">
        <v>2</v>
      </c>
      <c r="L70" s="45">
        <f>K70*J70*I70*H70*7.85/1000000</f>
        <v>84.78</v>
      </c>
      <c r="M70" s="26">
        <v>60</v>
      </c>
      <c r="N70" s="46">
        <f>(L70-M70)/M70</f>
        <v>0.41300000000000003</v>
      </c>
      <c r="O70" s="47"/>
      <c r="P70" s="48"/>
      <c r="Q70" s="48"/>
      <c r="R70" s="49"/>
    </row>
    <row r="71" spans="1:18" ht="18" customHeight="1" x14ac:dyDescent="0.35">
      <c r="A71" s="23">
        <v>36</v>
      </c>
      <c r="B71" s="23" t="s">
        <v>463</v>
      </c>
      <c r="C71" s="22" t="s">
        <v>203</v>
      </c>
      <c r="D71" s="22" t="s">
        <v>204</v>
      </c>
      <c r="E71" s="32" t="s">
        <v>211</v>
      </c>
      <c r="F71" s="24" t="s">
        <v>61</v>
      </c>
      <c r="G71" s="24" t="s">
        <v>65</v>
      </c>
      <c r="H71" s="26">
        <v>2</v>
      </c>
      <c r="I71" s="26">
        <v>1000</v>
      </c>
      <c r="J71" s="26">
        <v>2700</v>
      </c>
      <c r="K71" s="26">
        <v>4</v>
      </c>
      <c r="L71" s="45">
        <f t="shared" ref="L71" si="30">K71*J71*I71*H71*7.85/1000000</f>
        <v>169.56</v>
      </c>
      <c r="M71" s="26">
        <f>360/3</f>
        <v>120</v>
      </c>
      <c r="N71" s="46">
        <f t="shared" ref="N71" si="31">(L71-M71)/M71</f>
        <v>0.41300000000000003</v>
      </c>
      <c r="O71" s="47"/>
      <c r="P71" s="48"/>
      <c r="Q71" s="48"/>
      <c r="R71" s="49"/>
    </row>
    <row r="72" spans="1:18" ht="18" customHeight="1" x14ac:dyDescent="0.35">
      <c r="A72" s="23">
        <v>37</v>
      </c>
      <c r="B72" s="23" t="s">
        <v>462</v>
      </c>
      <c r="C72" s="22" t="s">
        <v>203</v>
      </c>
      <c r="D72" s="22" t="s">
        <v>204</v>
      </c>
      <c r="E72" s="32" t="s">
        <v>211</v>
      </c>
      <c r="F72" s="24" t="s">
        <v>61</v>
      </c>
      <c r="G72" s="24" t="s">
        <v>65</v>
      </c>
      <c r="H72" s="26">
        <v>2</v>
      </c>
      <c r="I72" s="26">
        <v>1000</v>
      </c>
      <c r="J72" s="26">
        <v>4000</v>
      </c>
      <c r="K72" s="26">
        <v>2</v>
      </c>
      <c r="L72" s="45">
        <f>K72*J72*I72*H72*7.85/1000000</f>
        <v>125.6</v>
      </c>
      <c r="M72" s="26">
        <v>104</v>
      </c>
      <c r="N72" s="46">
        <f>(L72-M72)/M72</f>
        <v>0.20769230769230765</v>
      </c>
      <c r="O72" s="47"/>
      <c r="P72" s="48"/>
      <c r="Q72" s="48"/>
      <c r="R72" s="49"/>
    </row>
    <row r="73" spans="1:18" ht="16.5" x14ac:dyDescent="0.35">
      <c r="A73" s="23">
        <v>38</v>
      </c>
      <c r="B73" s="23" t="s">
        <v>462</v>
      </c>
      <c r="C73" s="63" t="s">
        <v>200</v>
      </c>
      <c r="D73" s="22" t="s">
        <v>208</v>
      </c>
      <c r="E73" s="113" t="s">
        <v>207</v>
      </c>
      <c r="F73" s="24" t="s">
        <v>61</v>
      </c>
      <c r="G73" s="24" t="s">
        <v>65</v>
      </c>
      <c r="H73" s="23">
        <v>2</v>
      </c>
      <c r="I73" s="23">
        <v>1000</v>
      </c>
      <c r="J73" s="23">
        <v>3500</v>
      </c>
      <c r="K73" s="23">
        <v>6</v>
      </c>
      <c r="L73" s="45">
        <f>K73*J73*I73*H73*7.85/1000000</f>
        <v>329.7</v>
      </c>
      <c r="M73" s="24">
        <f>1560/6</f>
        <v>260</v>
      </c>
      <c r="N73" s="46">
        <f>(L73-M73)/M73</f>
        <v>0.26807692307692305</v>
      </c>
      <c r="O73" s="47"/>
      <c r="P73" s="48"/>
      <c r="Q73" s="48"/>
      <c r="R73" s="49"/>
    </row>
    <row r="74" spans="1:18" ht="16.5" x14ac:dyDescent="0.35">
      <c r="A74" s="23">
        <v>39</v>
      </c>
      <c r="B74" s="23" t="s">
        <v>463</v>
      </c>
      <c r="C74" s="63" t="s">
        <v>200</v>
      </c>
      <c r="D74" s="22" t="s">
        <v>208</v>
      </c>
      <c r="E74" s="113" t="s">
        <v>207</v>
      </c>
      <c r="F74" s="24" t="s">
        <v>61</v>
      </c>
      <c r="G74" s="24" t="s">
        <v>65</v>
      </c>
      <c r="H74" s="23">
        <v>2</v>
      </c>
      <c r="I74" s="23">
        <v>1000</v>
      </c>
      <c r="J74" s="23">
        <v>3500</v>
      </c>
      <c r="K74" s="23">
        <v>12</v>
      </c>
      <c r="L74" s="45">
        <f t="shared" ref="L74:L75" si="32">K74*J74*I74*H74*7.85/1000000</f>
        <v>659.4</v>
      </c>
      <c r="M74" s="24">
        <f>1560/3</f>
        <v>520</v>
      </c>
      <c r="N74" s="46">
        <f t="shared" ref="N74:N75" si="33">(L74-M74)/M74</f>
        <v>0.26807692307692305</v>
      </c>
      <c r="O74" s="47"/>
      <c r="P74" s="48"/>
      <c r="Q74" s="48"/>
      <c r="R74" s="49"/>
    </row>
    <row r="75" spans="1:18" ht="16.5" x14ac:dyDescent="0.35">
      <c r="A75" s="23">
        <v>40</v>
      </c>
      <c r="B75" s="26" t="s">
        <v>400</v>
      </c>
      <c r="C75" s="22" t="s">
        <v>203</v>
      </c>
      <c r="D75" s="22" t="s">
        <v>204</v>
      </c>
      <c r="E75" s="113" t="s">
        <v>251</v>
      </c>
      <c r="F75" s="24" t="s">
        <v>61</v>
      </c>
      <c r="G75" s="24" t="s">
        <v>65</v>
      </c>
      <c r="H75" s="23">
        <v>2</v>
      </c>
      <c r="I75" s="23">
        <v>1000</v>
      </c>
      <c r="J75" s="23">
        <v>3000</v>
      </c>
      <c r="K75" s="23">
        <v>3</v>
      </c>
      <c r="L75" s="45">
        <f t="shared" si="32"/>
        <v>141.30000000000001</v>
      </c>
      <c r="M75" s="24">
        <v>107</v>
      </c>
      <c r="N75" s="46">
        <f t="shared" si="33"/>
        <v>0.32056074766355153</v>
      </c>
      <c r="O75" s="47"/>
      <c r="P75" s="48"/>
      <c r="Q75" s="48"/>
      <c r="R75" s="49"/>
    </row>
    <row r="76" spans="1:18" x14ac:dyDescent="0.25">
      <c r="A76" s="23">
        <v>41</v>
      </c>
      <c r="B76" s="26" t="s">
        <v>400</v>
      </c>
      <c r="C76" s="66" t="s">
        <v>158</v>
      </c>
      <c r="D76" s="66" t="s">
        <v>96</v>
      </c>
      <c r="E76" s="66" t="s">
        <v>96</v>
      </c>
      <c r="F76" s="23" t="s">
        <v>61</v>
      </c>
      <c r="G76" s="66" t="s">
        <v>439</v>
      </c>
      <c r="H76" s="66">
        <v>2</v>
      </c>
      <c r="I76" s="66">
        <v>1250</v>
      </c>
      <c r="J76" s="66">
        <v>2500</v>
      </c>
      <c r="K76" s="66">
        <v>3</v>
      </c>
      <c r="L76" s="56">
        <f>K76*J76*I76*H76*7.85/1000000</f>
        <v>147.1875</v>
      </c>
      <c r="M76" s="66">
        <v>120</v>
      </c>
      <c r="N76" s="57">
        <f>(L76-M76)/M76</f>
        <v>0.2265625</v>
      </c>
      <c r="O76" s="66"/>
      <c r="P76" s="32"/>
      <c r="Q76" s="32"/>
      <c r="R76" s="32"/>
    </row>
    <row r="77" spans="1:18" ht="16.5" x14ac:dyDescent="0.35">
      <c r="A77" s="23">
        <v>42</v>
      </c>
      <c r="B77" s="23" t="s">
        <v>462</v>
      </c>
      <c r="C77" s="63" t="s">
        <v>200</v>
      </c>
      <c r="D77" s="22" t="s">
        <v>66</v>
      </c>
      <c r="E77" s="113" t="s">
        <v>206</v>
      </c>
      <c r="F77" s="24" t="s">
        <v>61</v>
      </c>
      <c r="G77" s="24" t="s">
        <v>65</v>
      </c>
      <c r="H77" s="23">
        <v>2</v>
      </c>
      <c r="I77" s="23">
        <v>1250</v>
      </c>
      <c r="J77" s="23">
        <v>3600</v>
      </c>
      <c r="K77" s="23">
        <v>2</v>
      </c>
      <c r="L77" s="45">
        <f>K77*J77*I77*H77*7.85/1000000</f>
        <v>141.30000000000001</v>
      </c>
      <c r="M77" s="24">
        <f>720/6</f>
        <v>120</v>
      </c>
      <c r="N77" s="46">
        <f>(L77-M77)/M77</f>
        <v>0.1775000000000001</v>
      </c>
      <c r="O77" s="47"/>
      <c r="P77" s="48"/>
      <c r="Q77" s="48"/>
      <c r="R77" s="49"/>
    </row>
    <row r="78" spans="1:18" ht="16.5" x14ac:dyDescent="0.35">
      <c r="A78" s="23">
        <v>43</v>
      </c>
      <c r="B78" s="23" t="s">
        <v>463</v>
      </c>
      <c r="C78" s="63" t="s">
        <v>200</v>
      </c>
      <c r="D78" s="22" t="s">
        <v>66</v>
      </c>
      <c r="E78" s="113" t="s">
        <v>206</v>
      </c>
      <c r="F78" s="24" t="s">
        <v>61</v>
      </c>
      <c r="G78" s="24" t="s">
        <v>65</v>
      </c>
      <c r="H78" s="23">
        <v>2</v>
      </c>
      <c r="I78" s="23">
        <v>1250</v>
      </c>
      <c r="J78" s="23">
        <v>3600</v>
      </c>
      <c r="K78" s="23">
        <v>4</v>
      </c>
      <c r="L78" s="45">
        <f t="shared" ref="L78" si="34">K78*J78*I78*H78*7.85/1000000</f>
        <v>282.60000000000002</v>
      </c>
      <c r="M78" s="24">
        <f>720/3</f>
        <v>240</v>
      </c>
      <c r="N78" s="46">
        <f t="shared" ref="N78" si="35">(L78-M78)/M78</f>
        <v>0.1775000000000001</v>
      </c>
      <c r="O78" s="47"/>
      <c r="P78" s="48"/>
      <c r="Q78" s="48"/>
      <c r="R78" s="49"/>
    </row>
    <row r="79" spans="1:18" ht="16.5" x14ac:dyDescent="0.35">
      <c r="A79" s="23">
        <v>44</v>
      </c>
      <c r="B79" s="23" t="s">
        <v>462</v>
      </c>
      <c r="C79" s="32" t="s">
        <v>181</v>
      </c>
      <c r="D79" s="32" t="s">
        <v>212</v>
      </c>
      <c r="E79" s="32" t="s">
        <v>213</v>
      </c>
      <c r="F79" s="26" t="s">
        <v>61</v>
      </c>
      <c r="G79" s="26" t="s">
        <v>35</v>
      </c>
      <c r="H79" s="23">
        <v>2.5</v>
      </c>
      <c r="I79" s="23">
        <v>1250</v>
      </c>
      <c r="J79" s="23">
        <v>3500</v>
      </c>
      <c r="K79" s="26">
        <v>2</v>
      </c>
      <c r="L79" s="56">
        <f>K79*J79*I79*H79*7.85/1000000</f>
        <v>171.71875</v>
      </c>
      <c r="M79" s="26">
        <v>130</v>
      </c>
      <c r="N79" s="57">
        <f>(L79-M79)/M79</f>
        <v>0.32091346153846156</v>
      </c>
      <c r="O79" s="58"/>
      <c r="P79" s="48"/>
      <c r="Q79" s="48"/>
      <c r="R79" s="49"/>
    </row>
    <row r="81" spans="1:18" x14ac:dyDescent="0.25">
      <c r="A81" s="61"/>
      <c r="B81" s="60"/>
      <c r="C81" s="37"/>
      <c r="D81" s="37"/>
      <c r="E81" s="51"/>
      <c r="F81" s="74"/>
      <c r="G81" s="74"/>
      <c r="H81" s="53"/>
      <c r="I81" s="53"/>
      <c r="J81" s="53"/>
      <c r="K81" s="160" t="s">
        <v>11</v>
      </c>
      <c r="L81" s="160"/>
      <c r="M81" s="160"/>
      <c r="N81" s="160"/>
      <c r="O81" s="160"/>
      <c r="P81" s="160"/>
      <c r="Q81" s="108" t="s">
        <v>7</v>
      </c>
      <c r="R81" s="108" t="s">
        <v>5</v>
      </c>
    </row>
    <row r="82" spans="1:18" x14ac:dyDescent="0.25">
      <c r="A82" s="61"/>
      <c r="B82" s="60"/>
      <c r="C82" s="37"/>
      <c r="D82" s="37"/>
      <c r="E82" s="51"/>
      <c r="F82" s="74"/>
      <c r="G82" s="74"/>
      <c r="H82" s="53"/>
      <c r="I82" s="53"/>
      <c r="J82" s="53"/>
      <c r="K82" s="161"/>
      <c r="L82" s="161"/>
      <c r="M82" s="161"/>
      <c r="N82" s="161"/>
      <c r="O82" s="161"/>
      <c r="P82" s="161"/>
      <c r="Q82" s="98"/>
      <c r="R82" s="107"/>
    </row>
    <row r="83" spans="1:18" x14ac:dyDescent="0.25">
      <c r="A83" s="61"/>
      <c r="B83" s="60"/>
      <c r="C83" s="37"/>
      <c r="D83" s="37"/>
      <c r="E83" s="51"/>
      <c r="F83" s="74"/>
      <c r="G83" s="74"/>
      <c r="H83" s="53"/>
      <c r="I83" s="53"/>
      <c r="J83" s="53"/>
      <c r="K83" s="160"/>
      <c r="L83" s="160"/>
      <c r="M83" s="160"/>
      <c r="N83" s="160"/>
      <c r="O83" s="160"/>
      <c r="P83" s="160"/>
      <c r="Q83" s="108"/>
      <c r="R83" s="108"/>
    </row>
    <row r="84" spans="1:18" x14ac:dyDescent="0.25">
      <c r="A84" s="61"/>
      <c r="B84" s="60"/>
      <c r="C84" s="37"/>
      <c r="D84" s="37"/>
      <c r="E84" s="51"/>
      <c r="F84" s="74"/>
      <c r="G84" s="74"/>
      <c r="H84" s="53"/>
      <c r="I84" s="53"/>
      <c r="J84" s="53"/>
    </row>
    <row r="85" spans="1:18" x14ac:dyDescent="0.25">
      <c r="A85" s="61"/>
      <c r="B85" s="60"/>
      <c r="C85" s="37"/>
      <c r="D85" s="37"/>
      <c r="E85" s="51"/>
      <c r="F85" s="74"/>
      <c r="G85" s="74"/>
      <c r="H85" s="53"/>
      <c r="I85" s="53"/>
      <c r="J85" s="53"/>
      <c r="K85" s="160" t="s">
        <v>14</v>
      </c>
      <c r="L85" s="160"/>
      <c r="M85" s="160"/>
      <c r="N85" s="160"/>
      <c r="O85" s="160"/>
      <c r="P85" s="160"/>
      <c r="Q85" s="108" t="s">
        <v>7</v>
      </c>
      <c r="R85" s="108" t="s">
        <v>5</v>
      </c>
    </row>
    <row r="86" spans="1:18" x14ac:dyDescent="0.25">
      <c r="A86" s="61"/>
      <c r="B86" s="60"/>
      <c r="C86" s="37"/>
      <c r="D86" s="37"/>
      <c r="E86" s="51"/>
      <c r="F86" s="74"/>
      <c r="G86" s="74"/>
      <c r="H86" s="53"/>
      <c r="I86" s="53"/>
      <c r="J86" s="53"/>
      <c r="K86" s="161"/>
      <c r="L86" s="161"/>
      <c r="M86" s="161"/>
      <c r="N86" s="161"/>
      <c r="O86" s="161"/>
      <c r="P86" s="161"/>
      <c r="Q86" s="107"/>
      <c r="R86" s="107"/>
    </row>
    <row r="87" spans="1:18" ht="16.5" x14ac:dyDescent="0.35">
      <c r="A87" s="61"/>
      <c r="B87" s="60"/>
      <c r="C87" s="37"/>
      <c r="D87" s="37"/>
      <c r="E87" s="51"/>
      <c r="F87" s="74"/>
      <c r="G87" s="74"/>
      <c r="H87" s="53"/>
      <c r="I87" s="53"/>
      <c r="J87" s="53"/>
      <c r="K87" s="53"/>
      <c r="L87" s="75"/>
      <c r="M87" s="76"/>
      <c r="N87" s="77"/>
      <c r="O87" s="78"/>
      <c r="P87" s="79"/>
      <c r="Q87" s="79"/>
      <c r="R87" s="80"/>
    </row>
    <row r="89" spans="1:18" x14ac:dyDescent="0.25">
      <c r="A89" s="92"/>
      <c r="B89" s="92"/>
      <c r="C89" s="92"/>
      <c r="D89" s="92"/>
      <c r="E89" s="92"/>
      <c r="F89" s="92"/>
      <c r="G89" s="92"/>
      <c r="H89" s="92"/>
      <c r="I89" s="92"/>
      <c r="K89" s="108"/>
      <c r="L89" s="66" t="s">
        <v>22</v>
      </c>
      <c r="M89" s="66" t="s">
        <v>23</v>
      </c>
      <c r="N89" s="66" t="s">
        <v>2</v>
      </c>
      <c r="O89" s="83"/>
      <c r="P89" s="83"/>
      <c r="Q89" s="92"/>
      <c r="R89" s="92"/>
    </row>
    <row r="90" spans="1:18" x14ac:dyDescent="0.25">
      <c r="A90" s="92"/>
      <c r="B90" s="92"/>
      <c r="C90" s="92"/>
      <c r="D90" s="92"/>
      <c r="E90" s="92"/>
      <c r="F90" s="92"/>
      <c r="G90" s="92"/>
      <c r="H90" s="92"/>
      <c r="I90" s="92"/>
      <c r="K90" s="94" t="s">
        <v>28</v>
      </c>
      <c r="L90" s="95">
        <v>10404</v>
      </c>
      <c r="M90" s="94">
        <v>1010</v>
      </c>
      <c r="N90" s="94">
        <v>1</v>
      </c>
      <c r="O90" s="96"/>
      <c r="P90" s="96"/>
      <c r="R90" s="92"/>
    </row>
    <row r="91" spans="1:18" x14ac:dyDescent="0.25">
      <c r="K91" s="94" t="s">
        <v>0</v>
      </c>
      <c r="L91" s="94" t="s">
        <v>495</v>
      </c>
      <c r="M91" s="66"/>
      <c r="N91" s="66"/>
      <c r="O91" s="96"/>
      <c r="P91" s="96"/>
      <c r="R91" s="92"/>
    </row>
    <row r="92" spans="1:18" ht="14.25" customHeight="1" x14ac:dyDescent="0.25">
      <c r="K92" s="94" t="s">
        <v>1</v>
      </c>
      <c r="L92" s="66">
        <v>0</v>
      </c>
      <c r="M92" s="66" t="s">
        <v>29</v>
      </c>
      <c r="N92" s="66" t="s">
        <v>493</v>
      </c>
      <c r="O92" s="96"/>
      <c r="P92" s="96"/>
      <c r="R92" s="92"/>
    </row>
    <row r="93" spans="1:18" ht="14.25" customHeight="1" x14ac:dyDescent="0.25">
      <c r="N93" s="97"/>
      <c r="O93" s="92"/>
      <c r="Q93" s="92"/>
      <c r="R93" s="92"/>
    </row>
    <row r="94" spans="1:18" ht="40.5" x14ac:dyDescent="0.35">
      <c r="A94" s="66" t="s">
        <v>3</v>
      </c>
      <c r="B94" s="47" t="s">
        <v>34</v>
      </c>
      <c r="C94" s="66" t="s">
        <v>15</v>
      </c>
      <c r="D94" s="66" t="s">
        <v>21</v>
      </c>
      <c r="E94" s="66" t="s">
        <v>12</v>
      </c>
      <c r="F94" s="66" t="s">
        <v>4</v>
      </c>
      <c r="G94" s="66" t="s">
        <v>10</v>
      </c>
      <c r="H94" s="110" t="s">
        <v>384</v>
      </c>
      <c r="I94" s="110" t="s">
        <v>16</v>
      </c>
      <c r="J94" s="110" t="s">
        <v>6</v>
      </c>
      <c r="K94" s="47" t="s">
        <v>40</v>
      </c>
      <c r="L94" s="47" t="s">
        <v>26</v>
      </c>
      <c r="M94" s="47" t="s">
        <v>27</v>
      </c>
      <c r="N94" s="47" t="s">
        <v>25</v>
      </c>
      <c r="O94" s="47" t="s">
        <v>20</v>
      </c>
      <c r="P94" s="48" t="s">
        <v>8</v>
      </c>
      <c r="Q94" s="48" t="s">
        <v>9</v>
      </c>
      <c r="R94" s="49" t="s">
        <v>13</v>
      </c>
    </row>
    <row r="95" spans="1:18" ht="14.25" customHeight="1" x14ac:dyDescent="0.35">
      <c r="A95" s="23">
        <v>45</v>
      </c>
      <c r="B95" s="23" t="s">
        <v>463</v>
      </c>
      <c r="C95" s="32" t="s">
        <v>181</v>
      </c>
      <c r="D95" s="32" t="s">
        <v>212</v>
      </c>
      <c r="E95" s="32" t="s">
        <v>213</v>
      </c>
      <c r="F95" s="26" t="s">
        <v>61</v>
      </c>
      <c r="G95" s="26" t="s">
        <v>35</v>
      </c>
      <c r="H95" s="23">
        <v>2.5</v>
      </c>
      <c r="I95" s="23">
        <v>1250</v>
      </c>
      <c r="J95" s="23">
        <v>2650</v>
      </c>
      <c r="K95" s="26">
        <v>2</v>
      </c>
      <c r="L95" s="56">
        <f>K95*J95*I95*H95*7.85/1000000</f>
        <v>130.015625</v>
      </c>
      <c r="M95" s="26">
        <v>97.5</v>
      </c>
      <c r="N95" s="57">
        <f>(L95-M95)/M95</f>
        <v>0.33349358974358972</v>
      </c>
      <c r="O95" s="58"/>
      <c r="P95" s="48"/>
      <c r="Q95" s="48"/>
      <c r="R95" s="49"/>
    </row>
    <row r="96" spans="1:18" ht="14.25" customHeight="1" x14ac:dyDescent="0.35">
      <c r="A96" s="23">
        <v>46</v>
      </c>
      <c r="B96" s="23" t="s">
        <v>463</v>
      </c>
      <c r="C96" s="32" t="s">
        <v>181</v>
      </c>
      <c r="D96" s="32" t="s">
        <v>212</v>
      </c>
      <c r="E96" s="32" t="s">
        <v>213</v>
      </c>
      <c r="F96" s="26" t="s">
        <v>61</v>
      </c>
      <c r="G96" s="26" t="s">
        <v>35</v>
      </c>
      <c r="H96" s="23">
        <v>2.5</v>
      </c>
      <c r="I96" s="23">
        <v>1250</v>
      </c>
      <c r="J96" s="23">
        <v>3500</v>
      </c>
      <c r="K96" s="26">
        <v>1</v>
      </c>
      <c r="L96" s="56">
        <f>K96*J96*I96*H96*7.85/1000000</f>
        <v>85.859375</v>
      </c>
      <c r="M96" s="26">
        <v>65</v>
      </c>
      <c r="N96" s="57">
        <f>(L96-M96)/M96</f>
        <v>0.32091346153846156</v>
      </c>
      <c r="O96" s="58"/>
      <c r="P96" s="48"/>
      <c r="Q96" s="48"/>
      <c r="R96" s="49"/>
    </row>
    <row r="97" spans="1:18" ht="14.25" customHeight="1" x14ac:dyDescent="0.35">
      <c r="A97" s="23">
        <v>47</v>
      </c>
      <c r="B97" s="23" t="s">
        <v>462</v>
      </c>
      <c r="C97" s="24" t="s">
        <v>214</v>
      </c>
      <c r="D97" s="120" t="s">
        <v>216</v>
      </c>
      <c r="E97" s="120" t="s">
        <v>215</v>
      </c>
      <c r="F97" s="24" t="s">
        <v>61</v>
      </c>
      <c r="G97" s="24" t="s">
        <v>35</v>
      </c>
      <c r="H97" s="40">
        <v>3</v>
      </c>
      <c r="I97" s="40">
        <v>1000</v>
      </c>
      <c r="J97" s="40">
        <v>5100</v>
      </c>
      <c r="K97" s="23">
        <v>1</v>
      </c>
      <c r="L97" s="45">
        <f>K97*J97*I97*H97*7.85/1000000</f>
        <v>120.105</v>
      </c>
      <c r="M97" s="117">
        <v>100</v>
      </c>
      <c r="N97" s="46">
        <f>(L97-M97)/M97</f>
        <v>0.20105000000000003</v>
      </c>
      <c r="O97" s="47"/>
      <c r="P97" s="48"/>
      <c r="Q97" s="48"/>
      <c r="R97" s="49"/>
    </row>
    <row r="98" spans="1:18" ht="14.25" customHeight="1" x14ac:dyDescent="0.35">
      <c r="A98" s="23">
        <v>48</v>
      </c>
      <c r="B98" s="23" t="s">
        <v>463</v>
      </c>
      <c r="C98" s="24" t="s">
        <v>214</v>
      </c>
      <c r="D98" s="120" t="s">
        <v>216</v>
      </c>
      <c r="E98" s="120" t="s">
        <v>215</v>
      </c>
      <c r="F98" s="24" t="s">
        <v>61</v>
      </c>
      <c r="G98" s="24" t="s">
        <v>35</v>
      </c>
      <c r="H98" s="40">
        <v>3</v>
      </c>
      <c r="I98" s="40">
        <v>1000</v>
      </c>
      <c r="J98" s="40">
        <v>5100</v>
      </c>
      <c r="K98" s="23">
        <v>1</v>
      </c>
      <c r="L98" s="45">
        <f t="shared" ref="L98" si="36">K98*J98*I98*H98*7.85/1000000</f>
        <v>120.105</v>
      </c>
      <c r="M98" s="117">
        <v>100</v>
      </c>
      <c r="N98" s="46">
        <f t="shared" ref="N98" si="37">(L98-M98)/M98</f>
        <v>0.20105000000000003</v>
      </c>
      <c r="O98" s="47"/>
      <c r="P98" s="48"/>
      <c r="Q98" s="48"/>
      <c r="R98" s="49"/>
    </row>
    <row r="99" spans="1:18" ht="14.25" customHeight="1" x14ac:dyDescent="0.35">
      <c r="A99" s="23">
        <v>49</v>
      </c>
      <c r="B99" s="23" t="s">
        <v>462</v>
      </c>
      <c r="C99" s="32" t="s">
        <v>181</v>
      </c>
      <c r="D99" s="32" t="s">
        <v>212</v>
      </c>
      <c r="E99" s="32" t="s">
        <v>217</v>
      </c>
      <c r="F99" s="26" t="s">
        <v>61</v>
      </c>
      <c r="G99" s="26" t="s">
        <v>35</v>
      </c>
      <c r="H99" s="23">
        <v>3</v>
      </c>
      <c r="I99" s="23">
        <v>1500</v>
      </c>
      <c r="J99" s="23">
        <v>4450</v>
      </c>
      <c r="K99" s="26">
        <v>4</v>
      </c>
      <c r="L99" s="56">
        <f t="shared" ref="L99:L104" si="38">K99*J99*I99*H99*7.85/1000000</f>
        <v>628.78499999999997</v>
      </c>
      <c r="M99" s="26">
        <v>607</v>
      </c>
      <c r="N99" s="57">
        <f t="shared" ref="N99:N104" si="39">(L99-M99)/M99</f>
        <v>3.588962108731461E-2</v>
      </c>
      <c r="O99" s="58"/>
      <c r="P99" s="48"/>
      <c r="Q99" s="48"/>
      <c r="R99" s="49"/>
    </row>
    <row r="100" spans="1:18" ht="14.25" customHeight="1" x14ac:dyDescent="0.35">
      <c r="A100" s="23">
        <v>50</v>
      </c>
      <c r="B100" s="23" t="s">
        <v>463</v>
      </c>
      <c r="C100" s="32" t="s">
        <v>181</v>
      </c>
      <c r="D100" s="32" t="s">
        <v>212</v>
      </c>
      <c r="E100" s="32" t="s">
        <v>217</v>
      </c>
      <c r="F100" s="26" t="s">
        <v>61</v>
      </c>
      <c r="G100" s="26" t="s">
        <v>35</v>
      </c>
      <c r="H100" s="23">
        <v>3</v>
      </c>
      <c r="I100" s="23">
        <v>1250</v>
      </c>
      <c r="J100" s="23">
        <v>5100</v>
      </c>
      <c r="K100" s="26">
        <v>2</v>
      </c>
      <c r="L100" s="56">
        <f t="shared" si="38"/>
        <v>300.26249999999999</v>
      </c>
      <c r="M100" s="26">
        <v>197</v>
      </c>
      <c r="N100" s="57">
        <f t="shared" si="39"/>
        <v>0.52417512690355328</v>
      </c>
      <c r="O100" s="58"/>
      <c r="P100" s="48"/>
      <c r="Q100" s="48"/>
      <c r="R100" s="49"/>
    </row>
    <row r="101" spans="1:18" ht="14.25" customHeight="1" x14ac:dyDescent="0.35">
      <c r="A101" s="23">
        <v>51</v>
      </c>
      <c r="B101" s="23" t="s">
        <v>463</v>
      </c>
      <c r="C101" s="32" t="s">
        <v>181</v>
      </c>
      <c r="D101" s="32" t="s">
        <v>212</v>
      </c>
      <c r="E101" s="32" t="s">
        <v>217</v>
      </c>
      <c r="F101" s="26" t="s">
        <v>61</v>
      </c>
      <c r="G101" s="26" t="s">
        <v>35</v>
      </c>
      <c r="H101" s="23">
        <v>3</v>
      </c>
      <c r="I101" s="23">
        <v>1250</v>
      </c>
      <c r="J101" s="23">
        <v>5100</v>
      </c>
      <c r="K101" s="26">
        <v>2</v>
      </c>
      <c r="L101" s="56">
        <f t="shared" si="38"/>
        <v>300.26249999999999</v>
      </c>
      <c r="M101" s="26">
        <v>197</v>
      </c>
      <c r="N101" s="57">
        <f t="shared" si="39"/>
        <v>0.52417512690355328</v>
      </c>
      <c r="O101" s="58"/>
      <c r="P101" s="48"/>
      <c r="Q101" s="48"/>
      <c r="R101" s="49"/>
    </row>
    <row r="102" spans="1:18" ht="14.25" customHeight="1" x14ac:dyDescent="0.35">
      <c r="A102" s="23">
        <v>52</v>
      </c>
      <c r="B102" s="23" t="s">
        <v>462</v>
      </c>
      <c r="C102" s="32" t="s">
        <v>181</v>
      </c>
      <c r="D102" s="32" t="s">
        <v>212</v>
      </c>
      <c r="E102" s="32" t="s">
        <v>82</v>
      </c>
      <c r="F102" s="26" t="s">
        <v>61</v>
      </c>
      <c r="G102" s="26" t="s">
        <v>35</v>
      </c>
      <c r="H102" s="23">
        <v>4</v>
      </c>
      <c r="I102" s="23">
        <v>1250</v>
      </c>
      <c r="J102" s="23">
        <v>2600</v>
      </c>
      <c r="K102" s="26">
        <v>1</v>
      </c>
      <c r="L102" s="56">
        <f t="shared" si="38"/>
        <v>102.05</v>
      </c>
      <c r="M102" s="26">
        <v>63</v>
      </c>
      <c r="N102" s="57">
        <f t="shared" si="39"/>
        <v>0.61984126984126975</v>
      </c>
      <c r="O102" s="58"/>
      <c r="P102" s="48"/>
      <c r="Q102" s="48"/>
      <c r="R102" s="49"/>
    </row>
    <row r="103" spans="1:18" ht="14.25" customHeight="1" x14ac:dyDescent="0.35">
      <c r="A103" s="23">
        <v>53</v>
      </c>
      <c r="B103" s="23" t="s">
        <v>463</v>
      </c>
      <c r="C103" s="32" t="s">
        <v>181</v>
      </c>
      <c r="D103" s="32" t="s">
        <v>212</v>
      </c>
      <c r="E103" s="32" t="s">
        <v>82</v>
      </c>
      <c r="F103" s="26" t="s">
        <v>61</v>
      </c>
      <c r="G103" s="26" t="s">
        <v>35</v>
      </c>
      <c r="H103" s="23">
        <v>4</v>
      </c>
      <c r="I103" s="23">
        <v>1250</v>
      </c>
      <c r="J103" s="23">
        <v>1300</v>
      </c>
      <c r="K103" s="26">
        <v>1</v>
      </c>
      <c r="L103" s="56">
        <f t="shared" si="38"/>
        <v>51.024999999999999</v>
      </c>
      <c r="M103" s="26">
        <f>63/2</f>
        <v>31.5</v>
      </c>
      <c r="N103" s="57">
        <f t="shared" si="39"/>
        <v>0.61984126984126975</v>
      </c>
      <c r="O103" s="58"/>
      <c r="P103" s="48"/>
      <c r="Q103" s="48"/>
      <c r="R103" s="49"/>
    </row>
    <row r="104" spans="1:18" ht="14.25" customHeight="1" x14ac:dyDescent="0.35">
      <c r="A104" s="23">
        <v>54</v>
      </c>
      <c r="B104" s="23" t="s">
        <v>463</v>
      </c>
      <c r="C104" s="32" t="s">
        <v>181</v>
      </c>
      <c r="D104" s="32" t="s">
        <v>212</v>
      </c>
      <c r="E104" s="32" t="s">
        <v>82</v>
      </c>
      <c r="F104" s="26" t="s">
        <v>61</v>
      </c>
      <c r="G104" s="26" t="s">
        <v>35</v>
      </c>
      <c r="H104" s="23">
        <v>4</v>
      </c>
      <c r="I104" s="23">
        <v>1250</v>
      </c>
      <c r="J104" s="23">
        <v>2300</v>
      </c>
      <c r="K104" s="26">
        <v>1</v>
      </c>
      <c r="L104" s="56">
        <f t="shared" si="38"/>
        <v>90.275000000000006</v>
      </c>
      <c r="M104" s="26">
        <v>59</v>
      </c>
      <c r="N104" s="57">
        <f t="shared" si="39"/>
        <v>0.53008474576271192</v>
      </c>
      <c r="O104" s="58"/>
      <c r="P104" s="48"/>
      <c r="Q104" s="48"/>
      <c r="R104" s="49"/>
    </row>
    <row r="105" spans="1:18" ht="16.5" x14ac:dyDescent="0.35">
      <c r="A105" s="23">
        <v>55</v>
      </c>
      <c r="B105" s="23" t="s">
        <v>462</v>
      </c>
      <c r="C105" s="63" t="s">
        <v>200</v>
      </c>
      <c r="D105" s="22" t="s">
        <v>208</v>
      </c>
      <c r="E105" s="22" t="s">
        <v>218</v>
      </c>
      <c r="F105" s="24" t="s">
        <v>61</v>
      </c>
      <c r="G105" s="24" t="s">
        <v>35</v>
      </c>
      <c r="H105" s="23">
        <v>4</v>
      </c>
      <c r="I105" s="23">
        <v>1250</v>
      </c>
      <c r="J105" s="23">
        <v>2500</v>
      </c>
      <c r="K105" s="23">
        <v>1</v>
      </c>
      <c r="L105" s="45">
        <f t="shared" ref="L105" si="40">K105*J105*I105*H105*7.85/1000000</f>
        <v>98.125</v>
      </c>
      <c r="M105" s="117">
        <v>86</v>
      </c>
      <c r="N105" s="46">
        <f t="shared" ref="N105" si="41">(L105-M105)/M105</f>
        <v>0.14098837209302326</v>
      </c>
      <c r="O105" s="47"/>
      <c r="P105" s="48"/>
      <c r="Q105" s="48"/>
      <c r="R105" s="49"/>
    </row>
    <row r="106" spans="1:18" ht="16.5" x14ac:dyDescent="0.35">
      <c r="A106" s="23">
        <v>56</v>
      </c>
      <c r="B106" s="23" t="s">
        <v>463</v>
      </c>
      <c r="C106" s="63" t="s">
        <v>200</v>
      </c>
      <c r="D106" s="22" t="s">
        <v>208</v>
      </c>
      <c r="E106" s="22" t="s">
        <v>218</v>
      </c>
      <c r="F106" s="24" t="s">
        <v>61</v>
      </c>
      <c r="G106" s="24" t="s">
        <v>35</v>
      </c>
      <c r="H106" s="23">
        <v>4</v>
      </c>
      <c r="I106" s="23">
        <v>1250</v>
      </c>
      <c r="J106" s="23">
        <v>2500</v>
      </c>
      <c r="K106" s="23">
        <v>2</v>
      </c>
      <c r="L106" s="45">
        <f t="shared" ref="L106" si="42">K106*J106*I106*H106*7.85/1000000</f>
        <v>196.25</v>
      </c>
      <c r="M106" s="117">
        <f>516/3</f>
        <v>172</v>
      </c>
      <c r="N106" s="46">
        <f t="shared" ref="N106" si="43">(L106-M106)/M106</f>
        <v>0.14098837209302326</v>
      </c>
      <c r="O106" s="47"/>
      <c r="P106" s="48"/>
      <c r="Q106" s="48"/>
      <c r="R106" s="49"/>
    </row>
    <row r="107" spans="1:18" ht="16.5" x14ac:dyDescent="0.35">
      <c r="A107" s="23">
        <v>57</v>
      </c>
      <c r="B107" s="23" t="s">
        <v>462</v>
      </c>
      <c r="C107" s="32" t="s">
        <v>51</v>
      </c>
      <c r="D107" s="32" t="s">
        <v>396</v>
      </c>
      <c r="E107" s="32" t="s">
        <v>397</v>
      </c>
      <c r="F107" s="26" t="s">
        <v>61</v>
      </c>
      <c r="G107" s="26" t="s">
        <v>35</v>
      </c>
      <c r="H107" s="26">
        <v>4</v>
      </c>
      <c r="I107" s="23">
        <v>1000</v>
      </c>
      <c r="J107" s="23">
        <v>5100</v>
      </c>
      <c r="K107" s="26">
        <v>1</v>
      </c>
      <c r="L107" s="56">
        <f>K107*J107*I107*H107*7.85/1000000</f>
        <v>160.13999999999999</v>
      </c>
      <c r="M107" s="26">
        <v>120</v>
      </c>
      <c r="N107" s="57">
        <f>(L107-M107)/M107</f>
        <v>0.33449999999999991</v>
      </c>
      <c r="O107" s="58"/>
      <c r="P107" s="48"/>
      <c r="Q107" s="48"/>
      <c r="R107" s="49"/>
    </row>
    <row r="108" spans="1:18" ht="16.5" x14ac:dyDescent="0.35">
      <c r="A108" s="23">
        <v>58</v>
      </c>
      <c r="B108" s="23" t="s">
        <v>462</v>
      </c>
      <c r="C108" s="32" t="s">
        <v>51</v>
      </c>
      <c r="D108" s="32" t="s">
        <v>396</v>
      </c>
      <c r="E108" s="32" t="s">
        <v>80</v>
      </c>
      <c r="F108" s="26" t="s">
        <v>61</v>
      </c>
      <c r="G108" s="26" t="s">
        <v>35</v>
      </c>
      <c r="H108" s="26">
        <v>4</v>
      </c>
      <c r="I108" s="23">
        <v>1000</v>
      </c>
      <c r="J108" s="23">
        <v>2600</v>
      </c>
      <c r="K108" s="26">
        <v>1</v>
      </c>
      <c r="L108" s="56">
        <f>K108*J108*I108*H108*7.85/1000000</f>
        <v>81.64</v>
      </c>
      <c r="M108" s="26">
        <v>79</v>
      </c>
      <c r="N108" s="57">
        <f>(L108-M108)/M108</f>
        <v>3.3417721518987351E-2</v>
      </c>
      <c r="O108" s="58"/>
      <c r="P108" s="48"/>
      <c r="Q108" s="48"/>
      <c r="R108" s="49"/>
    </row>
    <row r="109" spans="1:18" ht="16.5" x14ac:dyDescent="0.35">
      <c r="A109" s="23">
        <v>59</v>
      </c>
      <c r="B109" s="121" t="s">
        <v>463</v>
      </c>
      <c r="C109" s="122" t="s">
        <v>51</v>
      </c>
      <c r="D109" s="122" t="s">
        <v>396</v>
      </c>
      <c r="E109" s="122" t="s">
        <v>397</v>
      </c>
      <c r="F109" s="123" t="s">
        <v>61</v>
      </c>
      <c r="G109" s="123" t="s">
        <v>35</v>
      </c>
      <c r="H109" s="123">
        <v>4</v>
      </c>
      <c r="I109" s="121">
        <v>1000</v>
      </c>
      <c r="J109" s="121">
        <v>4000</v>
      </c>
      <c r="K109" s="123">
        <v>2</v>
      </c>
      <c r="L109" s="124">
        <f>K109*J109*I109*H109*7.85/1000000</f>
        <v>251.2</v>
      </c>
      <c r="M109" s="123">
        <v>219</v>
      </c>
      <c r="N109" s="125">
        <f>(L109-M109)/M109</f>
        <v>0.14703196347031958</v>
      </c>
      <c r="O109" s="126"/>
      <c r="P109" s="105"/>
      <c r="Q109" s="105"/>
      <c r="R109" s="93"/>
    </row>
    <row r="110" spans="1:18" ht="16.5" x14ac:dyDescent="0.35">
      <c r="A110" s="23">
        <v>60</v>
      </c>
      <c r="B110" s="23" t="s">
        <v>463</v>
      </c>
      <c r="C110" s="127" t="s">
        <v>203</v>
      </c>
      <c r="D110" s="127" t="s">
        <v>204</v>
      </c>
      <c r="E110" s="127" t="s">
        <v>219</v>
      </c>
      <c r="F110" s="67" t="s">
        <v>61</v>
      </c>
      <c r="G110" s="67" t="s">
        <v>35</v>
      </c>
      <c r="H110" s="68">
        <v>4</v>
      </c>
      <c r="I110" s="33">
        <v>1500</v>
      </c>
      <c r="J110" s="33">
        <v>6000</v>
      </c>
      <c r="K110" s="68">
        <v>4</v>
      </c>
      <c r="L110" s="69">
        <f t="shared" ref="L110" si="44">K110*J110*I110*H110*7.85/1000000</f>
        <v>1130.4000000000001</v>
      </c>
      <c r="M110" s="67">
        <f>2916/3</f>
        <v>972</v>
      </c>
      <c r="N110" s="128">
        <f t="shared" ref="N110" si="45">(L110-M110)/M110</f>
        <v>0.16296296296296306</v>
      </c>
      <c r="O110" s="129"/>
      <c r="P110" s="130"/>
      <c r="Q110" s="130"/>
      <c r="R110" s="70"/>
    </row>
    <row r="111" spans="1:18" ht="16.5" x14ac:dyDescent="0.35">
      <c r="A111" s="23">
        <v>61</v>
      </c>
      <c r="B111" s="23" t="s">
        <v>462</v>
      </c>
      <c r="C111" s="127" t="s">
        <v>203</v>
      </c>
      <c r="D111" s="127" t="s">
        <v>204</v>
      </c>
      <c r="E111" s="127" t="s">
        <v>219</v>
      </c>
      <c r="F111" s="67" t="s">
        <v>61</v>
      </c>
      <c r="G111" s="67" t="s">
        <v>35</v>
      </c>
      <c r="H111" s="131">
        <v>4</v>
      </c>
      <c r="I111" s="132">
        <v>1500</v>
      </c>
      <c r="J111" s="132">
        <v>6000</v>
      </c>
      <c r="K111" s="68">
        <v>1</v>
      </c>
      <c r="L111" s="69">
        <f>K111*J111*I111*H111*7.85/1000000</f>
        <v>282.60000000000002</v>
      </c>
      <c r="M111" s="67">
        <f>864/4</f>
        <v>216</v>
      </c>
      <c r="N111" s="128">
        <f>(L111-M111)/M111</f>
        <v>0.30833333333333346</v>
      </c>
      <c r="O111" s="129"/>
      <c r="P111" s="130"/>
      <c r="Q111" s="130"/>
      <c r="R111" s="70"/>
    </row>
    <row r="112" spans="1:18" x14ac:dyDescent="0.25">
      <c r="A112" s="61"/>
      <c r="B112" s="60"/>
      <c r="C112" s="37"/>
      <c r="D112" s="37"/>
      <c r="E112" s="51"/>
      <c r="F112" s="74"/>
      <c r="G112" s="74"/>
      <c r="H112" s="53"/>
      <c r="I112" s="53"/>
      <c r="J112" s="53"/>
      <c r="K112" s="160" t="s">
        <v>11</v>
      </c>
      <c r="L112" s="160"/>
      <c r="M112" s="160"/>
      <c r="N112" s="160"/>
      <c r="O112" s="160"/>
      <c r="P112" s="160"/>
      <c r="Q112" s="108" t="s">
        <v>7</v>
      </c>
      <c r="R112" s="108" t="s">
        <v>5</v>
      </c>
    </row>
    <row r="113" spans="1:18" x14ac:dyDescent="0.25">
      <c r="A113" s="61"/>
      <c r="B113" s="60"/>
      <c r="C113" s="37"/>
      <c r="D113" s="37"/>
      <c r="E113" s="51"/>
      <c r="F113" s="74"/>
      <c r="G113" s="74"/>
      <c r="H113" s="53"/>
      <c r="I113" s="53"/>
      <c r="J113" s="53"/>
      <c r="K113" s="161"/>
      <c r="L113" s="161"/>
      <c r="M113" s="161"/>
      <c r="N113" s="161"/>
      <c r="O113" s="161"/>
      <c r="P113" s="161"/>
      <c r="Q113" s="98"/>
      <c r="R113" s="107"/>
    </row>
    <row r="114" spans="1:18" x14ac:dyDescent="0.25">
      <c r="A114" s="61"/>
      <c r="B114" s="60"/>
      <c r="C114" s="37"/>
      <c r="D114" s="37"/>
      <c r="E114" s="51"/>
      <c r="F114" s="74"/>
      <c r="G114" s="74"/>
      <c r="H114" s="53"/>
      <c r="I114" s="53"/>
      <c r="J114" s="53"/>
      <c r="K114" s="160"/>
      <c r="L114" s="160"/>
      <c r="M114" s="160"/>
      <c r="N114" s="160"/>
      <c r="O114" s="160"/>
      <c r="P114" s="160"/>
      <c r="Q114" s="108"/>
      <c r="R114" s="108"/>
    </row>
    <row r="115" spans="1:18" x14ac:dyDescent="0.25">
      <c r="A115" s="61"/>
      <c r="B115" s="60"/>
      <c r="C115" s="37"/>
      <c r="D115" s="37"/>
      <c r="E115" s="51"/>
      <c r="F115" s="74"/>
      <c r="G115" s="74"/>
      <c r="H115" s="53"/>
      <c r="I115" s="53"/>
      <c r="J115" s="53"/>
    </row>
    <row r="116" spans="1:18" x14ac:dyDescent="0.25">
      <c r="A116" s="61"/>
      <c r="B116" s="60"/>
      <c r="C116" s="37"/>
      <c r="D116" s="37"/>
      <c r="E116" s="51"/>
      <c r="F116" s="74"/>
      <c r="G116" s="74"/>
      <c r="H116" s="53"/>
      <c r="I116" s="53"/>
      <c r="J116" s="53"/>
      <c r="K116" s="160" t="s">
        <v>14</v>
      </c>
      <c r="L116" s="160"/>
      <c r="M116" s="160"/>
      <c r="N116" s="160"/>
      <c r="O116" s="160"/>
      <c r="P116" s="160"/>
      <c r="Q116" s="108" t="s">
        <v>7</v>
      </c>
      <c r="R116" s="108" t="s">
        <v>5</v>
      </c>
    </row>
    <row r="117" spans="1:18" x14ac:dyDescent="0.25">
      <c r="A117" s="61"/>
      <c r="B117" s="60"/>
      <c r="C117" s="37"/>
      <c r="D117" s="37"/>
      <c r="E117" s="51"/>
      <c r="F117" s="74"/>
      <c r="G117" s="74"/>
      <c r="H117" s="53"/>
      <c r="I117" s="53"/>
      <c r="J117" s="53"/>
      <c r="K117" s="161"/>
      <c r="L117" s="161"/>
      <c r="M117" s="161"/>
      <c r="N117" s="161"/>
      <c r="O117" s="161"/>
      <c r="P117" s="161"/>
      <c r="Q117" s="107"/>
      <c r="R117" s="107"/>
    </row>
    <row r="118" spans="1:18" ht="16.5" x14ac:dyDescent="0.35">
      <c r="A118" s="61"/>
      <c r="B118" s="60"/>
      <c r="C118" s="37"/>
      <c r="D118" s="37"/>
      <c r="E118" s="51"/>
      <c r="F118" s="74"/>
      <c r="G118" s="74"/>
      <c r="H118" s="53"/>
      <c r="I118" s="53"/>
      <c r="J118" s="53"/>
      <c r="K118" s="53"/>
      <c r="L118" s="75"/>
      <c r="M118" s="76"/>
      <c r="N118" s="77"/>
      <c r="O118" s="78"/>
      <c r="P118" s="79"/>
      <c r="Q118" s="79"/>
      <c r="R118" s="80"/>
    </row>
    <row r="120" spans="1:18" x14ac:dyDescent="0.25">
      <c r="A120" s="92"/>
      <c r="B120" s="92"/>
      <c r="C120" s="92"/>
      <c r="D120" s="92"/>
      <c r="E120" s="92"/>
      <c r="F120" s="92"/>
      <c r="G120" s="92"/>
      <c r="H120" s="92"/>
      <c r="I120" s="92"/>
      <c r="K120" s="108"/>
      <c r="L120" s="66" t="s">
        <v>22</v>
      </c>
      <c r="M120" s="66" t="s">
        <v>23</v>
      </c>
      <c r="N120" s="66" t="s">
        <v>2</v>
      </c>
      <c r="O120" s="83"/>
      <c r="P120" s="83"/>
      <c r="Q120" s="92"/>
      <c r="R120" s="92"/>
    </row>
    <row r="121" spans="1:18" x14ac:dyDescent="0.25">
      <c r="A121" s="92"/>
      <c r="B121" s="92"/>
      <c r="C121" s="92"/>
      <c r="D121" s="92"/>
      <c r="E121" s="92"/>
      <c r="F121" s="92"/>
      <c r="G121" s="92"/>
      <c r="H121" s="92"/>
      <c r="I121" s="92"/>
      <c r="K121" s="94" t="s">
        <v>28</v>
      </c>
      <c r="L121" s="95">
        <v>10409</v>
      </c>
      <c r="M121" s="94">
        <v>1010</v>
      </c>
      <c r="N121" s="94">
        <v>1</v>
      </c>
      <c r="O121" s="96"/>
      <c r="P121" s="96"/>
      <c r="R121" s="92"/>
    </row>
    <row r="122" spans="1:18" x14ac:dyDescent="0.25">
      <c r="K122" s="94" t="s">
        <v>0</v>
      </c>
      <c r="L122" s="94" t="s">
        <v>495</v>
      </c>
      <c r="M122" s="66"/>
      <c r="N122" s="66"/>
      <c r="O122" s="96"/>
      <c r="P122" s="96"/>
      <c r="R122" s="92"/>
    </row>
    <row r="123" spans="1:18" x14ac:dyDescent="0.25">
      <c r="K123" s="94" t="s">
        <v>1</v>
      </c>
      <c r="L123" s="66">
        <v>0</v>
      </c>
      <c r="M123" s="66" t="s">
        <v>29</v>
      </c>
      <c r="N123" s="66" t="s">
        <v>494</v>
      </c>
      <c r="O123" s="96"/>
      <c r="P123" s="96"/>
      <c r="R123" s="92"/>
    </row>
    <row r="124" spans="1:18" x14ac:dyDescent="0.25">
      <c r="N124" s="97"/>
      <c r="O124" s="92"/>
      <c r="Q124" s="92"/>
      <c r="R124" s="92"/>
    </row>
    <row r="125" spans="1:18" ht="40.5" x14ac:dyDescent="0.35">
      <c r="A125" s="66" t="s">
        <v>3</v>
      </c>
      <c r="B125" s="47" t="s">
        <v>34</v>
      </c>
      <c r="C125" s="66" t="s">
        <v>15</v>
      </c>
      <c r="D125" s="66" t="s">
        <v>21</v>
      </c>
      <c r="E125" s="66" t="s">
        <v>12</v>
      </c>
      <c r="F125" s="66" t="s">
        <v>4</v>
      </c>
      <c r="G125" s="66" t="s">
        <v>10</v>
      </c>
      <c r="H125" s="110" t="s">
        <v>384</v>
      </c>
      <c r="I125" s="110" t="s">
        <v>16</v>
      </c>
      <c r="J125" s="110" t="s">
        <v>6</v>
      </c>
      <c r="K125" s="47" t="s">
        <v>40</v>
      </c>
      <c r="L125" s="47" t="s">
        <v>26</v>
      </c>
      <c r="M125" s="47" t="s">
        <v>27</v>
      </c>
      <c r="N125" s="47" t="s">
        <v>25</v>
      </c>
      <c r="O125" s="47" t="s">
        <v>20</v>
      </c>
      <c r="P125" s="48" t="s">
        <v>8</v>
      </c>
      <c r="Q125" s="48" t="s">
        <v>9</v>
      </c>
      <c r="R125" s="49" t="s">
        <v>13</v>
      </c>
    </row>
    <row r="126" spans="1:18" ht="16.5" x14ac:dyDescent="0.35">
      <c r="A126" s="23">
        <v>62</v>
      </c>
      <c r="B126" s="23" t="s">
        <v>463</v>
      </c>
      <c r="C126" s="127" t="s">
        <v>203</v>
      </c>
      <c r="D126" s="127" t="s">
        <v>204</v>
      </c>
      <c r="E126" s="127" t="s">
        <v>219</v>
      </c>
      <c r="F126" s="67" t="s">
        <v>61</v>
      </c>
      <c r="G126" s="67" t="s">
        <v>35</v>
      </c>
      <c r="H126" s="131">
        <v>4</v>
      </c>
      <c r="I126" s="132">
        <v>1500</v>
      </c>
      <c r="J126" s="132">
        <v>6000</v>
      </c>
      <c r="K126" s="68">
        <v>2</v>
      </c>
      <c r="L126" s="69">
        <f t="shared" ref="L126" si="46">K126*J126*I126*H126*7.85/1000000</f>
        <v>565.20000000000005</v>
      </c>
      <c r="M126" s="67">
        <f>864/2</f>
        <v>432</v>
      </c>
      <c r="N126" s="128">
        <f t="shared" ref="N126" si="47">(L126-M126)/M126</f>
        <v>0.30833333333333346</v>
      </c>
      <c r="O126" s="129"/>
      <c r="P126" s="130"/>
      <c r="Q126" s="130"/>
      <c r="R126" s="70"/>
    </row>
    <row r="127" spans="1:18" ht="16.5" x14ac:dyDescent="0.35">
      <c r="A127" s="23">
        <v>63</v>
      </c>
      <c r="B127" s="23" t="s">
        <v>462</v>
      </c>
      <c r="C127" s="63" t="s">
        <v>200</v>
      </c>
      <c r="D127" s="22" t="s">
        <v>66</v>
      </c>
      <c r="E127" s="22" t="s">
        <v>220</v>
      </c>
      <c r="F127" s="24" t="s">
        <v>61</v>
      </c>
      <c r="G127" s="24" t="s">
        <v>35</v>
      </c>
      <c r="H127" s="23">
        <v>5</v>
      </c>
      <c r="I127" s="23">
        <v>1500</v>
      </c>
      <c r="J127" s="23">
        <v>1500</v>
      </c>
      <c r="K127" s="23">
        <v>1</v>
      </c>
      <c r="L127" s="45">
        <f>K127*J127*I127*H127*7.85/1000000</f>
        <v>88.3125</v>
      </c>
      <c r="M127" s="24">
        <f>156/2</f>
        <v>78</v>
      </c>
      <c r="N127" s="46">
        <f>(L127-M127)/M127</f>
        <v>0.13221153846153846</v>
      </c>
      <c r="O127" s="47"/>
      <c r="P127" s="48"/>
      <c r="Q127" s="48"/>
      <c r="R127" s="49"/>
    </row>
    <row r="128" spans="1:18" ht="16.5" x14ac:dyDescent="0.35">
      <c r="A128" s="23">
        <v>64</v>
      </c>
      <c r="B128" s="23" t="s">
        <v>463</v>
      </c>
      <c r="C128" s="63" t="s">
        <v>200</v>
      </c>
      <c r="D128" s="22" t="s">
        <v>66</v>
      </c>
      <c r="E128" s="22" t="s">
        <v>220</v>
      </c>
      <c r="F128" s="24" t="s">
        <v>61</v>
      </c>
      <c r="G128" s="24" t="s">
        <v>35</v>
      </c>
      <c r="H128" s="23">
        <v>5</v>
      </c>
      <c r="I128" s="23">
        <v>1500</v>
      </c>
      <c r="J128" s="23">
        <v>3000</v>
      </c>
      <c r="K128" s="23">
        <v>1</v>
      </c>
      <c r="L128" s="45">
        <f t="shared" ref="L128" si="48">K128*J128*I128*H128*7.85/1000000</f>
        <v>176.625</v>
      </c>
      <c r="M128" s="24">
        <f>26*6</f>
        <v>156</v>
      </c>
      <c r="N128" s="46">
        <f t="shared" ref="N128" si="49">(L128-M128)/M128</f>
        <v>0.13221153846153846</v>
      </c>
      <c r="O128" s="47"/>
      <c r="P128" s="48"/>
      <c r="Q128" s="48"/>
      <c r="R128" s="49"/>
    </row>
    <row r="129" spans="1:18" ht="16.5" x14ac:dyDescent="0.35">
      <c r="A129" s="23">
        <v>65</v>
      </c>
      <c r="B129" s="23" t="s">
        <v>462</v>
      </c>
      <c r="C129" s="32" t="s">
        <v>51</v>
      </c>
      <c r="D129" s="32" t="s">
        <v>396</v>
      </c>
      <c r="E129" s="32" t="s">
        <v>97</v>
      </c>
      <c r="F129" s="26" t="s">
        <v>61</v>
      </c>
      <c r="G129" s="26" t="s">
        <v>35</v>
      </c>
      <c r="H129" s="26">
        <v>6</v>
      </c>
      <c r="I129" s="23">
        <v>1000</v>
      </c>
      <c r="J129" s="23">
        <v>2600</v>
      </c>
      <c r="K129" s="26">
        <v>1</v>
      </c>
      <c r="L129" s="56">
        <f t="shared" ref="L129:L135" si="50">K129*J129*I129*H129*7.85/1000000</f>
        <v>122.46</v>
      </c>
      <c r="M129" s="26">
        <v>96</v>
      </c>
      <c r="N129" s="57">
        <f t="shared" ref="N129:N135" si="51">(L129-M129)/M129</f>
        <v>0.27562499999999995</v>
      </c>
      <c r="O129" s="58"/>
      <c r="P129" s="48"/>
      <c r="Q129" s="48"/>
      <c r="R129" s="49"/>
    </row>
    <row r="130" spans="1:18" ht="16.5" x14ac:dyDescent="0.35">
      <c r="A130" s="23">
        <v>66</v>
      </c>
      <c r="B130" s="23" t="s">
        <v>463</v>
      </c>
      <c r="C130" s="32" t="s">
        <v>51</v>
      </c>
      <c r="D130" s="32" t="s">
        <v>396</v>
      </c>
      <c r="E130" s="32" t="s">
        <v>97</v>
      </c>
      <c r="F130" s="26" t="s">
        <v>61</v>
      </c>
      <c r="G130" s="26" t="s">
        <v>35</v>
      </c>
      <c r="H130" s="26">
        <v>6</v>
      </c>
      <c r="I130" s="23">
        <v>1000</v>
      </c>
      <c r="J130" s="23">
        <v>2000</v>
      </c>
      <c r="K130" s="26">
        <v>1</v>
      </c>
      <c r="L130" s="56">
        <f t="shared" si="50"/>
        <v>94.2</v>
      </c>
      <c r="M130" s="26">
        <v>69</v>
      </c>
      <c r="N130" s="57">
        <f t="shared" si="51"/>
        <v>0.36521739130434788</v>
      </c>
      <c r="O130" s="58"/>
      <c r="P130" s="48"/>
      <c r="Q130" s="48"/>
      <c r="R130" s="49"/>
    </row>
    <row r="131" spans="1:18" ht="16.5" x14ac:dyDescent="0.35">
      <c r="A131" s="23">
        <v>67</v>
      </c>
      <c r="B131" s="23" t="s">
        <v>462</v>
      </c>
      <c r="C131" s="32" t="s">
        <v>181</v>
      </c>
      <c r="D131" s="32" t="s">
        <v>212</v>
      </c>
      <c r="E131" s="32" t="s">
        <v>383</v>
      </c>
      <c r="F131" s="26" t="s">
        <v>61</v>
      </c>
      <c r="G131" s="26" t="s">
        <v>35</v>
      </c>
      <c r="H131" s="23">
        <v>8</v>
      </c>
      <c r="I131" s="23">
        <v>1500</v>
      </c>
      <c r="J131" s="23">
        <v>4200</v>
      </c>
      <c r="K131" s="26">
        <v>2</v>
      </c>
      <c r="L131" s="56">
        <f t="shared" si="50"/>
        <v>791.28</v>
      </c>
      <c r="M131" s="26">
        <v>639</v>
      </c>
      <c r="N131" s="57">
        <f t="shared" si="51"/>
        <v>0.23830985915492953</v>
      </c>
      <c r="O131" s="58"/>
      <c r="P131" s="48"/>
      <c r="Q131" s="48"/>
      <c r="R131" s="49"/>
    </row>
    <row r="132" spans="1:18" ht="16.5" x14ac:dyDescent="0.35">
      <c r="A132" s="23">
        <v>68</v>
      </c>
      <c r="B132" s="23" t="s">
        <v>463</v>
      </c>
      <c r="C132" s="32" t="s">
        <v>181</v>
      </c>
      <c r="D132" s="32" t="s">
        <v>212</v>
      </c>
      <c r="E132" s="32" t="s">
        <v>383</v>
      </c>
      <c r="F132" s="26" t="s">
        <v>61</v>
      </c>
      <c r="G132" s="26" t="s">
        <v>35</v>
      </c>
      <c r="H132" s="23">
        <v>8</v>
      </c>
      <c r="I132" s="23">
        <v>1500</v>
      </c>
      <c r="J132" s="23">
        <v>3000</v>
      </c>
      <c r="K132" s="26">
        <v>2</v>
      </c>
      <c r="L132" s="56">
        <f t="shared" ref="L132" si="52">K132*J132*I132*H132*7.85/1000000</f>
        <v>565.20000000000005</v>
      </c>
      <c r="M132" s="26">
        <v>470</v>
      </c>
      <c r="N132" s="57">
        <f t="shared" ref="N132" si="53">(L132-M132)/M132</f>
        <v>0.20255319148936179</v>
      </c>
      <c r="O132" s="58"/>
      <c r="P132" s="48"/>
      <c r="Q132" s="48"/>
      <c r="R132" s="49"/>
    </row>
    <row r="133" spans="1:18" ht="41.25" customHeight="1" x14ac:dyDescent="0.35">
      <c r="A133" s="23">
        <v>69</v>
      </c>
      <c r="B133" s="23" t="s">
        <v>400</v>
      </c>
      <c r="C133" s="133" t="s">
        <v>214</v>
      </c>
      <c r="D133" s="120" t="s">
        <v>389</v>
      </c>
      <c r="E133" s="22" t="s">
        <v>221</v>
      </c>
      <c r="F133" s="24" t="s">
        <v>61</v>
      </c>
      <c r="G133" s="24" t="s">
        <v>35</v>
      </c>
      <c r="H133" s="33">
        <v>8</v>
      </c>
      <c r="I133" s="33">
        <v>1500</v>
      </c>
      <c r="J133" s="33">
        <v>5000</v>
      </c>
      <c r="K133" s="33">
        <v>1</v>
      </c>
      <c r="L133" s="45">
        <f t="shared" si="50"/>
        <v>471</v>
      </c>
      <c r="M133" s="24">
        <v>420</v>
      </c>
      <c r="N133" s="46">
        <f t="shared" si="51"/>
        <v>0.12142857142857143</v>
      </c>
      <c r="O133" s="47"/>
      <c r="P133" s="48"/>
      <c r="Q133" s="48"/>
      <c r="R133" s="49"/>
    </row>
    <row r="134" spans="1:18" ht="16.5" x14ac:dyDescent="0.35">
      <c r="A134" s="23">
        <v>70</v>
      </c>
      <c r="B134" s="23" t="s">
        <v>463</v>
      </c>
      <c r="C134" s="32" t="s">
        <v>181</v>
      </c>
      <c r="D134" s="32" t="s">
        <v>212</v>
      </c>
      <c r="E134" s="32" t="s">
        <v>383</v>
      </c>
      <c r="F134" s="26" t="s">
        <v>61</v>
      </c>
      <c r="G134" s="26" t="s">
        <v>35</v>
      </c>
      <c r="H134" s="23">
        <v>10</v>
      </c>
      <c r="I134" s="23">
        <v>1500</v>
      </c>
      <c r="J134" s="23">
        <v>3000</v>
      </c>
      <c r="K134" s="26">
        <v>2</v>
      </c>
      <c r="L134" s="56">
        <f t="shared" si="50"/>
        <v>706.5</v>
      </c>
      <c r="M134" s="26">
        <v>599</v>
      </c>
      <c r="N134" s="57">
        <f t="shared" si="51"/>
        <v>0.17946577629382304</v>
      </c>
      <c r="O134" s="58"/>
      <c r="P134" s="48"/>
      <c r="Q134" s="48"/>
      <c r="R134" s="49"/>
    </row>
    <row r="135" spans="1:18" ht="16.5" x14ac:dyDescent="0.35">
      <c r="A135" s="23">
        <v>71</v>
      </c>
      <c r="B135" s="23" t="s">
        <v>400</v>
      </c>
      <c r="C135" s="22" t="s">
        <v>203</v>
      </c>
      <c r="D135" s="22" t="s">
        <v>222</v>
      </c>
      <c r="E135" s="120" t="s">
        <v>223</v>
      </c>
      <c r="F135" s="24" t="s">
        <v>61</v>
      </c>
      <c r="G135" s="24" t="s">
        <v>35</v>
      </c>
      <c r="H135" s="26">
        <v>20</v>
      </c>
      <c r="I135" s="23">
        <v>1500</v>
      </c>
      <c r="J135" s="23">
        <v>300</v>
      </c>
      <c r="K135" s="26">
        <v>1</v>
      </c>
      <c r="L135" s="45">
        <f t="shared" si="50"/>
        <v>70.650000000000006</v>
      </c>
      <c r="M135" s="117">
        <v>54</v>
      </c>
      <c r="N135" s="46">
        <f t="shared" si="51"/>
        <v>0.30833333333333346</v>
      </c>
      <c r="O135" s="47"/>
      <c r="P135" s="48"/>
      <c r="Q135" s="48"/>
      <c r="R135" s="49"/>
    </row>
    <row r="136" spans="1:18" ht="3.75" customHeight="1" x14ac:dyDescent="0.25">
      <c r="R136" s="92"/>
    </row>
    <row r="137" spans="1:18" x14ac:dyDescent="0.25">
      <c r="K137" s="160" t="s">
        <v>11</v>
      </c>
      <c r="L137" s="160"/>
      <c r="M137" s="160"/>
      <c r="N137" s="160"/>
      <c r="O137" s="160"/>
      <c r="P137" s="160"/>
      <c r="Q137" s="108" t="s">
        <v>7</v>
      </c>
      <c r="R137" s="108" t="s">
        <v>5</v>
      </c>
    </row>
    <row r="138" spans="1:18" ht="9.75" customHeight="1" x14ac:dyDescent="0.25">
      <c r="K138" s="161"/>
      <c r="L138" s="161"/>
      <c r="M138" s="161"/>
      <c r="N138" s="161"/>
      <c r="O138" s="161"/>
      <c r="P138" s="161"/>
      <c r="Q138" s="98"/>
      <c r="R138" s="107"/>
    </row>
    <row r="139" spans="1:18" ht="14.25" customHeight="1" x14ac:dyDescent="0.25">
      <c r="K139" s="160"/>
      <c r="L139" s="160"/>
      <c r="M139" s="160"/>
      <c r="N139" s="160"/>
      <c r="O139" s="160"/>
      <c r="P139" s="160"/>
      <c r="Q139" s="108"/>
      <c r="R139" s="108"/>
    </row>
    <row r="140" spans="1:18" ht="6" customHeight="1" x14ac:dyDescent="0.25"/>
    <row r="141" spans="1:18" ht="15" customHeight="1" x14ac:dyDescent="0.25">
      <c r="A141" s="92"/>
      <c r="B141" s="92"/>
      <c r="C141" s="92"/>
      <c r="D141" s="92"/>
      <c r="E141" s="92"/>
      <c r="F141" s="92"/>
      <c r="G141" s="92"/>
      <c r="K141" s="160" t="s">
        <v>14</v>
      </c>
      <c r="L141" s="160"/>
      <c r="M141" s="160"/>
      <c r="N141" s="160"/>
      <c r="O141" s="160"/>
      <c r="P141" s="160"/>
      <c r="Q141" s="108" t="s">
        <v>7</v>
      </c>
      <c r="R141" s="108" t="s">
        <v>5</v>
      </c>
    </row>
    <row r="142" spans="1:18" ht="5.25" customHeight="1" x14ac:dyDescent="0.25">
      <c r="A142" s="92"/>
      <c r="B142" s="92"/>
      <c r="C142" s="92"/>
      <c r="D142" s="92"/>
      <c r="E142" s="92"/>
      <c r="F142" s="92"/>
      <c r="G142" s="92"/>
      <c r="K142" s="161"/>
      <c r="L142" s="161"/>
      <c r="M142" s="161"/>
      <c r="N142" s="161"/>
      <c r="O142" s="161"/>
      <c r="P142" s="161"/>
      <c r="Q142" s="107"/>
      <c r="R142" s="107"/>
    </row>
    <row r="143" spans="1:18" ht="11.25" customHeight="1" x14ac:dyDescent="0.25">
      <c r="A143" s="92"/>
      <c r="B143" s="92"/>
      <c r="C143" s="92"/>
      <c r="D143" s="92"/>
      <c r="E143" s="92"/>
      <c r="F143" s="92"/>
      <c r="G143" s="92"/>
      <c r="K143" s="160"/>
      <c r="L143" s="160"/>
      <c r="M143" s="160"/>
      <c r="N143" s="160"/>
      <c r="O143" s="160"/>
      <c r="P143" s="160"/>
      <c r="Q143" s="108"/>
      <c r="R143" s="108"/>
    </row>
    <row r="144" spans="1:18" x14ac:dyDescent="0.25">
      <c r="A144" s="92"/>
      <c r="B144" s="92"/>
      <c r="C144" s="92"/>
      <c r="D144" s="92"/>
      <c r="E144" s="92"/>
      <c r="F144" s="92"/>
      <c r="G144" s="92"/>
      <c r="K144" s="99"/>
      <c r="L144" s="99"/>
      <c r="M144" s="99"/>
      <c r="N144" s="99"/>
      <c r="O144" s="99"/>
      <c r="P144" s="99"/>
      <c r="Q144" s="100"/>
      <c r="R144" s="100"/>
    </row>
    <row r="145" spans="2:18" x14ac:dyDescent="0.25">
      <c r="B145" s="92"/>
      <c r="C145" s="92"/>
      <c r="D145" s="92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92"/>
    </row>
  </sheetData>
  <autoFilter ref="A1:R145"/>
  <sortState ref="A1:R55">
    <sortCondition ref="H1:H55"/>
    <sortCondition ref="I1:I55"/>
    <sortCondition ref="K1:K55"/>
  </sortState>
  <mergeCells count="26">
    <mergeCell ref="K86:P86"/>
    <mergeCell ref="K85:P85"/>
    <mergeCell ref="K81:P81"/>
    <mergeCell ref="K82:P82"/>
    <mergeCell ref="K83:P83"/>
    <mergeCell ref="K55:P55"/>
    <mergeCell ref="K56:P56"/>
    <mergeCell ref="K22:P22"/>
    <mergeCell ref="K26:P26"/>
    <mergeCell ref="K51:P51"/>
    <mergeCell ref="K52:P52"/>
    <mergeCell ref="K53:P53"/>
    <mergeCell ref="K23:P23"/>
    <mergeCell ref="K24:P24"/>
    <mergeCell ref="K27:P27"/>
    <mergeCell ref="K143:P143"/>
    <mergeCell ref="K137:P137"/>
    <mergeCell ref="K138:P138"/>
    <mergeCell ref="K139:P139"/>
    <mergeCell ref="K141:P141"/>
    <mergeCell ref="K142:P142"/>
    <mergeCell ref="K112:P112"/>
    <mergeCell ref="K113:P113"/>
    <mergeCell ref="K114:P114"/>
    <mergeCell ref="K116:P116"/>
    <mergeCell ref="K117:P117"/>
  </mergeCells>
  <pageMargins left="0.13541666666666666" right="0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J30" sqref="J30"/>
    </sheetView>
  </sheetViews>
  <sheetFormatPr defaultRowHeight="15" x14ac:dyDescent="0.25"/>
  <sheetData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7"/>
  <sheetViews>
    <sheetView view="pageLayout" topLeftCell="A4" zoomScale="85" zoomScaleNormal="100" zoomScalePageLayoutView="85" workbookViewId="0">
      <selection activeCell="F9" sqref="F9"/>
    </sheetView>
  </sheetViews>
  <sheetFormatPr defaultColWidth="9.140625" defaultRowHeight="15" x14ac:dyDescent="0.25"/>
  <cols>
    <col min="1" max="1" width="3.85546875" style="90" bestFit="1" customWidth="1"/>
    <col min="2" max="2" width="8" style="90" bestFit="1" customWidth="1"/>
    <col min="3" max="3" width="11.42578125" style="90" customWidth="1"/>
    <col min="4" max="4" width="9.7109375" style="90" customWidth="1"/>
    <col min="5" max="5" width="12.7109375" style="90" customWidth="1"/>
    <col min="6" max="6" width="10.140625" style="90" customWidth="1"/>
    <col min="7" max="7" width="8.85546875" style="90" customWidth="1"/>
    <col min="8" max="8" width="4.85546875" style="90" customWidth="1"/>
    <col min="9" max="10" width="4.140625" style="90" customWidth="1"/>
    <col min="11" max="11" width="7.5703125" style="90" bestFit="1" customWidth="1"/>
    <col min="12" max="12" width="7.140625" style="90" customWidth="1"/>
    <col min="13" max="13" width="8" style="90" bestFit="1" customWidth="1"/>
    <col min="14" max="14" width="7.7109375" style="90" customWidth="1"/>
    <col min="15" max="15" width="7.85546875" style="90" customWidth="1"/>
    <col min="16" max="17" width="5.140625" style="90" customWidth="1"/>
    <col min="18" max="18" width="7.28515625" style="90" customWidth="1"/>
    <col min="19" max="16384" width="9.140625" style="90"/>
  </cols>
  <sheetData>
    <row r="1" spans="1:18" x14ac:dyDescent="0.25">
      <c r="A1" s="92"/>
      <c r="B1" s="92"/>
      <c r="C1" s="92"/>
      <c r="D1" s="92"/>
      <c r="E1" s="92"/>
      <c r="F1" s="92"/>
      <c r="G1" s="92"/>
      <c r="H1" s="92"/>
      <c r="I1" s="92"/>
      <c r="K1" s="108"/>
      <c r="L1" s="66" t="s">
        <v>22</v>
      </c>
      <c r="M1" s="66" t="s">
        <v>23</v>
      </c>
      <c r="N1" s="66" t="s">
        <v>2</v>
      </c>
      <c r="O1" s="83"/>
      <c r="P1" s="83"/>
      <c r="Q1" s="92"/>
      <c r="R1" s="92"/>
    </row>
    <row r="2" spans="1:18" x14ac:dyDescent="0.25">
      <c r="A2" s="92"/>
      <c r="B2" s="92"/>
      <c r="C2" s="92"/>
      <c r="D2" s="92"/>
      <c r="E2" s="92"/>
      <c r="F2" s="92"/>
      <c r="G2" s="92"/>
      <c r="H2" s="92"/>
      <c r="I2" s="92"/>
      <c r="K2" s="94" t="s">
        <v>28</v>
      </c>
      <c r="L2" s="95">
        <v>10404</v>
      </c>
      <c r="M2" s="94">
        <v>2060</v>
      </c>
      <c r="N2" s="94">
        <v>1</v>
      </c>
      <c r="O2" s="96"/>
      <c r="P2" s="96"/>
      <c r="R2" s="92"/>
    </row>
    <row r="3" spans="1:18" x14ac:dyDescent="0.25">
      <c r="K3" s="94" t="s">
        <v>0</v>
      </c>
      <c r="L3" s="94" t="s">
        <v>495</v>
      </c>
      <c r="M3" s="94"/>
      <c r="N3" s="94"/>
      <c r="O3" s="96"/>
      <c r="P3" s="96"/>
      <c r="R3" s="92"/>
    </row>
    <row r="4" spans="1:18" ht="21.75" customHeight="1" x14ac:dyDescent="0.25">
      <c r="K4" s="94" t="s">
        <v>1</v>
      </c>
      <c r="L4" s="94">
        <v>0</v>
      </c>
      <c r="M4" s="94" t="s">
        <v>44</v>
      </c>
      <c r="N4" s="94" t="s">
        <v>46</v>
      </c>
      <c r="O4" s="96"/>
      <c r="P4" s="96"/>
      <c r="R4" s="92"/>
    </row>
    <row r="5" spans="1:18" x14ac:dyDescent="0.25">
      <c r="N5" s="97"/>
      <c r="O5" s="92"/>
      <c r="Q5" s="92"/>
      <c r="R5" s="92"/>
    </row>
    <row r="6" spans="1:18" ht="40.5" x14ac:dyDescent="0.35">
      <c r="A6" s="66" t="s">
        <v>3</v>
      </c>
      <c r="B6" s="47" t="s">
        <v>34</v>
      </c>
      <c r="C6" s="66" t="s">
        <v>15</v>
      </c>
      <c r="D6" s="66" t="s">
        <v>21</v>
      </c>
      <c r="E6" s="66" t="s">
        <v>12</v>
      </c>
      <c r="F6" s="66" t="s">
        <v>4</v>
      </c>
      <c r="G6" s="66" t="s">
        <v>88</v>
      </c>
      <c r="H6" s="162" t="s">
        <v>37</v>
      </c>
      <c r="I6" s="163"/>
      <c r="J6" s="164"/>
      <c r="K6" s="47" t="s">
        <v>41</v>
      </c>
      <c r="L6" s="47" t="s">
        <v>26</v>
      </c>
      <c r="M6" s="47" t="s">
        <v>27</v>
      </c>
      <c r="N6" s="47" t="s">
        <v>25</v>
      </c>
      <c r="O6" s="47" t="s">
        <v>20</v>
      </c>
      <c r="P6" s="48" t="s">
        <v>8</v>
      </c>
      <c r="Q6" s="48" t="s">
        <v>9</v>
      </c>
      <c r="R6" s="49" t="s">
        <v>13</v>
      </c>
    </row>
    <row r="7" spans="1:18" ht="24" x14ac:dyDescent="0.25">
      <c r="A7" s="63">
        <v>1</v>
      </c>
      <c r="B7" s="23" t="s">
        <v>462</v>
      </c>
      <c r="C7" s="22" t="s">
        <v>203</v>
      </c>
      <c r="D7" s="22" t="s">
        <v>319</v>
      </c>
      <c r="E7" s="22" t="s">
        <v>320</v>
      </c>
      <c r="F7" s="24" t="s">
        <v>321</v>
      </c>
      <c r="G7" s="63" t="s">
        <v>18</v>
      </c>
      <c r="H7" s="157" t="s">
        <v>322</v>
      </c>
      <c r="I7" s="158"/>
      <c r="J7" s="159"/>
      <c r="K7" s="24">
        <v>4</v>
      </c>
      <c r="L7" s="24"/>
      <c r="M7" s="24"/>
      <c r="N7" s="24"/>
      <c r="O7" s="24"/>
      <c r="P7" s="25"/>
      <c r="Q7" s="25"/>
      <c r="R7" s="26"/>
    </row>
    <row r="8" spans="1:18" ht="24" x14ac:dyDescent="0.25">
      <c r="A8" s="63">
        <v>2</v>
      </c>
      <c r="B8" s="23" t="s">
        <v>463</v>
      </c>
      <c r="C8" s="22" t="s">
        <v>203</v>
      </c>
      <c r="D8" s="22" t="s">
        <v>319</v>
      </c>
      <c r="E8" s="22" t="s">
        <v>320</v>
      </c>
      <c r="F8" s="24" t="s">
        <v>321</v>
      </c>
      <c r="G8" s="63" t="s">
        <v>18</v>
      </c>
      <c r="H8" s="157" t="s">
        <v>322</v>
      </c>
      <c r="I8" s="158"/>
      <c r="J8" s="159"/>
      <c r="K8" s="24">
        <v>8</v>
      </c>
      <c r="L8" s="24"/>
      <c r="M8" s="24"/>
      <c r="N8" s="24"/>
      <c r="O8" s="24"/>
      <c r="P8" s="25"/>
      <c r="Q8" s="25"/>
      <c r="R8" s="26"/>
    </row>
    <row r="9" spans="1:18" ht="36" x14ac:dyDescent="0.25">
      <c r="A9" s="63">
        <v>3</v>
      </c>
      <c r="B9" s="23" t="s">
        <v>462</v>
      </c>
      <c r="C9" s="22" t="s">
        <v>203</v>
      </c>
      <c r="D9" s="22" t="s">
        <v>319</v>
      </c>
      <c r="E9" s="22" t="s">
        <v>320</v>
      </c>
      <c r="F9" s="24" t="s">
        <v>323</v>
      </c>
      <c r="G9" s="63" t="s">
        <v>18</v>
      </c>
      <c r="H9" s="157" t="s">
        <v>324</v>
      </c>
      <c r="I9" s="158"/>
      <c r="J9" s="159"/>
      <c r="K9" s="24">
        <v>4</v>
      </c>
      <c r="L9" s="24"/>
      <c r="M9" s="24"/>
      <c r="N9" s="24"/>
      <c r="O9" s="24"/>
      <c r="P9" s="25"/>
      <c r="Q9" s="25"/>
      <c r="R9" s="26"/>
    </row>
    <row r="10" spans="1:18" ht="36" x14ac:dyDescent="0.25">
      <c r="A10" s="63">
        <v>4</v>
      </c>
      <c r="B10" s="23" t="s">
        <v>463</v>
      </c>
      <c r="C10" s="22" t="s">
        <v>203</v>
      </c>
      <c r="D10" s="22" t="s">
        <v>319</v>
      </c>
      <c r="E10" s="22" t="s">
        <v>320</v>
      </c>
      <c r="F10" s="24" t="s">
        <v>323</v>
      </c>
      <c r="G10" s="63" t="s">
        <v>18</v>
      </c>
      <c r="H10" s="157" t="s">
        <v>324</v>
      </c>
      <c r="I10" s="158"/>
      <c r="J10" s="159"/>
      <c r="K10" s="24">
        <v>8</v>
      </c>
      <c r="L10" s="24"/>
      <c r="M10" s="24"/>
      <c r="N10" s="24"/>
      <c r="O10" s="24"/>
      <c r="P10" s="25"/>
      <c r="Q10" s="25"/>
      <c r="R10" s="26"/>
    </row>
    <row r="11" spans="1:18" ht="36" x14ac:dyDescent="0.25">
      <c r="A11" s="63">
        <v>5</v>
      </c>
      <c r="B11" s="23" t="s">
        <v>462</v>
      </c>
      <c r="C11" s="63" t="s">
        <v>200</v>
      </c>
      <c r="D11" s="22" t="s">
        <v>66</v>
      </c>
      <c r="E11" s="22" t="s">
        <v>320</v>
      </c>
      <c r="F11" s="24" t="s">
        <v>323</v>
      </c>
      <c r="G11" s="63" t="s">
        <v>18</v>
      </c>
      <c r="H11" s="157" t="s">
        <v>325</v>
      </c>
      <c r="I11" s="158"/>
      <c r="J11" s="159"/>
      <c r="K11" s="24">
        <v>28</v>
      </c>
      <c r="L11" s="24"/>
      <c r="M11" s="24"/>
      <c r="N11" s="24"/>
      <c r="O11" s="24"/>
      <c r="P11" s="25"/>
      <c r="Q11" s="25"/>
      <c r="R11" s="26"/>
    </row>
    <row r="12" spans="1:18" ht="36" x14ac:dyDescent="0.25">
      <c r="A12" s="63">
        <v>6</v>
      </c>
      <c r="B12" s="23" t="s">
        <v>463</v>
      </c>
      <c r="C12" s="63" t="s">
        <v>200</v>
      </c>
      <c r="D12" s="22" t="s">
        <v>66</v>
      </c>
      <c r="E12" s="22" t="s">
        <v>320</v>
      </c>
      <c r="F12" s="24" t="s">
        <v>323</v>
      </c>
      <c r="G12" s="63" t="s">
        <v>18</v>
      </c>
      <c r="H12" s="157" t="s">
        <v>325</v>
      </c>
      <c r="I12" s="158"/>
      <c r="J12" s="159"/>
      <c r="K12" s="24">
        <f>168/3</f>
        <v>56</v>
      </c>
      <c r="L12" s="24"/>
      <c r="M12" s="24"/>
      <c r="N12" s="24"/>
      <c r="O12" s="24"/>
      <c r="P12" s="25"/>
      <c r="Q12" s="25"/>
      <c r="R12" s="26"/>
    </row>
    <row r="13" spans="1:18" ht="3.75" customHeight="1" x14ac:dyDescent="0.35">
      <c r="A13" s="134"/>
      <c r="B13" s="134"/>
      <c r="C13" s="37"/>
      <c r="D13" s="37"/>
      <c r="E13" s="135"/>
      <c r="F13" s="37"/>
      <c r="G13" s="96"/>
      <c r="H13" s="83"/>
      <c r="I13" s="78"/>
      <c r="J13" s="78"/>
      <c r="K13" s="78"/>
      <c r="L13" s="136"/>
      <c r="M13" s="136"/>
      <c r="N13" s="137"/>
      <c r="O13" s="138"/>
      <c r="P13" s="79"/>
      <c r="Q13" s="79"/>
      <c r="R13" s="80"/>
    </row>
    <row r="14" spans="1:18" x14ac:dyDescent="0.25">
      <c r="K14" s="160" t="s">
        <v>11</v>
      </c>
      <c r="L14" s="160"/>
      <c r="M14" s="160"/>
      <c r="N14" s="160"/>
      <c r="O14" s="160"/>
      <c r="P14" s="160"/>
      <c r="Q14" s="108" t="s">
        <v>7</v>
      </c>
      <c r="R14" s="108" t="s">
        <v>5</v>
      </c>
    </row>
    <row r="15" spans="1:18" x14ac:dyDescent="0.25">
      <c r="K15" s="161"/>
      <c r="L15" s="161"/>
      <c r="M15" s="161"/>
      <c r="N15" s="161"/>
      <c r="O15" s="161"/>
      <c r="P15" s="161"/>
      <c r="Q15" s="98"/>
      <c r="R15" s="107"/>
    </row>
    <row r="16" spans="1:18" x14ac:dyDescent="0.25">
      <c r="K16" s="156"/>
      <c r="L16" s="156"/>
      <c r="M16" s="156"/>
      <c r="N16" s="156"/>
      <c r="O16" s="156"/>
      <c r="P16" s="156"/>
      <c r="Q16" s="100"/>
      <c r="R16" s="100"/>
    </row>
    <row r="17" spans="1:18" x14ac:dyDescent="0.25">
      <c r="K17" s="160" t="s">
        <v>14</v>
      </c>
      <c r="L17" s="160"/>
      <c r="M17" s="160"/>
      <c r="N17" s="160"/>
      <c r="O17" s="160"/>
      <c r="P17" s="160"/>
      <c r="Q17" s="108" t="s">
        <v>7</v>
      </c>
      <c r="R17" s="108" t="s">
        <v>5</v>
      </c>
    </row>
    <row r="18" spans="1:18" x14ac:dyDescent="0.25">
      <c r="A18" s="92"/>
      <c r="B18" s="92"/>
      <c r="C18" s="92"/>
      <c r="D18" s="92"/>
      <c r="E18" s="92"/>
      <c r="F18" s="92"/>
      <c r="G18" s="92"/>
      <c r="K18" s="161"/>
      <c r="L18" s="161"/>
      <c r="M18" s="161"/>
      <c r="N18" s="161"/>
      <c r="O18" s="161"/>
      <c r="P18" s="161"/>
      <c r="Q18" s="107"/>
      <c r="R18" s="107"/>
    </row>
    <row r="19" spans="1:18" x14ac:dyDescent="0.25">
      <c r="A19" s="92"/>
      <c r="B19" s="92"/>
      <c r="C19" s="92"/>
      <c r="D19" s="92"/>
      <c r="E19" s="92"/>
      <c r="F19" s="92"/>
      <c r="G19" s="92"/>
    </row>
    <row r="20" spans="1:18" x14ac:dyDescent="0.25">
      <c r="A20" s="92"/>
      <c r="B20" s="92"/>
      <c r="C20" s="92"/>
      <c r="D20" s="92"/>
      <c r="E20" s="92"/>
      <c r="F20" s="92"/>
      <c r="G20" s="92"/>
      <c r="K20" s="156"/>
      <c r="L20" s="156"/>
      <c r="M20" s="156"/>
      <c r="N20" s="156"/>
      <c r="O20" s="156"/>
      <c r="P20" s="156"/>
      <c r="Q20" s="100"/>
      <c r="R20" s="100"/>
    </row>
    <row r="21" spans="1:18" x14ac:dyDescent="0.25">
      <c r="A21" s="92"/>
      <c r="B21" s="92"/>
      <c r="C21" s="92"/>
      <c r="D21" s="92"/>
      <c r="E21" s="92"/>
      <c r="F21" s="92"/>
      <c r="G21" s="92"/>
      <c r="K21" s="99"/>
      <c r="L21" s="99"/>
      <c r="M21" s="99"/>
      <c r="N21" s="99"/>
      <c r="O21" s="99"/>
      <c r="P21" s="99"/>
      <c r="Q21" s="100"/>
      <c r="R21" s="100"/>
    </row>
    <row r="22" spans="1:18" x14ac:dyDescent="0.25">
      <c r="A22" s="92"/>
      <c r="B22" s="92"/>
      <c r="C22" s="92"/>
      <c r="D22" s="92"/>
      <c r="E22" s="92"/>
      <c r="F22" s="92"/>
      <c r="G22" s="92"/>
      <c r="K22" s="99"/>
      <c r="L22" s="99"/>
      <c r="M22" s="99"/>
      <c r="N22" s="99"/>
      <c r="O22" s="99"/>
      <c r="P22" s="99"/>
      <c r="Q22" s="100"/>
      <c r="R22" s="100"/>
    </row>
    <row r="23" spans="1:18" x14ac:dyDescent="0.25">
      <c r="A23" s="92"/>
      <c r="B23" s="92"/>
      <c r="C23" s="92"/>
      <c r="D23" s="92"/>
      <c r="E23" s="92"/>
      <c r="F23" s="92"/>
      <c r="G23" s="92"/>
      <c r="K23" s="99"/>
      <c r="L23" s="99"/>
      <c r="M23" s="99"/>
      <c r="N23" s="99"/>
      <c r="O23" s="99"/>
      <c r="P23" s="99"/>
      <c r="Q23" s="100"/>
      <c r="R23" s="100"/>
    </row>
    <row r="24" spans="1:18" x14ac:dyDescent="0.25">
      <c r="A24" s="92"/>
      <c r="B24" s="92"/>
      <c r="C24" s="92"/>
      <c r="D24" s="92"/>
      <c r="E24" s="92"/>
      <c r="F24" s="92"/>
      <c r="G24" s="92"/>
      <c r="K24" s="99"/>
      <c r="L24" s="99"/>
      <c r="M24" s="99"/>
      <c r="N24" s="99"/>
      <c r="O24" s="99"/>
      <c r="P24" s="99"/>
      <c r="Q24" s="100"/>
      <c r="R24" s="100"/>
    </row>
    <row r="25" spans="1:18" x14ac:dyDescent="0.25">
      <c r="A25" s="92"/>
      <c r="B25" s="92"/>
      <c r="C25" s="92"/>
      <c r="D25" s="92"/>
      <c r="E25" s="92"/>
      <c r="F25" s="92"/>
      <c r="G25" s="92"/>
      <c r="K25" s="99"/>
      <c r="L25" s="99"/>
      <c r="M25" s="99"/>
      <c r="N25" s="99"/>
      <c r="O25" s="99"/>
      <c r="P25" s="99"/>
      <c r="Q25" s="100"/>
      <c r="R25" s="100"/>
    </row>
    <row r="26" spans="1:18" x14ac:dyDescent="0.25">
      <c r="A26" s="92"/>
      <c r="B26" s="92"/>
      <c r="C26" s="92"/>
      <c r="D26" s="92"/>
      <c r="E26" s="92"/>
      <c r="F26" s="92"/>
      <c r="G26" s="92"/>
      <c r="K26" s="99"/>
      <c r="L26" s="99"/>
      <c r="M26" s="99"/>
      <c r="N26" s="99"/>
      <c r="O26" s="99"/>
      <c r="P26" s="99"/>
      <c r="Q26" s="100"/>
      <c r="R26" s="100"/>
    </row>
    <row r="27" spans="1:18" x14ac:dyDescent="0.25">
      <c r="A27" s="92"/>
      <c r="B27" s="92"/>
      <c r="C27" s="92"/>
      <c r="D27" s="92"/>
      <c r="E27" s="92"/>
      <c r="F27" s="92"/>
      <c r="G27" s="92"/>
      <c r="K27" s="99"/>
      <c r="L27" s="99"/>
      <c r="M27" s="99"/>
      <c r="N27" s="99"/>
      <c r="O27" s="99"/>
      <c r="P27" s="99"/>
      <c r="Q27" s="100"/>
      <c r="R27" s="100"/>
    </row>
  </sheetData>
  <mergeCells count="13">
    <mergeCell ref="H6:J6"/>
    <mergeCell ref="H7:J7"/>
    <mergeCell ref="H9:J9"/>
    <mergeCell ref="H11:J11"/>
    <mergeCell ref="H12:J12"/>
    <mergeCell ref="H8:J8"/>
    <mergeCell ref="H10:J10"/>
    <mergeCell ref="K18:P18"/>
    <mergeCell ref="K20:P20"/>
    <mergeCell ref="K14:P14"/>
    <mergeCell ref="K15:P15"/>
    <mergeCell ref="K16:P16"/>
    <mergeCell ref="K17:P17"/>
  </mergeCells>
  <pageMargins left="0.13541666666666666" right="0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5"/>
  <sheetViews>
    <sheetView view="pageLayout" zoomScaleNormal="100" workbookViewId="0">
      <selection activeCell="E8" sqref="D8:E8"/>
    </sheetView>
  </sheetViews>
  <sheetFormatPr defaultColWidth="9.140625" defaultRowHeight="15" x14ac:dyDescent="0.25"/>
  <cols>
    <col min="1" max="1" width="3.85546875" style="90" bestFit="1" customWidth="1"/>
    <col min="2" max="2" width="8" style="90" bestFit="1" customWidth="1"/>
    <col min="3" max="3" width="10.7109375" style="90" customWidth="1"/>
    <col min="4" max="4" width="11.7109375" style="90" customWidth="1"/>
    <col min="5" max="5" width="12.7109375" style="90" customWidth="1"/>
    <col min="6" max="6" width="10.140625" style="90" customWidth="1"/>
    <col min="7" max="7" width="8.85546875" style="90" customWidth="1"/>
    <col min="8" max="8" width="4" style="90" customWidth="1"/>
    <col min="9" max="9" width="4.7109375" style="90" customWidth="1"/>
    <col min="10" max="10" width="3.140625" style="90" customWidth="1"/>
    <col min="11" max="11" width="8.5703125" style="90" customWidth="1"/>
    <col min="12" max="12" width="7.85546875" style="90" bestFit="1" customWidth="1"/>
    <col min="13" max="13" width="8" style="90" bestFit="1" customWidth="1"/>
    <col min="14" max="14" width="6.5703125" style="90" customWidth="1"/>
    <col min="15" max="15" width="7.42578125" style="90" customWidth="1"/>
    <col min="16" max="17" width="5.140625" style="90" customWidth="1"/>
    <col min="18" max="18" width="7.28515625" style="90" customWidth="1"/>
    <col min="19" max="16384" width="9.140625" style="90"/>
  </cols>
  <sheetData>
    <row r="1" spans="1:18" ht="17.2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K1" s="108"/>
      <c r="L1" s="66" t="s">
        <v>22</v>
      </c>
      <c r="M1" s="66" t="s">
        <v>23</v>
      </c>
      <c r="N1" s="66" t="s">
        <v>2</v>
      </c>
      <c r="O1" s="83"/>
      <c r="P1" s="83"/>
      <c r="Q1" s="92"/>
      <c r="R1" s="92"/>
    </row>
    <row r="2" spans="1:18" ht="17.2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K2" s="94" t="s">
        <v>28</v>
      </c>
      <c r="L2" s="95">
        <v>10404</v>
      </c>
      <c r="M2" s="94">
        <v>2040</v>
      </c>
      <c r="N2" s="94">
        <v>1</v>
      </c>
      <c r="O2" s="96"/>
      <c r="P2" s="96"/>
      <c r="R2" s="92"/>
    </row>
    <row r="3" spans="1:18" ht="17.25" customHeight="1" x14ac:dyDescent="0.25">
      <c r="K3" s="94" t="s">
        <v>0</v>
      </c>
      <c r="L3" s="94" t="s">
        <v>495</v>
      </c>
      <c r="M3" s="66"/>
      <c r="N3" s="66"/>
      <c r="O3" s="96"/>
      <c r="P3" s="96"/>
      <c r="R3" s="92"/>
    </row>
    <row r="4" spans="1:18" ht="17.25" customHeight="1" x14ac:dyDescent="0.25">
      <c r="K4" s="94" t="s">
        <v>1</v>
      </c>
      <c r="L4" s="66">
        <v>0</v>
      </c>
      <c r="M4" s="66" t="s">
        <v>29</v>
      </c>
      <c r="N4" s="66" t="s">
        <v>18</v>
      </c>
      <c r="O4" s="96"/>
      <c r="P4" s="96"/>
      <c r="R4" s="92"/>
    </row>
    <row r="5" spans="1:18" ht="18" customHeight="1" x14ac:dyDescent="0.25">
      <c r="N5" s="97"/>
      <c r="O5" s="92"/>
      <c r="Q5" s="92"/>
      <c r="R5" s="92"/>
    </row>
    <row r="6" spans="1:18" ht="4.5" customHeight="1" x14ac:dyDescent="0.35">
      <c r="A6" s="134"/>
      <c r="B6" s="153"/>
      <c r="C6" s="37"/>
      <c r="D6" s="37"/>
      <c r="E6" s="37"/>
      <c r="F6" s="37"/>
      <c r="G6" s="134"/>
      <c r="H6" s="134"/>
      <c r="I6" s="134"/>
      <c r="J6" s="134"/>
      <c r="K6" s="78"/>
      <c r="L6" s="112"/>
      <c r="M6" s="112"/>
      <c r="N6" s="112"/>
      <c r="O6" s="154"/>
      <c r="P6" s="79"/>
      <c r="Q6" s="79"/>
      <c r="R6" s="80"/>
    </row>
    <row r="7" spans="1:18" ht="39.75" customHeight="1" x14ac:dyDescent="0.35">
      <c r="A7" s="66" t="s">
        <v>3</v>
      </c>
      <c r="B7" s="47" t="s">
        <v>34</v>
      </c>
      <c r="C7" s="66" t="s">
        <v>15</v>
      </c>
      <c r="D7" s="66" t="s">
        <v>21</v>
      </c>
      <c r="E7" s="66" t="s">
        <v>12</v>
      </c>
      <c r="F7" s="66" t="s">
        <v>4</v>
      </c>
      <c r="G7" s="47" t="s">
        <v>189</v>
      </c>
      <c r="H7" s="172" t="s">
        <v>190</v>
      </c>
      <c r="I7" s="163"/>
      <c r="J7" s="164"/>
      <c r="K7" s="47" t="s">
        <v>85</v>
      </c>
      <c r="L7" s="47" t="s">
        <v>191</v>
      </c>
      <c r="M7" s="47" t="s">
        <v>87</v>
      </c>
      <c r="N7" s="47" t="s">
        <v>88</v>
      </c>
      <c r="O7" s="47" t="s">
        <v>89</v>
      </c>
      <c r="P7" s="48" t="s">
        <v>8</v>
      </c>
      <c r="Q7" s="48" t="s">
        <v>9</v>
      </c>
      <c r="R7" s="49" t="s">
        <v>13</v>
      </c>
    </row>
    <row r="8" spans="1:18" ht="17.25" customHeight="1" x14ac:dyDescent="0.25">
      <c r="A8" s="23">
        <v>1</v>
      </c>
      <c r="B8" s="23" t="s">
        <v>462</v>
      </c>
      <c r="C8" s="22" t="s">
        <v>95</v>
      </c>
      <c r="D8" s="22" t="s">
        <v>79</v>
      </c>
      <c r="E8" s="22" t="s">
        <v>182</v>
      </c>
      <c r="F8" s="22" t="s">
        <v>192</v>
      </c>
      <c r="G8" s="23">
        <v>32</v>
      </c>
      <c r="H8" s="173" t="s">
        <v>193</v>
      </c>
      <c r="I8" s="174"/>
      <c r="J8" s="175"/>
      <c r="K8" s="24" t="s">
        <v>194</v>
      </c>
      <c r="L8" s="27" t="s">
        <v>195</v>
      </c>
      <c r="M8" s="27" t="s">
        <v>18</v>
      </c>
      <c r="N8" s="27" t="s">
        <v>18</v>
      </c>
      <c r="O8" s="50">
        <v>8</v>
      </c>
      <c r="P8" s="25"/>
      <c r="Q8" s="25"/>
      <c r="R8" s="26"/>
    </row>
    <row r="9" spans="1:18" ht="17.25" customHeight="1" x14ac:dyDescent="0.25">
      <c r="A9" s="23">
        <v>2</v>
      </c>
      <c r="B9" s="23" t="s">
        <v>463</v>
      </c>
      <c r="C9" s="22" t="s">
        <v>95</v>
      </c>
      <c r="D9" s="22" t="s">
        <v>79</v>
      </c>
      <c r="E9" s="22" t="s">
        <v>182</v>
      </c>
      <c r="F9" s="22" t="s">
        <v>192</v>
      </c>
      <c r="G9" s="23">
        <v>32</v>
      </c>
      <c r="H9" s="173" t="s">
        <v>193</v>
      </c>
      <c r="I9" s="174"/>
      <c r="J9" s="175"/>
      <c r="K9" s="24" t="s">
        <v>194</v>
      </c>
      <c r="L9" s="27" t="s">
        <v>195</v>
      </c>
      <c r="M9" s="27" t="s">
        <v>18</v>
      </c>
      <c r="N9" s="27" t="s">
        <v>18</v>
      </c>
      <c r="O9" s="50">
        <v>14</v>
      </c>
      <c r="P9" s="25"/>
      <c r="Q9" s="25"/>
      <c r="R9" s="26"/>
    </row>
    <row r="10" spans="1:18" ht="17.25" customHeight="1" x14ac:dyDescent="0.25">
      <c r="A10" s="23">
        <v>3</v>
      </c>
      <c r="B10" s="23" t="s">
        <v>463</v>
      </c>
      <c r="C10" s="22" t="s">
        <v>95</v>
      </c>
      <c r="D10" s="22" t="s">
        <v>79</v>
      </c>
      <c r="E10" s="22" t="s">
        <v>182</v>
      </c>
      <c r="F10" s="22" t="s">
        <v>192</v>
      </c>
      <c r="G10" s="23">
        <v>24</v>
      </c>
      <c r="H10" s="173" t="s">
        <v>193</v>
      </c>
      <c r="I10" s="174"/>
      <c r="J10" s="175"/>
      <c r="K10" s="24" t="s">
        <v>194</v>
      </c>
      <c r="L10" s="27" t="s">
        <v>195</v>
      </c>
      <c r="M10" s="27" t="s">
        <v>18</v>
      </c>
      <c r="N10" s="27" t="s">
        <v>18</v>
      </c>
      <c r="O10" s="50">
        <v>6</v>
      </c>
      <c r="P10" s="25"/>
      <c r="Q10" s="25"/>
      <c r="R10" s="26"/>
    </row>
    <row r="11" spans="1:18" ht="7.5" customHeight="1" x14ac:dyDescent="0.35">
      <c r="A11" s="134"/>
      <c r="B11" s="134"/>
      <c r="C11" s="37"/>
      <c r="D11" s="37"/>
      <c r="E11" s="135"/>
      <c r="F11" s="37"/>
      <c r="G11" s="96"/>
      <c r="H11" s="83"/>
      <c r="I11" s="78"/>
      <c r="J11" s="78"/>
      <c r="K11" s="78"/>
      <c r="L11" s="136"/>
      <c r="M11" s="136"/>
      <c r="N11" s="137"/>
      <c r="O11" s="138"/>
      <c r="P11" s="79"/>
      <c r="Q11" s="79"/>
      <c r="R11" s="80"/>
    </row>
    <row r="12" spans="1:18" x14ac:dyDescent="0.25">
      <c r="K12" s="166" t="s">
        <v>11</v>
      </c>
      <c r="L12" s="167"/>
      <c r="M12" s="167"/>
      <c r="N12" s="167"/>
      <c r="O12" s="167"/>
      <c r="P12" s="168"/>
      <c r="Q12" s="108" t="s">
        <v>7</v>
      </c>
      <c r="R12" s="108" t="s">
        <v>5</v>
      </c>
    </row>
    <row r="13" spans="1:18" x14ac:dyDescent="0.25">
      <c r="K13" s="169"/>
      <c r="L13" s="170"/>
      <c r="M13" s="170"/>
      <c r="N13" s="170"/>
      <c r="O13" s="170"/>
      <c r="P13" s="171"/>
      <c r="Q13" s="98"/>
      <c r="R13" s="107"/>
    </row>
    <row r="14" spans="1:18" x14ac:dyDescent="0.25">
      <c r="K14" s="167"/>
      <c r="L14" s="167"/>
      <c r="M14" s="167"/>
      <c r="N14" s="167"/>
      <c r="O14" s="167"/>
      <c r="P14" s="167"/>
      <c r="Q14" s="100"/>
      <c r="R14" s="100"/>
    </row>
    <row r="15" spans="1:18" x14ac:dyDescent="0.25">
      <c r="K15" s="166" t="s">
        <v>14</v>
      </c>
      <c r="L15" s="167"/>
      <c r="M15" s="167"/>
      <c r="N15" s="167"/>
      <c r="O15" s="167"/>
      <c r="P15" s="168"/>
      <c r="Q15" s="108" t="s">
        <v>7</v>
      </c>
      <c r="R15" s="108" t="s">
        <v>5</v>
      </c>
    </row>
    <row r="16" spans="1:18" x14ac:dyDescent="0.25">
      <c r="A16" s="92"/>
      <c r="B16" s="92"/>
      <c r="C16" s="92"/>
      <c r="D16" s="92"/>
      <c r="E16" s="92"/>
      <c r="F16" s="92"/>
      <c r="G16" s="92"/>
      <c r="K16" s="169"/>
      <c r="L16" s="170"/>
      <c r="M16" s="170"/>
      <c r="N16" s="170"/>
      <c r="O16" s="170"/>
      <c r="P16" s="171"/>
      <c r="Q16" s="107"/>
      <c r="R16" s="107"/>
    </row>
    <row r="17" spans="1:18" x14ac:dyDescent="0.25">
      <c r="A17" s="92"/>
      <c r="B17" s="92"/>
      <c r="C17" s="92"/>
      <c r="D17" s="92"/>
      <c r="E17" s="92"/>
      <c r="F17" s="92"/>
      <c r="G17" s="92"/>
    </row>
    <row r="18" spans="1:18" ht="2.25" customHeight="1" x14ac:dyDescent="0.25">
      <c r="A18" s="92"/>
      <c r="B18" s="92"/>
      <c r="C18" s="92"/>
      <c r="D18" s="92"/>
      <c r="E18" s="92"/>
      <c r="F18" s="92"/>
      <c r="G18" s="92"/>
      <c r="K18" s="156"/>
      <c r="L18" s="156"/>
      <c r="M18" s="156"/>
      <c r="N18" s="156"/>
      <c r="O18" s="156"/>
      <c r="P18" s="156"/>
      <c r="Q18" s="100"/>
      <c r="R18" s="100"/>
    </row>
    <row r="19" spans="1:18" x14ac:dyDescent="0.25">
      <c r="A19" s="92"/>
      <c r="B19" s="92"/>
      <c r="C19" s="92"/>
      <c r="D19" s="92"/>
      <c r="E19" s="92"/>
      <c r="F19" s="92"/>
      <c r="G19" s="92"/>
      <c r="K19" s="99"/>
      <c r="L19" s="99"/>
      <c r="M19" s="99"/>
      <c r="N19" s="99"/>
      <c r="O19" s="99"/>
      <c r="P19" s="99"/>
      <c r="Q19" s="100"/>
      <c r="R19" s="100"/>
    </row>
    <row r="20" spans="1:18" x14ac:dyDescent="0.25">
      <c r="B20" s="92"/>
      <c r="C20" s="92"/>
      <c r="D20" s="92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92"/>
    </row>
    <row r="21" spans="1:18" x14ac:dyDescent="0.25">
      <c r="B21" s="92"/>
      <c r="C21" s="92"/>
      <c r="D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</row>
    <row r="25" spans="1:18" x14ac:dyDescent="0.25">
      <c r="N25" s="155"/>
    </row>
  </sheetData>
  <mergeCells count="10">
    <mergeCell ref="K15:P15"/>
    <mergeCell ref="K16:P16"/>
    <mergeCell ref="K18:P18"/>
    <mergeCell ref="K12:P12"/>
    <mergeCell ref="H7:J7"/>
    <mergeCell ref="H8:J8"/>
    <mergeCell ref="H9:J9"/>
    <mergeCell ref="K13:P13"/>
    <mergeCell ref="K14:P14"/>
    <mergeCell ref="H10:J10"/>
  </mergeCells>
  <pageMargins left="0.13541666666666666" right="0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8"/>
  <sheetViews>
    <sheetView tabSelected="1" view="pageLayout" zoomScaleNormal="100" workbookViewId="0">
      <selection activeCell="E21" sqref="E21"/>
    </sheetView>
  </sheetViews>
  <sheetFormatPr defaultColWidth="9.140625" defaultRowHeight="15" x14ac:dyDescent="0.25"/>
  <cols>
    <col min="1" max="1" width="3.85546875" style="90" bestFit="1" customWidth="1"/>
    <col min="2" max="2" width="8.7109375" style="90" customWidth="1"/>
    <col min="3" max="3" width="9" style="90" customWidth="1"/>
    <col min="4" max="4" width="9.42578125" style="90" customWidth="1"/>
    <col min="5" max="5" width="11.42578125" style="90" customWidth="1"/>
    <col min="6" max="6" width="9.7109375" style="90" customWidth="1"/>
    <col min="7" max="7" width="7.85546875" style="90" customWidth="1"/>
    <col min="8" max="9" width="5.7109375" style="90" customWidth="1"/>
    <col min="10" max="10" width="9.42578125" style="90" bestFit="1" customWidth="1"/>
    <col min="11" max="11" width="6.28515625" style="90" customWidth="1"/>
    <col min="12" max="12" width="7.85546875" style="90" bestFit="1" customWidth="1"/>
    <col min="13" max="13" width="8" style="90" bestFit="1" customWidth="1"/>
    <col min="14" max="14" width="7.7109375" style="90" customWidth="1"/>
    <col min="15" max="15" width="12" style="90" customWidth="1"/>
    <col min="16" max="17" width="5.140625" style="90" customWidth="1"/>
    <col min="18" max="18" width="7.28515625" style="90" customWidth="1"/>
    <col min="19" max="16384" width="9.140625" style="90"/>
  </cols>
  <sheetData>
    <row r="1" spans="1:18" ht="13.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K1" s="108"/>
      <c r="L1" s="66" t="s">
        <v>22</v>
      </c>
      <c r="M1" s="66" t="s">
        <v>23</v>
      </c>
      <c r="N1" s="66" t="s">
        <v>2</v>
      </c>
      <c r="O1" s="83"/>
      <c r="P1" s="83"/>
      <c r="Q1" s="92"/>
      <c r="R1" s="92"/>
    </row>
    <row r="2" spans="1:18" ht="17.2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K2" s="94" t="s">
        <v>28</v>
      </c>
      <c r="L2" s="95">
        <v>10404</v>
      </c>
      <c r="M2" s="94">
        <v>1050</v>
      </c>
      <c r="N2" s="94">
        <v>1</v>
      </c>
      <c r="O2" s="96"/>
      <c r="P2" s="96"/>
      <c r="R2" s="92"/>
    </row>
    <row r="3" spans="1:18" ht="17.25" customHeight="1" x14ac:dyDescent="0.25">
      <c r="K3" s="94" t="s">
        <v>0</v>
      </c>
      <c r="L3" s="94" t="s">
        <v>495</v>
      </c>
      <c r="M3" s="94"/>
      <c r="N3" s="94"/>
      <c r="O3" s="96"/>
      <c r="P3" s="96"/>
      <c r="R3" s="92"/>
    </row>
    <row r="4" spans="1:18" ht="17.25" customHeight="1" x14ac:dyDescent="0.25">
      <c r="K4" s="94" t="s">
        <v>1</v>
      </c>
      <c r="L4" s="94">
        <v>0</v>
      </c>
      <c r="M4" s="66" t="s">
        <v>29</v>
      </c>
      <c r="N4" s="66" t="s">
        <v>46</v>
      </c>
      <c r="O4" s="96"/>
      <c r="P4" s="96"/>
      <c r="R4" s="92"/>
    </row>
    <row r="5" spans="1:18" ht="15.75" customHeight="1" x14ac:dyDescent="0.25">
      <c r="N5" s="97"/>
      <c r="O5" s="92"/>
      <c r="Q5" s="92"/>
      <c r="R5" s="92"/>
    </row>
    <row r="6" spans="1:18" ht="40.5" x14ac:dyDescent="0.35">
      <c r="A6" s="66" t="s">
        <v>3</v>
      </c>
      <c r="B6" s="47" t="s">
        <v>34</v>
      </c>
      <c r="C6" s="66" t="s">
        <v>15</v>
      </c>
      <c r="D6" s="66" t="s">
        <v>21</v>
      </c>
      <c r="E6" s="66" t="s">
        <v>12</v>
      </c>
      <c r="F6" s="66" t="s">
        <v>4</v>
      </c>
      <c r="G6" s="66" t="s">
        <v>10</v>
      </c>
      <c r="H6" s="151" t="s">
        <v>372</v>
      </c>
      <c r="I6" s="151" t="s">
        <v>373</v>
      </c>
      <c r="J6" s="151" t="s">
        <v>374</v>
      </c>
      <c r="K6" s="47" t="s">
        <v>24</v>
      </c>
      <c r="L6" s="47" t="s">
        <v>26</v>
      </c>
      <c r="M6" s="47" t="s">
        <v>27</v>
      </c>
      <c r="N6" s="47" t="s">
        <v>25</v>
      </c>
      <c r="O6" s="47" t="s">
        <v>20</v>
      </c>
      <c r="P6" s="48" t="s">
        <v>8</v>
      </c>
      <c r="Q6" s="48" t="s">
        <v>9</v>
      </c>
      <c r="R6" s="49" t="s">
        <v>13</v>
      </c>
    </row>
    <row r="7" spans="1:18" ht="16.5" x14ac:dyDescent="0.35">
      <c r="A7" s="63">
        <v>1</v>
      </c>
      <c r="B7" s="24" t="s">
        <v>400</v>
      </c>
      <c r="C7" s="22" t="s">
        <v>30</v>
      </c>
      <c r="D7" s="22" t="s">
        <v>158</v>
      </c>
      <c r="E7" s="22" t="s">
        <v>371</v>
      </c>
      <c r="F7" s="22" t="s">
        <v>370</v>
      </c>
      <c r="G7" s="24" t="s">
        <v>196</v>
      </c>
      <c r="H7" s="152" t="s">
        <v>375</v>
      </c>
      <c r="I7" s="40" t="s">
        <v>376</v>
      </c>
      <c r="J7" s="40" t="s">
        <v>475</v>
      </c>
      <c r="K7" s="26">
        <v>1</v>
      </c>
      <c r="L7" s="45" t="s">
        <v>18</v>
      </c>
      <c r="M7" s="24" t="s">
        <v>18</v>
      </c>
      <c r="N7" s="46" t="s">
        <v>18</v>
      </c>
      <c r="O7" s="47" t="s">
        <v>476</v>
      </c>
      <c r="P7" s="48"/>
      <c r="Q7" s="48"/>
      <c r="R7" s="49"/>
    </row>
    <row r="8" spans="1:18" ht="16.5" x14ac:dyDescent="0.35">
      <c r="A8" s="63">
        <v>2</v>
      </c>
      <c r="B8" s="24" t="s">
        <v>400</v>
      </c>
      <c r="C8" s="22" t="s">
        <v>95</v>
      </c>
      <c r="D8" s="22" t="s">
        <v>96</v>
      </c>
      <c r="E8" s="22" t="s">
        <v>368</v>
      </c>
      <c r="F8" s="22" t="s">
        <v>369</v>
      </c>
      <c r="G8" s="24" t="s">
        <v>65</v>
      </c>
      <c r="H8" s="152" t="s">
        <v>377</v>
      </c>
      <c r="I8" s="40" t="s">
        <v>378</v>
      </c>
      <c r="J8" s="54" t="s">
        <v>478</v>
      </c>
      <c r="K8" s="26">
        <v>1</v>
      </c>
      <c r="L8" s="45" t="s">
        <v>18</v>
      </c>
      <c r="M8" s="24" t="s">
        <v>18</v>
      </c>
      <c r="N8" s="46" t="s">
        <v>18</v>
      </c>
      <c r="O8" s="47" t="s">
        <v>477</v>
      </c>
      <c r="P8" s="48"/>
      <c r="Q8" s="48"/>
      <c r="R8" s="49"/>
    </row>
    <row r="9" spans="1:18" ht="2.25" customHeight="1" x14ac:dyDescent="0.25">
      <c r="R9" s="92"/>
    </row>
    <row r="10" spans="1:18" x14ac:dyDescent="0.25">
      <c r="K10" s="160" t="s">
        <v>11</v>
      </c>
      <c r="L10" s="160"/>
      <c r="M10" s="160"/>
      <c r="N10" s="160"/>
      <c r="O10" s="160"/>
      <c r="P10" s="160"/>
      <c r="Q10" s="108" t="s">
        <v>7</v>
      </c>
      <c r="R10" s="108" t="s">
        <v>5</v>
      </c>
    </row>
    <row r="11" spans="1:18" x14ac:dyDescent="0.25">
      <c r="K11" s="161"/>
      <c r="L11" s="161"/>
      <c r="M11" s="161"/>
      <c r="N11" s="161"/>
      <c r="O11" s="161"/>
      <c r="P11" s="161"/>
      <c r="Q11" s="98"/>
      <c r="R11" s="107"/>
    </row>
    <row r="12" spans="1:18" x14ac:dyDescent="0.25">
      <c r="K12" s="160"/>
      <c r="L12" s="160"/>
      <c r="M12" s="160"/>
      <c r="N12" s="160"/>
      <c r="O12" s="160"/>
      <c r="P12" s="160"/>
      <c r="Q12" s="108"/>
      <c r="R12" s="108"/>
    </row>
    <row r="13" spans="1:18" ht="3.75" customHeight="1" x14ac:dyDescent="0.25"/>
    <row r="14" spans="1:18" x14ac:dyDescent="0.25">
      <c r="A14" s="92"/>
      <c r="B14" s="92"/>
      <c r="C14" s="92"/>
      <c r="D14" s="92"/>
      <c r="E14" s="92"/>
      <c r="F14" s="92"/>
      <c r="G14" s="92"/>
      <c r="K14" s="160" t="s">
        <v>14</v>
      </c>
      <c r="L14" s="160"/>
      <c r="M14" s="160"/>
      <c r="N14" s="160"/>
      <c r="O14" s="160"/>
      <c r="P14" s="160"/>
      <c r="Q14" s="108" t="s">
        <v>7</v>
      </c>
      <c r="R14" s="108" t="s">
        <v>5</v>
      </c>
    </row>
    <row r="15" spans="1:18" x14ac:dyDescent="0.25">
      <c r="A15" s="92"/>
      <c r="B15" s="92"/>
      <c r="C15" s="92"/>
      <c r="D15" s="92"/>
      <c r="E15" s="92"/>
      <c r="F15" s="92"/>
      <c r="G15" s="92"/>
      <c r="K15" s="161"/>
      <c r="L15" s="161"/>
      <c r="M15" s="161"/>
      <c r="N15" s="161"/>
      <c r="O15" s="161"/>
      <c r="P15" s="161"/>
      <c r="Q15" s="107"/>
      <c r="R15" s="107"/>
    </row>
    <row r="16" spans="1:18" x14ac:dyDescent="0.25">
      <c r="A16" s="92"/>
      <c r="B16" s="92"/>
      <c r="C16" s="92"/>
      <c r="D16" s="92"/>
      <c r="E16" s="92"/>
      <c r="F16" s="92"/>
      <c r="G16" s="92"/>
      <c r="K16" s="160"/>
      <c r="L16" s="160"/>
      <c r="M16" s="160"/>
      <c r="N16" s="160"/>
      <c r="O16" s="160"/>
      <c r="P16" s="160"/>
      <c r="Q16" s="108"/>
      <c r="R16" s="108"/>
    </row>
    <row r="17" spans="1:18" x14ac:dyDescent="0.25">
      <c r="A17" s="92"/>
      <c r="B17" s="92"/>
      <c r="C17" s="92"/>
      <c r="D17" s="92"/>
      <c r="E17" s="92"/>
      <c r="F17" s="92"/>
      <c r="G17" s="92"/>
      <c r="K17" s="99"/>
      <c r="L17" s="99"/>
      <c r="M17" s="99"/>
      <c r="N17" s="99"/>
      <c r="O17" s="99"/>
      <c r="P17" s="99"/>
      <c r="Q17" s="100"/>
      <c r="R17" s="100"/>
    </row>
    <row r="18" spans="1:18" x14ac:dyDescent="0.25">
      <c r="B18" s="92"/>
      <c r="C18" s="92"/>
      <c r="D18" s="92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92"/>
    </row>
  </sheetData>
  <mergeCells count="6">
    <mergeCell ref="K16:P16"/>
    <mergeCell ref="K10:P10"/>
    <mergeCell ref="K11:P11"/>
    <mergeCell ref="K12:P12"/>
    <mergeCell ref="K14:P14"/>
    <mergeCell ref="K15:P15"/>
  </mergeCells>
  <pageMargins left="0.13541666666666666" right="0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8"/>
  <sheetViews>
    <sheetView view="pageLayout" topLeftCell="A7" zoomScaleNormal="100" workbookViewId="0">
      <selection activeCell="F17" sqref="F17"/>
    </sheetView>
  </sheetViews>
  <sheetFormatPr defaultColWidth="9.140625" defaultRowHeight="15" x14ac:dyDescent="0.25"/>
  <cols>
    <col min="1" max="1" width="3.85546875" style="90" bestFit="1" customWidth="1"/>
    <col min="2" max="2" width="8" style="90" bestFit="1" customWidth="1"/>
    <col min="3" max="3" width="11.42578125" style="90" customWidth="1"/>
    <col min="4" max="4" width="9.7109375" style="90" customWidth="1"/>
    <col min="5" max="5" width="12.7109375" style="90" customWidth="1"/>
    <col min="6" max="6" width="10.140625" style="90" customWidth="1"/>
    <col min="7" max="7" width="8.85546875" style="90" customWidth="1"/>
    <col min="8" max="8" width="4.85546875" style="90" customWidth="1"/>
    <col min="9" max="10" width="4.140625" style="90" customWidth="1"/>
    <col min="11" max="11" width="7.5703125" style="90" bestFit="1" customWidth="1"/>
    <col min="12" max="12" width="7.140625" style="90" customWidth="1"/>
    <col min="13" max="13" width="8" style="90" bestFit="1" customWidth="1"/>
    <col min="14" max="14" width="7.7109375" style="90" customWidth="1"/>
    <col min="15" max="15" width="7.85546875" style="90" customWidth="1"/>
    <col min="16" max="17" width="5.140625" style="90" customWidth="1"/>
    <col min="18" max="18" width="7.28515625" style="90" customWidth="1"/>
    <col min="19" max="16384" width="9.140625" style="90"/>
  </cols>
  <sheetData>
    <row r="1" spans="1:18" ht="17.2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K1" s="108"/>
      <c r="L1" s="66" t="s">
        <v>22</v>
      </c>
      <c r="M1" s="66" t="s">
        <v>23</v>
      </c>
      <c r="N1" s="66" t="s">
        <v>2</v>
      </c>
      <c r="O1" s="83"/>
      <c r="P1" s="83"/>
      <c r="Q1" s="92"/>
      <c r="R1" s="92"/>
    </row>
    <row r="2" spans="1:18" ht="17.2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K2" s="94" t="s">
        <v>28</v>
      </c>
      <c r="L2" s="95">
        <v>10404</v>
      </c>
      <c r="M2" s="94">
        <v>1060</v>
      </c>
      <c r="N2" s="94">
        <v>1</v>
      </c>
      <c r="O2" s="96"/>
      <c r="P2" s="96"/>
      <c r="R2" s="92"/>
    </row>
    <row r="3" spans="1:18" ht="17.25" customHeight="1" x14ac:dyDescent="0.25">
      <c r="K3" s="94" t="s">
        <v>0</v>
      </c>
      <c r="L3" s="94" t="s">
        <v>495</v>
      </c>
      <c r="M3" s="94"/>
      <c r="N3" s="94"/>
      <c r="O3" s="96"/>
      <c r="P3" s="96"/>
      <c r="R3" s="92"/>
    </row>
    <row r="4" spans="1:18" ht="17.25" customHeight="1" x14ac:dyDescent="0.25">
      <c r="K4" s="94" t="s">
        <v>1</v>
      </c>
      <c r="L4" s="94">
        <v>0</v>
      </c>
      <c r="M4" s="94" t="s">
        <v>44</v>
      </c>
      <c r="N4" s="94" t="s">
        <v>46</v>
      </c>
      <c r="O4" s="96"/>
      <c r="P4" s="96"/>
      <c r="R4" s="92"/>
    </row>
    <row r="5" spans="1:18" ht="18" customHeight="1" x14ac:dyDescent="0.25">
      <c r="N5" s="97"/>
      <c r="O5" s="92"/>
      <c r="Q5" s="92"/>
      <c r="R5" s="92"/>
    </row>
    <row r="6" spans="1:18" ht="33.75" customHeight="1" x14ac:dyDescent="0.35">
      <c r="A6" s="66" t="s">
        <v>3</v>
      </c>
      <c r="B6" s="47" t="s">
        <v>34</v>
      </c>
      <c r="C6" s="66" t="s">
        <v>15</v>
      </c>
      <c r="D6" s="66" t="s">
        <v>21</v>
      </c>
      <c r="E6" s="66" t="s">
        <v>12</v>
      </c>
      <c r="F6" s="66" t="s">
        <v>4</v>
      </c>
      <c r="G6" s="66" t="s">
        <v>10</v>
      </c>
      <c r="H6" s="162" t="s">
        <v>37</v>
      </c>
      <c r="I6" s="163"/>
      <c r="J6" s="164"/>
      <c r="K6" s="47" t="s">
        <v>41</v>
      </c>
      <c r="L6" s="47" t="s">
        <v>26</v>
      </c>
      <c r="M6" s="47" t="s">
        <v>27</v>
      </c>
      <c r="N6" s="47" t="s">
        <v>25</v>
      </c>
      <c r="O6" s="47" t="s">
        <v>20</v>
      </c>
      <c r="P6" s="48" t="s">
        <v>8</v>
      </c>
      <c r="Q6" s="48" t="s">
        <v>9</v>
      </c>
      <c r="R6" s="49" t="s">
        <v>13</v>
      </c>
    </row>
    <row r="7" spans="1:18" x14ac:dyDescent="0.25">
      <c r="A7" s="63">
        <v>1</v>
      </c>
      <c r="B7" s="23" t="s">
        <v>462</v>
      </c>
      <c r="C7" s="22" t="s">
        <v>203</v>
      </c>
      <c r="D7" s="22" t="s">
        <v>230</v>
      </c>
      <c r="E7" s="22" t="s">
        <v>326</v>
      </c>
      <c r="F7" s="22" t="s">
        <v>327</v>
      </c>
      <c r="G7" s="22" t="s">
        <v>272</v>
      </c>
      <c r="H7" s="176" t="s">
        <v>18</v>
      </c>
      <c r="I7" s="177"/>
      <c r="J7" s="178"/>
      <c r="K7" s="24">
        <v>2</v>
      </c>
      <c r="L7" s="24"/>
      <c r="M7" s="24"/>
      <c r="N7" s="24"/>
      <c r="O7" s="24"/>
      <c r="P7" s="25"/>
      <c r="Q7" s="25"/>
      <c r="R7" s="26"/>
    </row>
    <row r="8" spans="1:18" x14ac:dyDescent="0.25">
      <c r="A8" s="63">
        <v>2</v>
      </c>
      <c r="B8" s="23" t="s">
        <v>463</v>
      </c>
      <c r="C8" s="22" t="s">
        <v>203</v>
      </c>
      <c r="D8" s="22" t="s">
        <v>230</v>
      </c>
      <c r="E8" s="22" t="s">
        <v>326</v>
      </c>
      <c r="F8" s="22" t="s">
        <v>327</v>
      </c>
      <c r="G8" s="22" t="s">
        <v>272</v>
      </c>
      <c r="H8" s="176" t="s">
        <v>18</v>
      </c>
      <c r="I8" s="177"/>
      <c r="J8" s="178"/>
      <c r="K8" s="24">
        <v>4</v>
      </c>
      <c r="L8" s="24"/>
      <c r="M8" s="24"/>
      <c r="N8" s="24"/>
      <c r="O8" s="24"/>
      <c r="P8" s="25"/>
      <c r="Q8" s="25"/>
      <c r="R8" s="26"/>
    </row>
    <row r="9" spans="1:18" x14ac:dyDescent="0.25">
      <c r="A9" s="63">
        <v>3</v>
      </c>
      <c r="B9" s="23" t="s">
        <v>462</v>
      </c>
      <c r="C9" s="22" t="s">
        <v>181</v>
      </c>
      <c r="D9" s="22" t="s">
        <v>270</v>
      </c>
      <c r="E9" s="22" t="s">
        <v>328</v>
      </c>
      <c r="F9" s="22" t="s">
        <v>327</v>
      </c>
      <c r="G9" s="63" t="s">
        <v>55</v>
      </c>
      <c r="H9" s="176">
        <v>1400</v>
      </c>
      <c r="I9" s="177"/>
      <c r="J9" s="178"/>
      <c r="K9" s="24">
        <v>8</v>
      </c>
      <c r="L9" s="24"/>
      <c r="M9" s="24"/>
      <c r="N9" s="24"/>
      <c r="O9" s="24"/>
      <c r="P9" s="25"/>
      <c r="Q9" s="25"/>
      <c r="R9" s="26"/>
    </row>
    <row r="10" spans="1:18" x14ac:dyDescent="0.25">
      <c r="A10" s="63">
        <v>4</v>
      </c>
      <c r="B10" s="23" t="s">
        <v>463</v>
      </c>
      <c r="C10" s="22" t="s">
        <v>181</v>
      </c>
      <c r="D10" s="22" t="s">
        <v>270</v>
      </c>
      <c r="E10" s="22" t="s">
        <v>328</v>
      </c>
      <c r="F10" s="22" t="s">
        <v>327</v>
      </c>
      <c r="G10" s="63" t="s">
        <v>55</v>
      </c>
      <c r="H10" s="176">
        <v>1400</v>
      </c>
      <c r="I10" s="177"/>
      <c r="J10" s="178"/>
      <c r="K10" s="24">
        <v>6</v>
      </c>
      <c r="L10" s="24"/>
      <c r="M10" s="24"/>
      <c r="N10" s="24"/>
      <c r="O10" s="24"/>
      <c r="P10" s="25"/>
      <c r="Q10" s="25"/>
      <c r="R10" s="26"/>
    </row>
    <row r="11" spans="1:18" x14ac:dyDescent="0.25">
      <c r="A11" s="63">
        <v>5</v>
      </c>
      <c r="B11" s="23" t="s">
        <v>463</v>
      </c>
      <c r="C11" s="22" t="s">
        <v>181</v>
      </c>
      <c r="D11" s="22" t="s">
        <v>270</v>
      </c>
      <c r="E11" s="22" t="s">
        <v>328</v>
      </c>
      <c r="F11" s="22" t="s">
        <v>327</v>
      </c>
      <c r="G11" s="63" t="s">
        <v>55</v>
      </c>
      <c r="H11" s="176">
        <v>1600</v>
      </c>
      <c r="I11" s="177"/>
      <c r="J11" s="178"/>
      <c r="K11" s="24">
        <v>4</v>
      </c>
      <c r="L11" s="24"/>
      <c r="M11" s="24"/>
      <c r="N11" s="24"/>
      <c r="O11" s="24"/>
      <c r="P11" s="25"/>
      <c r="Q11" s="25"/>
      <c r="R11" s="26"/>
    </row>
    <row r="12" spans="1:18" x14ac:dyDescent="0.25">
      <c r="A12" s="63">
        <v>6</v>
      </c>
      <c r="B12" s="23" t="s">
        <v>462</v>
      </c>
      <c r="C12" s="22" t="s">
        <v>181</v>
      </c>
      <c r="D12" s="22" t="s">
        <v>270</v>
      </c>
      <c r="E12" s="22" t="s">
        <v>329</v>
      </c>
      <c r="F12" s="22" t="s">
        <v>327</v>
      </c>
      <c r="G12" s="63" t="s">
        <v>55</v>
      </c>
      <c r="H12" s="176">
        <v>1400</v>
      </c>
      <c r="I12" s="177"/>
      <c r="J12" s="178"/>
      <c r="K12" s="24">
        <v>80</v>
      </c>
      <c r="L12" s="24"/>
      <c r="M12" s="24"/>
      <c r="N12" s="24"/>
      <c r="O12" s="24"/>
      <c r="P12" s="25"/>
      <c r="Q12" s="25"/>
      <c r="R12" s="26"/>
    </row>
    <row r="13" spans="1:18" x14ac:dyDescent="0.25">
      <c r="A13" s="63">
        <v>7</v>
      </c>
      <c r="B13" s="23" t="s">
        <v>463</v>
      </c>
      <c r="C13" s="22" t="s">
        <v>181</v>
      </c>
      <c r="D13" s="22" t="s">
        <v>270</v>
      </c>
      <c r="E13" s="22" t="s">
        <v>329</v>
      </c>
      <c r="F13" s="22" t="s">
        <v>327</v>
      </c>
      <c r="G13" s="63" t="s">
        <v>55</v>
      </c>
      <c r="H13" s="176">
        <v>1400</v>
      </c>
      <c r="I13" s="177"/>
      <c r="J13" s="178"/>
      <c r="K13" s="24">
        <v>60</v>
      </c>
      <c r="L13" s="24"/>
      <c r="M13" s="24"/>
      <c r="N13" s="24"/>
      <c r="O13" s="24"/>
      <c r="P13" s="25"/>
      <c r="Q13" s="25"/>
      <c r="R13" s="26"/>
    </row>
    <row r="14" spans="1:18" x14ac:dyDescent="0.25">
      <c r="A14" s="63">
        <v>8</v>
      </c>
      <c r="B14" s="23" t="s">
        <v>463</v>
      </c>
      <c r="C14" s="22" t="s">
        <v>181</v>
      </c>
      <c r="D14" s="22" t="s">
        <v>270</v>
      </c>
      <c r="E14" s="22" t="s">
        <v>329</v>
      </c>
      <c r="F14" s="22" t="s">
        <v>327</v>
      </c>
      <c r="G14" s="63" t="s">
        <v>55</v>
      </c>
      <c r="H14" s="176">
        <v>1600</v>
      </c>
      <c r="I14" s="177"/>
      <c r="J14" s="178"/>
      <c r="K14" s="24">
        <v>40</v>
      </c>
      <c r="L14" s="24"/>
      <c r="M14" s="24"/>
      <c r="N14" s="24"/>
      <c r="O14" s="24"/>
      <c r="P14" s="25"/>
      <c r="Q14" s="25"/>
      <c r="R14" s="26"/>
    </row>
    <row r="15" spans="1:18" ht="16.5" x14ac:dyDescent="0.35">
      <c r="A15" s="63">
        <v>9</v>
      </c>
      <c r="B15" s="23" t="s">
        <v>462</v>
      </c>
      <c r="C15" s="22" t="s">
        <v>181</v>
      </c>
      <c r="D15" s="22" t="s">
        <v>270</v>
      </c>
      <c r="E15" s="22" t="s">
        <v>330</v>
      </c>
      <c r="F15" s="22" t="s">
        <v>327</v>
      </c>
      <c r="G15" s="63" t="s">
        <v>55</v>
      </c>
      <c r="H15" s="179" t="s">
        <v>332</v>
      </c>
      <c r="I15" s="180"/>
      <c r="J15" s="181"/>
      <c r="K15" s="24">
        <v>160</v>
      </c>
      <c r="L15" s="24"/>
      <c r="M15" s="24"/>
      <c r="N15" s="24"/>
      <c r="O15" s="24"/>
      <c r="P15" s="25"/>
      <c r="Q15" s="25"/>
      <c r="R15" s="26"/>
    </row>
    <row r="16" spans="1:18" ht="16.5" x14ac:dyDescent="0.35">
      <c r="A16" s="63">
        <v>10</v>
      </c>
      <c r="B16" s="23" t="s">
        <v>463</v>
      </c>
      <c r="C16" s="22" t="s">
        <v>181</v>
      </c>
      <c r="D16" s="22" t="s">
        <v>270</v>
      </c>
      <c r="E16" s="22" t="s">
        <v>330</v>
      </c>
      <c r="F16" s="22" t="s">
        <v>327</v>
      </c>
      <c r="G16" s="63" t="s">
        <v>55</v>
      </c>
      <c r="H16" s="179" t="s">
        <v>332</v>
      </c>
      <c r="I16" s="180"/>
      <c r="J16" s="181"/>
      <c r="K16" s="24">
        <v>200</v>
      </c>
      <c r="L16" s="24"/>
      <c r="M16" s="24"/>
      <c r="N16" s="24"/>
      <c r="O16" s="24"/>
      <c r="P16" s="25"/>
      <c r="Q16" s="25"/>
      <c r="R16" s="26"/>
    </row>
    <row r="17" spans="1:18" ht="16.5" x14ac:dyDescent="0.35">
      <c r="A17" s="63">
        <v>11</v>
      </c>
      <c r="B17" s="23" t="s">
        <v>462</v>
      </c>
      <c r="C17" s="22" t="s">
        <v>181</v>
      </c>
      <c r="D17" s="22" t="s">
        <v>270</v>
      </c>
      <c r="E17" s="22" t="s">
        <v>331</v>
      </c>
      <c r="F17" s="22" t="s">
        <v>327</v>
      </c>
      <c r="G17" s="63" t="s">
        <v>55</v>
      </c>
      <c r="H17" s="179" t="s">
        <v>332</v>
      </c>
      <c r="I17" s="180"/>
      <c r="J17" s="181"/>
      <c r="K17" s="24">
        <v>8</v>
      </c>
      <c r="L17" s="24"/>
      <c r="M17" s="24"/>
      <c r="N17" s="24"/>
      <c r="O17" s="24"/>
      <c r="P17" s="25"/>
      <c r="Q17" s="25"/>
      <c r="R17" s="26"/>
    </row>
    <row r="18" spans="1:18" ht="16.5" x14ac:dyDescent="0.35">
      <c r="A18" s="63">
        <v>12</v>
      </c>
      <c r="B18" s="23" t="s">
        <v>463</v>
      </c>
      <c r="C18" s="22" t="s">
        <v>181</v>
      </c>
      <c r="D18" s="22" t="s">
        <v>270</v>
      </c>
      <c r="E18" s="22" t="s">
        <v>331</v>
      </c>
      <c r="F18" s="22" t="s">
        <v>327</v>
      </c>
      <c r="G18" s="63" t="s">
        <v>55</v>
      </c>
      <c r="H18" s="179" t="s">
        <v>332</v>
      </c>
      <c r="I18" s="180"/>
      <c r="J18" s="181"/>
      <c r="K18" s="24">
        <v>10</v>
      </c>
      <c r="L18" s="24"/>
      <c r="M18" s="24"/>
      <c r="N18" s="24"/>
      <c r="O18" s="24"/>
      <c r="P18" s="25"/>
      <c r="Q18" s="25"/>
      <c r="R18" s="26"/>
    </row>
    <row r="19" spans="1:18" ht="7.5" customHeight="1" x14ac:dyDescent="0.35">
      <c r="A19" s="134"/>
      <c r="B19" s="134"/>
      <c r="C19" s="37"/>
      <c r="D19" s="37"/>
      <c r="E19" s="135"/>
      <c r="F19" s="37"/>
      <c r="G19" s="96"/>
      <c r="H19" s="83"/>
      <c r="I19" s="78"/>
      <c r="J19" s="78"/>
      <c r="K19" s="78"/>
      <c r="L19" s="136"/>
      <c r="M19" s="136"/>
      <c r="N19" s="137"/>
      <c r="O19" s="138"/>
      <c r="P19" s="79"/>
      <c r="Q19" s="79"/>
      <c r="R19" s="80"/>
    </row>
    <row r="20" spans="1:18" x14ac:dyDescent="0.25">
      <c r="K20" s="160" t="s">
        <v>11</v>
      </c>
      <c r="L20" s="160"/>
      <c r="M20" s="160"/>
      <c r="N20" s="160"/>
      <c r="O20" s="160"/>
      <c r="P20" s="160"/>
      <c r="Q20" s="108" t="s">
        <v>7</v>
      </c>
      <c r="R20" s="108" t="s">
        <v>5</v>
      </c>
    </row>
    <row r="21" spans="1:18" x14ac:dyDescent="0.25">
      <c r="K21" s="161"/>
      <c r="L21" s="161"/>
      <c r="M21" s="161"/>
      <c r="N21" s="161"/>
      <c r="O21" s="161"/>
      <c r="P21" s="161"/>
      <c r="Q21" s="98"/>
      <c r="R21" s="107"/>
    </row>
    <row r="22" spans="1:18" x14ac:dyDescent="0.25">
      <c r="K22" s="156"/>
      <c r="L22" s="156"/>
      <c r="M22" s="156"/>
      <c r="N22" s="156"/>
      <c r="O22" s="156"/>
      <c r="P22" s="156"/>
      <c r="Q22" s="100"/>
      <c r="R22" s="100"/>
    </row>
    <row r="23" spans="1:18" x14ac:dyDescent="0.25">
      <c r="K23" s="160" t="s">
        <v>14</v>
      </c>
      <c r="L23" s="160"/>
      <c r="M23" s="160"/>
      <c r="N23" s="160"/>
      <c r="O23" s="160"/>
      <c r="P23" s="160"/>
      <c r="Q23" s="108" t="s">
        <v>7</v>
      </c>
      <c r="R23" s="108" t="s">
        <v>5</v>
      </c>
    </row>
    <row r="24" spans="1:18" x14ac:dyDescent="0.25">
      <c r="A24" s="92"/>
      <c r="B24" s="92"/>
      <c r="C24" s="92"/>
      <c r="D24" s="92"/>
      <c r="E24" s="92"/>
      <c r="F24" s="92"/>
      <c r="G24" s="92"/>
      <c r="K24" s="161"/>
      <c r="L24" s="161"/>
      <c r="M24" s="161"/>
      <c r="N24" s="161"/>
      <c r="O24" s="161"/>
      <c r="P24" s="161"/>
      <c r="Q24" s="107"/>
      <c r="R24" s="107"/>
    </row>
    <row r="25" spans="1:18" x14ac:dyDescent="0.25">
      <c r="A25" s="92"/>
      <c r="B25" s="92"/>
      <c r="C25" s="92"/>
      <c r="D25" s="92"/>
      <c r="E25" s="92"/>
      <c r="F25" s="92"/>
      <c r="G25" s="92"/>
    </row>
    <row r="26" spans="1:18" ht="2.25" customHeight="1" x14ac:dyDescent="0.25">
      <c r="A26" s="92"/>
      <c r="B26" s="92"/>
      <c r="C26" s="92"/>
      <c r="D26" s="92"/>
      <c r="E26" s="92"/>
      <c r="F26" s="92"/>
      <c r="G26" s="92"/>
      <c r="K26" s="156"/>
      <c r="L26" s="156"/>
      <c r="M26" s="156"/>
      <c r="N26" s="156"/>
      <c r="O26" s="156"/>
      <c r="P26" s="156"/>
      <c r="Q26" s="100"/>
      <c r="R26" s="100"/>
    </row>
    <row r="27" spans="1:18" x14ac:dyDescent="0.25">
      <c r="A27" s="92"/>
      <c r="B27" s="92"/>
      <c r="C27" s="92"/>
      <c r="D27" s="92"/>
      <c r="E27" s="92"/>
      <c r="F27" s="92"/>
      <c r="G27" s="92"/>
      <c r="K27" s="99"/>
      <c r="L27" s="99"/>
      <c r="M27" s="99"/>
      <c r="N27" s="99"/>
      <c r="O27" s="99"/>
      <c r="P27" s="99"/>
      <c r="Q27" s="100"/>
      <c r="R27" s="100"/>
    </row>
    <row r="28" spans="1:18" x14ac:dyDescent="0.25">
      <c r="B28" s="92"/>
      <c r="C28" s="92"/>
      <c r="D28" s="92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92"/>
    </row>
  </sheetData>
  <mergeCells count="19">
    <mergeCell ref="H6:J6"/>
    <mergeCell ref="H7:J7"/>
    <mergeCell ref="K20:P20"/>
    <mergeCell ref="K21:P21"/>
    <mergeCell ref="H12:J12"/>
    <mergeCell ref="H17:J17"/>
    <mergeCell ref="H15:J15"/>
    <mergeCell ref="H9:J9"/>
    <mergeCell ref="H11:J11"/>
    <mergeCell ref="H13:J13"/>
    <mergeCell ref="H14:J14"/>
    <mergeCell ref="H8:J8"/>
    <mergeCell ref="K23:P23"/>
    <mergeCell ref="K24:P24"/>
    <mergeCell ref="K26:P26"/>
    <mergeCell ref="H10:J10"/>
    <mergeCell ref="K22:P22"/>
    <mergeCell ref="H16:J16"/>
    <mergeCell ref="H18:J18"/>
  </mergeCells>
  <pageMargins left="0.13541666666666666" right="0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348"/>
  <sheetViews>
    <sheetView view="pageLayout" topLeftCell="A34" zoomScaleNormal="100" workbookViewId="0">
      <selection activeCell="A39" sqref="A39:R41"/>
    </sheetView>
  </sheetViews>
  <sheetFormatPr defaultColWidth="9.140625" defaultRowHeight="15" x14ac:dyDescent="0.25"/>
  <cols>
    <col min="1" max="1" width="4.42578125" style="90" bestFit="1" customWidth="1"/>
    <col min="2" max="2" width="8" style="90" bestFit="1" customWidth="1"/>
    <col min="3" max="3" width="9.42578125" style="90" customWidth="1"/>
    <col min="4" max="4" width="10.7109375" style="90" customWidth="1"/>
    <col min="5" max="5" width="10.42578125" style="90" customWidth="1"/>
    <col min="6" max="6" width="10.140625" style="90" customWidth="1"/>
    <col min="7" max="7" width="8.85546875" style="90" customWidth="1"/>
    <col min="8" max="8" width="6.5703125" style="90" customWidth="1"/>
    <col min="9" max="9" width="5.85546875" style="90" customWidth="1"/>
    <col min="10" max="10" width="7.85546875" style="90" customWidth="1"/>
    <col min="11" max="11" width="7.5703125" style="90" bestFit="1" customWidth="1"/>
    <col min="12" max="12" width="7.140625" style="90" customWidth="1"/>
    <col min="13" max="13" width="7.42578125" style="90" customWidth="1"/>
    <col min="14" max="14" width="7.140625" style="90" customWidth="1"/>
    <col min="15" max="15" width="5.85546875" style="90" customWidth="1"/>
    <col min="16" max="17" width="5.140625" style="90" customWidth="1"/>
    <col min="18" max="18" width="7.28515625" style="90" customWidth="1"/>
    <col min="19" max="16384" width="9.140625" style="90"/>
  </cols>
  <sheetData>
    <row r="1" spans="1:18" ht="17.2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K1" s="108"/>
      <c r="L1" s="66" t="s">
        <v>22</v>
      </c>
      <c r="M1" s="66" t="s">
        <v>23</v>
      </c>
      <c r="N1" s="66" t="s">
        <v>2</v>
      </c>
      <c r="O1" s="83"/>
      <c r="P1" s="83"/>
      <c r="Q1" s="92"/>
      <c r="R1" s="92"/>
    </row>
    <row r="2" spans="1:18" ht="1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K2" s="94" t="s">
        <v>28</v>
      </c>
      <c r="L2" s="95">
        <v>10404</v>
      </c>
      <c r="M2" s="94">
        <v>2080</v>
      </c>
      <c r="N2" s="94">
        <v>1</v>
      </c>
      <c r="O2" s="96"/>
      <c r="P2" s="96"/>
      <c r="R2" s="92"/>
    </row>
    <row r="3" spans="1:18" ht="15" customHeight="1" x14ac:dyDescent="0.25">
      <c r="K3" s="94" t="s">
        <v>0</v>
      </c>
      <c r="L3" s="94" t="s">
        <v>495</v>
      </c>
      <c r="M3" s="94"/>
      <c r="N3" s="94"/>
      <c r="O3" s="96"/>
      <c r="P3" s="96"/>
      <c r="R3" s="92"/>
    </row>
    <row r="4" spans="1:18" ht="16.5" customHeight="1" x14ac:dyDescent="0.25">
      <c r="K4" s="94" t="s">
        <v>1</v>
      </c>
      <c r="L4" s="94">
        <v>0</v>
      </c>
      <c r="M4" s="94" t="s">
        <v>44</v>
      </c>
      <c r="N4" s="94" t="s">
        <v>461</v>
      </c>
      <c r="O4" s="96"/>
      <c r="P4" s="96"/>
      <c r="R4" s="92"/>
    </row>
    <row r="5" spans="1:18" ht="15.75" customHeight="1" x14ac:dyDescent="0.25">
      <c r="N5" s="97"/>
      <c r="O5" s="92"/>
      <c r="Q5" s="92"/>
      <c r="R5" s="92"/>
    </row>
    <row r="6" spans="1:18" ht="40.5" x14ac:dyDescent="0.35">
      <c r="A6" s="66" t="s">
        <v>3</v>
      </c>
      <c r="B6" s="47" t="s">
        <v>34</v>
      </c>
      <c r="C6" s="66" t="s">
        <v>15</v>
      </c>
      <c r="D6" s="66" t="s">
        <v>21</v>
      </c>
      <c r="E6" s="66" t="s">
        <v>12</v>
      </c>
      <c r="F6" s="66" t="s">
        <v>4</v>
      </c>
      <c r="G6" s="66" t="s">
        <v>19</v>
      </c>
      <c r="H6" s="91" t="s">
        <v>31</v>
      </c>
      <c r="I6" s="110" t="s">
        <v>32</v>
      </c>
      <c r="J6" s="91" t="s">
        <v>33</v>
      </c>
      <c r="K6" s="47" t="s">
        <v>40</v>
      </c>
      <c r="L6" s="47" t="s">
        <v>26</v>
      </c>
      <c r="M6" s="47" t="s">
        <v>27</v>
      </c>
      <c r="N6" s="47" t="s">
        <v>25</v>
      </c>
      <c r="O6" s="47" t="s">
        <v>20</v>
      </c>
      <c r="P6" s="48" t="s">
        <v>8</v>
      </c>
      <c r="Q6" s="48" t="s">
        <v>9</v>
      </c>
      <c r="R6" s="49" t="s">
        <v>13</v>
      </c>
    </row>
    <row r="7" spans="1:18" x14ac:dyDescent="0.25">
      <c r="A7" s="23">
        <v>1</v>
      </c>
      <c r="B7" s="23" t="s">
        <v>462</v>
      </c>
      <c r="C7" s="32" t="s">
        <v>30</v>
      </c>
      <c r="D7" s="32" t="s">
        <v>92</v>
      </c>
      <c r="E7" s="49" t="s">
        <v>62</v>
      </c>
      <c r="F7" s="32" t="s">
        <v>36</v>
      </c>
      <c r="G7" s="23" t="s">
        <v>98</v>
      </c>
      <c r="H7" s="23" t="s">
        <v>102</v>
      </c>
      <c r="I7" s="23">
        <v>5.6</v>
      </c>
      <c r="J7" s="32" t="s">
        <v>59</v>
      </c>
      <c r="K7" s="23">
        <v>176</v>
      </c>
      <c r="L7" s="31"/>
      <c r="M7" s="31"/>
      <c r="N7" s="31"/>
      <c r="O7" s="31"/>
      <c r="P7" s="32"/>
      <c r="Q7" s="32"/>
      <c r="R7" s="49"/>
    </row>
    <row r="8" spans="1:18" x14ac:dyDescent="0.25">
      <c r="A8" s="23">
        <v>2</v>
      </c>
      <c r="B8" s="23" t="s">
        <v>462</v>
      </c>
      <c r="C8" s="32" t="s">
        <v>30</v>
      </c>
      <c r="D8" s="32" t="s">
        <v>92</v>
      </c>
      <c r="E8" s="49" t="s">
        <v>63</v>
      </c>
      <c r="F8" s="32" t="s">
        <v>64</v>
      </c>
      <c r="G8" s="23" t="s">
        <v>68</v>
      </c>
      <c r="H8" s="23" t="s">
        <v>70</v>
      </c>
      <c r="I8" s="23">
        <v>5.6</v>
      </c>
      <c r="J8" s="32" t="s">
        <v>59</v>
      </c>
      <c r="K8" s="23">
        <v>176</v>
      </c>
      <c r="L8" s="31"/>
      <c r="M8" s="31"/>
      <c r="N8" s="31"/>
      <c r="O8" s="31"/>
      <c r="P8" s="32"/>
      <c r="Q8" s="32"/>
      <c r="R8" s="49"/>
    </row>
    <row r="9" spans="1:18" x14ac:dyDescent="0.25">
      <c r="A9" s="23">
        <v>3</v>
      </c>
      <c r="B9" s="23" t="s">
        <v>462</v>
      </c>
      <c r="C9" s="32" t="s">
        <v>30</v>
      </c>
      <c r="D9" s="49" t="s">
        <v>92</v>
      </c>
      <c r="E9" s="49" t="s">
        <v>62</v>
      </c>
      <c r="F9" s="32" t="s">
        <v>75</v>
      </c>
      <c r="G9" s="23" t="s">
        <v>338</v>
      </c>
      <c r="H9" s="23" t="s">
        <v>337</v>
      </c>
      <c r="I9" s="23">
        <v>5.6</v>
      </c>
      <c r="J9" s="32" t="s">
        <v>59</v>
      </c>
      <c r="K9" s="23">
        <v>150</v>
      </c>
      <c r="L9" s="31"/>
      <c r="M9" s="31"/>
      <c r="N9" s="31"/>
      <c r="O9" s="31"/>
      <c r="P9" s="32"/>
      <c r="Q9" s="32"/>
      <c r="R9" s="49"/>
    </row>
    <row r="10" spans="1:18" x14ac:dyDescent="0.25">
      <c r="A10" s="23">
        <v>4</v>
      </c>
      <c r="B10" s="23" t="s">
        <v>462</v>
      </c>
      <c r="C10" s="32" t="s">
        <v>30</v>
      </c>
      <c r="D10" s="49" t="s">
        <v>92</v>
      </c>
      <c r="E10" s="49" t="s">
        <v>76</v>
      </c>
      <c r="F10" s="49" t="s">
        <v>76</v>
      </c>
      <c r="G10" s="23" t="s">
        <v>18</v>
      </c>
      <c r="H10" s="23" t="s">
        <v>105</v>
      </c>
      <c r="I10" s="23" t="s">
        <v>18</v>
      </c>
      <c r="J10" s="32" t="s">
        <v>59</v>
      </c>
      <c r="K10" s="23">
        <v>150</v>
      </c>
      <c r="L10" s="31"/>
      <c r="M10" s="31"/>
      <c r="N10" s="31"/>
      <c r="O10" s="31"/>
      <c r="P10" s="32"/>
      <c r="Q10" s="32"/>
      <c r="R10" s="49"/>
    </row>
    <row r="11" spans="1:18" x14ac:dyDescent="0.25">
      <c r="A11" s="23">
        <v>5</v>
      </c>
      <c r="B11" s="23" t="s">
        <v>462</v>
      </c>
      <c r="C11" s="32" t="s">
        <v>30</v>
      </c>
      <c r="D11" s="32" t="s">
        <v>92</v>
      </c>
      <c r="E11" s="49" t="s">
        <v>63</v>
      </c>
      <c r="F11" s="32" t="s">
        <v>64</v>
      </c>
      <c r="G11" s="23" t="s">
        <v>68</v>
      </c>
      <c r="H11" s="23" t="s">
        <v>126</v>
      </c>
      <c r="I11" s="23">
        <v>5.6</v>
      </c>
      <c r="J11" s="32" t="s">
        <v>59</v>
      </c>
      <c r="K11" s="23">
        <v>440</v>
      </c>
      <c r="L11" s="31"/>
      <c r="M11" s="31"/>
      <c r="N11" s="31"/>
      <c r="O11" s="31"/>
      <c r="P11" s="32"/>
      <c r="Q11" s="32"/>
      <c r="R11" s="49"/>
    </row>
    <row r="12" spans="1:18" x14ac:dyDescent="0.25">
      <c r="A12" s="23">
        <v>6</v>
      </c>
      <c r="B12" s="23" t="s">
        <v>462</v>
      </c>
      <c r="C12" s="32" t="s">
        <v>30</v>
      </c>
      <c r="D12" s="32" t="s">
        <v>92</v>
      </c>
      <c r="E12" s="49" t="s">
        <v>62</v>
      </c>
      <c r="F12" s="32" t="s">
        <v>36</v>
      </c>
      <c r="G12" s="23" t="s">
        <v>98</v>
      </c>
      <c r="H12" s="23" t="s">
        <v>99</v>
      </c>
      <c r="I12" s="23">
        <v>5.6</v>
      </c>
      <c r="J12" s="32" t="s">
        <v>59</v>
      </c>
      <c r="K12" s="23">
        <v>100</v>
      </c>
      <c r="L12" s="31"/>
      <c r="M12" s="31"/>
      <c r="N12" s="31"/>
      <c r="O12" s="31"/>
      <c r="P12" s="32"/>
      <c r="Q12" s="32"/>
      <c r="R12" s="49"/>
    </row>
    <row r="13" spans="1:18" x14ac:dyDescent="0.25">
      <c r="A13" s="23">
        <v>7</v>
      </c>
      <c r="B13" s="23" t="s">
        <v>462</v>
      </c>
      <c r="C13" s="32" t="s">
        <v>30</v>
      </c>
      <c r="D13" s="32" t="s">
        <v>92</v>
      </c>
      <c r="E13" s="49" t="s">
        <v>62</v>
      </c>
      <c r="F13" s="32" t="s">
        <v>36</v>
      </c>
      <c r="G13" s="23" t="s">
        <v>98</v>
      </c>
      <c r="H13" s="23" t="s">
        <v>78</v>
      </c>
      <c r="I13" s="23">
        <v>5.6</v>
      </c>
      <c r="J13" s="32" t="s">
        <v>59</v>
      </c>
      <c r="K13" s="23">
        <v>40</v>
      </c>
      <c r="L13" s="31"/>
      <c r="M13" s="31"/>
      <c r="N13" s="31"/>
      <c r="O13" s="31"/>
      <c r="P13" s="32"/>
      <c r="Q13" s="32"/>
      <c r="R13" s="49"/>
    </row>
    <row r="14" spans="1:18" x14ac:dyDescent="0.25">
      <c r="A14" s="23">
        <v>8</v>
      </c>
      <c r="B14" s="23" t="s">
        <v>462</v>
      </c>
      <c r="C14" s="32" t="s">
        <v>30</v>
      </c>
      <c r="D14" s="32" t="s">
        <v>92</v>
      </c>
      <c r="E14" s="49" t="s">
        <v>63</v>
      </c>
      <c r="F14" s="32" t="s">
        <v>64</v>
      </c>
      <c r="G14" s="23" t="s">
        <v>68</v>
      </c>
      <c r="H14" s="23" t="s">
        <v>67</v>
      </c>
      <c r="I14" s="23">
        <v>5.6</v>
      </c>
      <c r="J14" s="32" t="s">
        <v>59</v>
      </c>
      <c r="K14" s="23">
        <v>140</v>
      </c>
      <c r="L14" s="31"/>
      <c r="M14" s="31"/>
      <c r="N14" s="31"/>
      <c r="O14" s="31"/>
      <c r="P14" s="32"/>
      <c r="Q14" s="32"/>
      <c r="R14" s="49"/>
    </row>
    <row r="15" spans="1:18" x14ac:dyDescent="0.25">
      <c r="A15" s="23">
        <v>9</v>
      </c>
      <c r="B15" s="23" t="s">
        <v>463</v>
      </c>
      <c r="C15" s="32" t="s">
        <v>30</v>
      </c>
      <c r="D15" s="32" t="s">
        <v>92</v>
      </c>
      <c r="E15" s="49" t="s">
        <v>62</v>
      </c>
      <c r="F15" s="32" t="s">
        <v>36</v>
      </c>
      <c r="G15" s="23" t="s">
        <v>98</v>
      </c>
      <c r="H15" s="23" t="s">
        <v>102</v>
      </c>
      <c r="I15" s="23">
        <v>5.6</v>
      </c>
      <c r="J15" s="32" t="s">
        <v>59</v>
      </c>
      <c r="K15" s="23">
        <v>352</v>
      </c>
      <c r="L15" s="23"/>
      <c r="M15" s="31"/>
      <c r="N15" s="31"/>
      <c r="O15" s="31"/>
      <c r="P15" s="32"/>
      <c r="Q15" s="32"/>
      <c r="R15" s="49"/>
    </row>
    <row r="16" spans="1:18" x14ac:dyDescent="0.25">
      <c r="A16" s="23">
        <v>10</v>
      </c>
      <c r="B16" s="23" t="s">
        <v>463</v>
      </c>
      <c r="C16" s="32" t="s">
        <v>30</v>
      </c>
      <c r="D16" s="32" t="s">
        <v>92</v>
      </c>
      <c r="E16" s="49" t="s">
        <v>63</v>
      </c>
      <c r="F16" s="32" t="s">
        <v>64</v>
      </c>
      <c r="G16" s="23" t="s">
        <v>68</v>
      </c>
      <c r="H16" s="23" t="s">
        <v>70</v>
      </c>
      <c r="I16" s="23">
        <v>5.6</v>
      </c>
      <c r="J16" s="32" t="s">
        <v>59</v>
      </c>
      <c r="K16" s="23">
        <v>352</v>
      </c>
      <c r="L16" s="23"/>
      <c r="M16" s="31"/>
      <c r="N16" s="31"/>
      <c r="O16" s="31"/>
      <c r="P16" s="32"/>
      <c r="Q16" s="32"/>
      <c r="R16" s="49"/>
    </row>
    <row r="17" spans="1:18" x14ac:dyDescent="0.25">
      <c r="A17" s="23">
        <v>11</v>
      </c>
      <c r="B17" s="23" t="s">
        <v>463</v>
      </c>
      <c r="C17" s="64" t="s">
        <v>30</v>
      </c>
      <c r="D17" s="55" t="s">
        <v>92</v>
      </c>
      <c r="E17" s="55" t="s">
        <v>62</v>
      </c>
      <c r="F17" s="64" t="s">
        <v>75</v>
      </c>
      <c r="G17" s="40" t="s">
        <v>338</v>
      </c>
      <c r="H17" s="40" t="s">
        <v>337</v>
      </c>
      <c r="I17" s="40">
        <v>5.6</v>
      </c>
      <c r="J17" s="64" t="s">
        <v>59</v>
      </c>
      <c r="K17" s="40">
        <v>240</v>
      </c>
      <c r="L17" s="23"/>
      <c r="M17" s="31"/>
      <c r="N17" s="65"/>
      <c r="O17" s="65"/>
      <c r="P17" s="64"/>
      <c r="Q17" s="64"/>
      <c r="R17" s="55"/>
    </row>
    <row r="18" spans="1:18" x14ac:dyDescent="0.25">
      <c r="A18" s="23">
        <v>12</v>
      </c>
      <c r="B18" s="23" t="s">
        <v>463</v>
      </c>
      <c r="C18" s="32" t="s">
        <v>30</v>
      </c>
      <c r="D18" s="49" t="s">
        <v>92</v>
      </c>
      <c r="E18" s="49" t="s">
        <v>76</v>
      </c>
      <c r="F18" s="49" t="s">
        <v>76</v>
      </c>
      <c r="G18" s="23" t="s">
        <v>18</v>
      </c>
      <c r="H18" s="23" t="s">
        <v>105</v>
      </c>
      <c r="I18" s="23" t="s">
        <v>18</v>
      </c>
      <c r="J18" s="32" t="s">
        <v>59</v>
      </c>
      <c r="K18" s="23">
        <v>240</v>
      </c>
      <c r="L18" s="23"/>
      <c r="M18" s="31"/>
      <c r="N18" s="31"/>
      <c r="O18" s="31"/>
      <c r="P18" s="32"/>
      <c r="Q18" s="32"/>
      <c r="R18" s="49"/>
    </row>
    <row r="19" spans="1:18" x14ac:dyDescent="0.25">
      <c r="A19" s="23">
        <v>13</v>
      </c>
      <c r="B19" s="23" t="s">
        <v>463</v>
      </c>
      <c r="C19" s="32" t="s">
        <v>30</v>
      </c>
      <c r="D19" s="32" t="s">
        <v>92</v>
      </c>
      <c r="E19" s="49" t="s">
        <v>63</v>
      </c>
      <c r="F19" s="32" t="s">
        <v>64</v>
      </c>
      <c r="G19" s="23" t="s">
        <v>68</v>
      </c>
      <c r="H19" s="23" t="s">
        <v>126</v>
      </c>
      <c r="I19" s="23">
        <v>5.6</v>
      </c>
      <c r="J19" s="32" t="s">
        <v>59</v>
      </c>
      <c r="K19" s="23">
        <v>920</v>
      </c>
      <c r="L19" s="23"/>
      <c r="M19" s="31"/>
      <c r="N19" s="31"/>
      <c r="O19" s="31"/>
      <c r="P19" s="32"/>
      <c r="Q19" s="32"/>
      <c r="R19" s="49"/>
    </row>
    <row r="20" spans="1:18" x14ac:dyDescent="0.25">
      <c r="A20" s="23">
        <v>14</v>
      </c>
      <c r="B20" s="23" t="s">
        <v>463</v>
      </c>
      <c r="C20" s="32" t="s">
        <v>30</v>
      </c>
      <c r="D20" s="32" t="s">
        <v>92</v>
      </c>
      <c r="E20" s="49" t="s">
        <v>62</v>
      </c>
      <c r="F20" s="32" t="s">
        <v>36</v>
      </c>
      <c r="G20" s="23" t="s">
        <v>98</v>
      </c>
      <c r="H20" s="23" t="s">
        <v>99</v>
      </c>
      <c r="I20" s="23">
        <v>5.6</v>
      </c>
      <c r="J20" s="32" t="s">
        <v>59</v>
      </c>
      <c r="K20" s="23">
        <v>200</v>
      </c>
      <c r="L20" s="23"/>
      <c r="M20" s="31"/>
      <c r="N20" s="31"/>
      <c r="O20" s="31"/>
      <c r="P20" s="32"/>
      <c r="Q20" s="32"/>
      <c r="R20" s="49"/>
    </row>
    <row r="21" spans="1:18" x14ac:dyDescent="0.25">
      <c r="A21" s="23">
        <v>15</v>
      </c>
      <c r="B21" s="23" t="s">
        <v>463</v>
      </c>
      <c r="C21" s="32" t="s">
        <v>30</v>
      </c>
      <c r="D21" s="32" t="s">
        <v>92</v>
      </c>
      <c r="E21" s="49" t="s">
        <v>62</v>
      </c>
      <c r="F21" s="32" t="s">
        <v>36</v>
      </c>
      <c r="G21" s="23" t="s">
        <v>98</v>
      </c>
      <c r="H21" s="23" t="s">
        <v>78</v>
      </c>
      <c r="I21" s="23">
        <v>5.6</v>
      </c>
      <c r="J21" s="32" t="s">
        <v>59</v>
      </c>
      <c r="K21" s="23">
        <v>280</v>
      </c>
      <c r="L21" s="23"/>
      <c r="M21" s="31"/>
      <c r="N21" s="31"/>
      <c r="O21" s="31"/>
      <c r="P21" s="32"/>
      <c r="Q21" s="32"/>
      <c r="R21" s="49"/>
    </row>
    <row r="22" spans="1:18" x14ac:dyDescent="0.25">
      <c r="A22" s="23">
        <v>16</v>
      </c>
      <c r="B22" s="23" t="s">
        <v>463</v>
      </c>
      <c r="C22" s="32" t="s">
        <v>30</v>
      </c>
      <c r="D22" s="32" t="s">
        <v>92</v>
      </c>
      <c r="E22" s="49" t="s">
        <v>63</v>
      </c>
      <c r="F22" s="32" t="s">
        <v>64</v>
      </c>
      <c r="G22" s="23" t="s">
        <v>68</v>
      </c>
      <c r="H22" s="23" t="s">
        <v>67</v>
      </c>
      <c r="I22" s="23">
        <v>5.6</v>
      </c>
      <c r="J22" s="32" t="s">
        <v>59</v>
      </c>
      <c r="K22" s="23">
        <v>280</v>
      </c>
      <c r="L22" s="23"/>
      <c r="M22" s="31"/>
      <c r="N22" s="31"/>
      <c r="O22" s="31"/>
      <c r="P22" s="32"/>
      <c r="Q22" s="32"/>
      <c r="R22" s="49"/>
    </row>
    <row r="23" spans="1:18" ht="4.5" customHeight="1" x14ac:dyDescent="0.25"/>
    <row r="24" spans="1:18" x14ac:dyDescent="0.25">
      <c r="K24" s="160" t="s">
        <v>11</v>
      </c>
      <c r="L24" s="160"/>
      <c r="M24" s="160"/>
      <c r="N24" s="160"/>
      <c r="O24" s="160"/>
      <c r="P24" s="160"/>
      <c r="Q24" s="108" t="s">
        <v>7</v>
      </c>
      <c r="R24" s="108" t="s">
        <v>5</v>
      </c>
    </row>
    <row r="25" spans="1:18" x14ac:dyDescent="0.25">
      <c r="K25" s="161"/>
      <c r="L25" s="161"/>
      <c r="M25" s="161"/>
      <c r="N25" s="161"/>
      <c r="O25" s="161"/>
      <c r="P25" s="161"/>
      <c r="Q25" s="98"/>
      <c r="R25" s="107"/>
    </row>
    <row r="26" spans="1:18" x14ac:dyDescent="0.25">
      <c r="K26" s="160"/>
      <c r="L26" s="160"/>
      <c r="M26" s="160"/>
      <c r="N26" s="160"/>
      <c r="O26" s="160"/>
      <c r="P26" s="160"/>
      <c r="Q26" s="108"/>
      <c r="R26" s="108"/>
    </row>
    <row r="28" spans="1:18" x14ac:dyDescent="0.25">
      <c r="A28" s="92"/>
      <c r="B28" s="92"/>
      <c r="C28" s="92"/>
      <c r="D28" s="92"/>
      <c r="E28" s="92"/>
      <c r="F28" s="92"/>
      <c r="G28" s="92"/>
      <c r="K28" s="160" t="s">
        <v>14</v>
      </c>
      <c r="L28" s="160"/>
      <c r="M28" s="160"/>
      <c r="N28" s="160"/>
      <c r="O28" s="160"/>
      <c r="P28" s="160"/>
      <c r="Q28" s="108" t="s">
        <v>7</v>
      </c>
      <c r="R28" s="108" t="s">
        <v>5</v>
      </c>
    </row>
    <row r="29" spans="1:18" x14ac:dyDescent="0.25">
      <c r="A29" s="92"/>
      <c r="B29" s="92"/>
      <c r="C29" s="92"/>
      <c r="D29" s="92"/>
      <c r="E29" s="92"/>
      <c r="F29" s="92"/>
      <c r="G29" s="92"/>
      <c r="K29" s="161"/>
      <c r="L29" s="161"/>
      <c r="M29" s="161"/>
      <c r="N29" s="161"/>
      <c r="O29" s="161"/>
      <c r="P29" s="161"/>
      <c r="Q29" s="107"/>
      <c r="R29" s="107"/>
    </row>
    <row r="30" spans="1:18" x14ac:dyDescent="0.25">
      <c r="A30" s="92"/>
      <c r="B30" s="92"/>
      <c r="C30" s="92"/>
      <c r="D30" s="92"/>
      <c r="E30" s="92"/>
      <c r="F30" s="92"/>
      <c r="G30" s="92"/>
      <c r="K30" s="160"/>
      <c r="L30" s="160"/>
      <c r="M30" s="160"/>
      <c r="N30" s="160"/>
      <c r="O30" s="160"/>
      <c r="P30" s="160"/>
      <c r="Q30" s="108"/>
      <c r="R30" s="108"/>
    </row>
    <row r="31" spans="1:18" x14ac:dyDescent="0.25">
      <c r="A31" s="92"/>
      <c r="B31" s="92"/>
      <c r="C31" s="92"/>
      <c r="D31" s="92"/>
      <c r="E31" s="92"/>
      <c r="F31" s="92"/>
      <c r="G31" s="92"/>
      <c r="K31" s="99"/>
      <c r="L31" s="99"/>
      <c r="M31" s="99"/>
      <c r="N31" s="99"/>
      <c r="O31" s="99"/>
      <c r="P31" s="99"/>
      <c r="Q31" s="100"/>
      <c r="R31" s="100"/>
    </row>
    <row r="32" spans="1:18" x14ac:dyDescent="0.25">
      <c r="B32" s="92"/>
      <c r="C32" s="92"/>
      <c r="D32" s="92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92"/>
    </row>
    <row r="33" spans="1:18" x14ac:dyDescent="0.25">
      <c r="A33" s="92"/>
      <c r="B33" s="92"/>
      <c r="C33" s="92"/>
      <c r="D33" s="92"/>
      <c r="E33" s="92"/>
      <c r="F33" s="92"/>
      <c r="G33" s="92"/>
      <c r="H33" s="92"/>
      <c r="I33" s="92"/>
      <c r="K33" s="108"/>
      <c r="L33" s="66" t="s">
        <v>22</v>
      </c>
      <c r="M33" s="66" t="s">
        <v>23</v>
      </c>
      <c r="N33" s="66" t="s">
        <v>2</v>
      </c>
      <c r="O33" s="83"/>
      <c r="P33" s="83"/>
      <c r="Q33" s="92"/>
      <c r="R33" s="92"/>
    </row>
    <row r="34" spans="1:18" x14ac:dyDescent="0.25">
      <c r="A34" s="92"/>
      <c r="B34" s="92"/>
      <c r="C34" s="92"/>
      <c r="D34" s="92"/>
      <c r="E34" s="92"/>
      <c r="F34" s="92"/>
      <c r="G34" s="92"/>
      <c r="H34" s="92"/>
      <c r="I34" s="92"/>
      <c r="K34" s="94" t="s">
        <v>28</v>
      </c>
      <c r="L34" s="95">
        <v>10404</v>
      </c>
      <c r="M34" s="94">
        <v>2080</v>
      </c>
      <c r="N34" s="94">
        <v>1</v>
      </c>
      <c r="O34" s="96"/>
      <c r="P34" s="96"/>
      <c r="R34" s="92"/>
    </row>
    <row r="35" spans="1:18" x14ac:dyDescent="0.25">
      <c r="K35" s="94" t="s">
        <v>0</v>
      </c>
      <c r="L35" s="94" t="s">
        <v>495</v>
      </c>
      <c r="M35" s="94"/>
      <c r="N35" s="94"/>
      <c r="O35" s="96"/>
      <c r="P35" s="96"/>
      <c r="R35" s="92"/>
    </row>
    <row r="36" spans="1:18" ht="20.25" customHeight="1" x14ac:dyDescent="0.25">
      <c r="K36" s="94" t="s">
        <v>1</v>
      </c>
      <c r="L36" s="94">
        <v>0</v>
      </c>
      <c r="M36" s="94" t="s">
        <v>44</v>
      </c>
      <c r="N36" s="94" t="s">
        <v>460</v>
      </c>
      <c r="O36" s="96"/>
      <c r="P36" s="96"/>
      <c r="R36" s="92"/>
    </row>
    <row r="37" spans="1:18" x14ac:dyDescent="0.25">
      <c r="N37" s="97"/>
      <c r="O37" s="92"/>
      <c r="Q37" s="92"/>
      <c r="R37" s="92"/>
    </row>
    <row r="38" spans="1:18" ht="40.5" x14ac:dyDescent="0.35">
      <c r="A38" s="66" t="s">
        <v>3</v>
      </c>
      <c r="B38" s="47" t="s">
        <v>34</v>
      </c>
      <c r="C38" s="66" t="s">
        <v>15</v>
      </c>
      <c r="D38" s="66" t="s">
        <v>21</v>
      </c>
      <c r="E38" s="66" t="s">
        <v>12</v>
      </c>
      <c r="F38" s="66" t="s">
        <v>4</v>
      </c>
      <c r="G38" s="66" t="s">
        <v>19</v>
      </c>
      <c r="H38" s="91" t="s">
        <v>31</v>
      </c>
      <c r="I38" s="110" t="s">
        <v>32</v>
      </c>
      <c r="J38" s="91" t="s">
        <v>33</v>
      </c>
      <c r="K38" s="47" t="s">
        <v>40</v>
      </c>
      <c r="L38" s="47" t="s">
        <v>26</v>
      </c>
      <c r="M38" s="47" t="s">
        <v>27</v>
      </c>
      <c r="N38" s="47" t="s">
        <v>25</v>
      </c>
      <c r="O38" s="47" t="s">
        <v>20</v>
      </c>
      <c r="P38" s="48" t="s">
        <v>8</v>
      </c>
      <c r="Q38" s="48" t="s">
        <v>9</v>
      </c>
      <c r="R38" s="49" t="s">
        <v>13</v>
      </c>
    </row>
    <row r="39" spans="1:18" x14ac:dyDescent="0.25">
      <c r="A39" s="23">
        <v>17</v>
      </c>
      <c r="B39" s="23" t="s">
        <v>462</v>
      </c>
      <c r="C39" s="32" t="s">
        <v>30</v>
      </c>
      <c r="D39" s="32" t="s">
        <v>94</v>
      </c>
      <c r="E39" s="32" t="s">
        <v>62</v>
      </c>
      <c r="F39" s="32" t="s">
        <v>36</v>
      </c>
      <c r="G39" s="23" t="s">
        <v>98</v>
      </c>
      <c r="H39" s="150" t="s">
        <v>101</v>
      </c>
      <c r="I39" s="23">
        <v>5.6</v>
      </c>
      <c r="J39" s="32" t="s">
        <v>59</v>
      </c>
      <c r="K39" s="23">
        <v>120</v>
      </c>
      <c r="L39" s="31"/>
      <c r="M39" s="31"/>
      <c r="N39" s="31"/>
      <c r="O39" s="31"/>
      <c r="P39" s="32"/>
      <c r="Q39" s="32"/>
      <c r="R39" s="49"/>
    </row>
    <row r="40" spans="1:18" x14ac:dyDescent="0.25">
      <c r="A40" s="23">
        <v>18</v>
      </c>
      <c r="B40" s="23" t="s">
        <v>462</v>
      </c>
      <c r="C40" s="32" t="s">
        <v>30</v>
      </c>
      <c r="D40" s="32" t="s">
        <v>94</v>
      </c>
      <c r="E40" s="32" t="s">
        <v>63</v>
      </c>
      <c r="F40" s="32" t="s">
        <v>64</v>
      </c>
      <c r="G40" s="23" t="s">
        <v>68</v>
      </c>
      <c r="H40" s="150" t="s">
        <v>67</v>
      </c>
      <c r="I40" s="23">
        <v>5.6</v>
      </c>
      <c r="J40" s="32" t="s">
        <v>59</v>
      </c>
      <c r="K40" s="23">
        <v>120</v>
      </c>
      <c r="L40" s="31"/>
      <c r="M40" s="31"/>
      <c r="N40" s="31"/>
      <c r="O40" s="31"/>
      <c r="P40" s="32"/>
      <c r="Q40" s="32"/>
      <c r="R40" s="49"/>
    </row>
    <row r="41" spans="1:18" x14ac:dyDescent="0.25">
      <c r="A41" s="23">
        <v>19</v>
      </c>
      <c r="B41" s="23" t="s">
        <v>462</v>
      </c>
      <c r="C41" s="32" t="s">
        <v>30</v>
      </c>
      <c r="D41" s="32" t="s">
        <v>94</v>
      </c>
      <c r="E41" s="32" t="s">
        <v>69</v>
      </c>
      <c r="F41" s="32" t="s">
        <v>74</v>
      </c>
      <c r="G41" s="23" t="s">
        <v>73</v>
      </c>
      <c r="H41" s="150" t="s">
        <v>339</v>
      </c>
      <c r="I41" s="23" t="s">
        <v>72</v>
      </c>
      <c r="J41" s="32" t="s">
        <v>59</v>
      </c>
      <c r="K41" s="23">
        <v>120</v>
      </c>
      <c r="L41" s="31"/>
      <c r="M41" s="31"/>
      <c r="N41" s="31"/>
      <c r="O41" s="31"/>
      <c r="P41" s="32"/>
      <c r="Q41" s="32"/>
      <c r="R41" s="49"/>
    </row>
    <row r="42" spans="1:18" x14ac:dyDescent="0.25">
      <c r="A42" s="23">
        <v>20</v>
      </c>
      <c r="B42" s="23" t="s">
        <v>463</v>
      </c>
      <c r="C42" s="32" t="s">
        <v>30</v>
      </c>
      <c r="D42" s="32" t="s">
        <v>94</v>
      </c>
      <c r="E42" s="32" t="s">
        <v>62</v>
      </c>
      <c r="F42" s="32" t="s">
        <v>36</v>
      </c>
      <c r="G42" s="23" t="s">
        <v>98</v>
      </c>
      <c r="H42" s="150" t="s">
        <v>101</v>
      </c>
      <c r="I42" s="23">
        <v>5.6</v>
      </c>
      <c r="J42" s="32" t="s">
        <v>59</v>
      </c>
      <c r="K42" s="23">
        <v>240</v>
      </c>
      <c r="L42" s="31"/>
      <c r="M42" s="31"/>
      <c r="N42" s="31"/>
      <c r="O42" s="31"/>
      <c r="P42" s="32"/>
      <c r="Q42" s="32"/>
      <c r="R42" s="49"/>
    </row>
    <row r="43" spans="1:18" x14ac:dyDescent="0.25">
      <c r="A43" s="23">
        <v>21</v>
      </c>
      <c r="B43" s="23" t="s">
        <v>463</v>
      </c>
      <c r="C43" s="32" t="s">
        <v>30</v>
      </c>
      <c r="D43" s="32" t="s">
        <v>94</v>
      </c>
      <c r="E43" s="32" t="s">
        <v>63</v>
      </c>
      <c r="F43" s="32" t="s">
        <v>64</v>
      </c>
      <c r="G43" s="23" t="s">
        <v>68</v>
      </c>
      <c r="H43" s="150" t="s">
        <v>67</v>
      </c>
      <c r="I43" s="23">
        <v>5.6</v>
      </c>
      <c r="J43" s="32" t="s">
        <v>59</v>
      </c>
      <c r="K43" s="23">
        <v>240</v>
      </c>
      <c r="L43" s="31"/>
      <c r="M43" s="31"/>
      <c r="N43" s="31"/>
      <c r="O43" s="31"/>
      <c r="P43" s="32"/>
      <c r="Q43" s="32"/>
      <c r="R43" s="49"/>
    </row>
    <row r="44" spans="1:18" x14ac:dyDescent="0.25">
      <c r="A44" s="23">
        <v>22</v>
      </c>
      <c r="B44" s="23" t="s">
        <v>463</v>
      </c>
      <c r="C44" s="32" t="s">
        <v>30</v>
      </c>
      <c r="D44" s="32" t="s">
        <v>94</v>
      </c>
      <c r="E44" s="32" t="s">
        <v>69</v>
      </c>
      <c r="F44" s="32" t="s">
        <v>74</v>
      </c>
      <c r="G44" s="23" t="s">
        <v>73</v>
      </c>
      <c r="H44" s="150" t="s">
        <v>339</v>
      </c>
      <c r="I44" s="23" t="s">
        <v>72</v>
      </c>
      <c r="J44" s="32" t="s">
        <v>59</v>
      </c>
      <c r="K44" s="23">
        <v>240</v>
      </c>
      <c r="L44" s="31"/>
      <c r="M44" s="31"/>
      <c r="N44" s="31"/>
      <c r="O44" s="31"/>
      <c r="P44" s="32"/>
      <c r="Q44" s="32"/>
      <c r="R44" s="49"/>
    </row>
    <row r="45" spans="1:18" x14ac:dyDescent="0.25">
      <c r="A45" s="23">
        <v>23</v>
      </c>
      <c r="B45" s="23" t="s">
        <v>462</v>
      </c>
      <c r="C45" s="32" t="s">
        <v>30</v>
      </c>
      <c r="D45" s="32" t="s">
        <v>106</v>
      </c>
      <c r="E45" s="32" t="s">
        <v>62</v>
      </c>
      <c r="F45" s="32" t="s">
        <v>36</v>
      </c>
      <c r="G45" s="23" t="s">
        <v>98</v>
      </c>
      <c r="H45" s="23" t="s">
        <v>100</v>
      </c>
      <c r="I45" s="23">
        <v>5.6</v>
      </c>
      <c r="J45" s="32" t="s">
        <v>59</v>
      </c>
      <c r="K45" s="23">
        <v>44</v>
      </c>
      <c r="L45" s="31"/>
      <c r="M45" s="31"/>
      <c r="N45" s="31"/>
      <c r="O45" s="31"/>
      <c r="P45" s="32"/>
      <c r="Q45" s="32"/>
      <c r="R45" s="49"/>
    </row>
    <row r="46" spans="1:18" x14ac:dyDescent="0.25">
      <c r="A46" s="23">
        <v>24</v>
      </c>
      <c r="B46" s="23" t="s">
        <v>462</v>
      </c>
      <c r="C46" s="32" t="s">
        <v>30</v>
      </c>
      <c r="D46" s="49" t="s">
        <v>106</v>
      </c>
      <c r="E46" s="32" t="s">
        <v>63</v>
      </c>
      <c r="F46" s="32" t="s">
        <v>64</v>
      </c>
      <c r="G46" s="23" t="s">
        <v>68</v>
      </c>
      <c r="H46" s="23" t="s">
        <v>67</v>
      </c>
      <c r="I46" s="23">
        <v>5.6</v>
      </c>
      <c r="J46" s="32" t="s">
        <v>59</v>
      </c>
      <c r="K46" s="23">
        <v>44</v>
      </c>
      <c r="L46" s="31"/>
      <c r="M46" s="31"/>
      <c r="N46" s="31"/>
      <c r="O46" s="31"/>
      <c r="P46" s="32"/>
      <c r="Q46" s="32"/>
      <c r="R46" s="49"/>
    </row>
    <row r="47" spans="1:18" x14ac:dyDescent="0.25">
      <c r="A47" s="23">
        <v>25</v>
      </c>
      <c r="B47" s="23" t="s">
        <v>463</v>
      </c>
      <c r="C47" s="32" t="s">
        <v>30</v>
      </c>
      <c r="D47" s="32" t="s">
        <v>106</v>
      </c>
      <c r="E47" s="32" t="s">
        <v>62</v>
      </c>
      <c r="F47" s="32" t="s">
        <v>36</v>
      </c>
      <c r="G47" s="23" t="s">
        <v>98</v>
      </c>
      <c r="H47" s="23" t="s">
        <v>100</v>
      </c>
      <c r="I47" s="23">
        <v>5.6</v>
      </c>
      <c r="J47" s="32" t="s">
        <v>59</v>
      </c>
      <c r="K47" s="23">
        <v>92</v>
      </c>
      <c r="L47" s="31"/>
      <c r="M47" s="31"/>
      <c r="N47" s="31"/>
      <c r="O47" s="31"/>
      <c r="P47" s="32"/>
      <c r="Q47" s="32"/>
      <c r="R47" s="49"/>
    </row>
    <row r="48" spans="1:18" x14ac:dyDescent="0.25">
      <c r="A48" s="23">
        <v>26</v>
      </c>
      <c r="B48" s="23" t="s">
        <v>463</v>
      </c>
      <c r="C48" s="32" t="s">
        <v>30</v>
      </c>
      <c r="D48" s="49" t="s">
        <v>106</v>
      </c>
      <c r="E48" s="32" t="s">
        <v>63</v>
      </c>
      <c r="F48" s="32" t="s">
        <v>64</v>
      </c>
      <c r="G48" s="23" t="s">
        <v>68</v>
      </c>
      <c r="H48" s="23" t="s">
        <v>67</v>
      </c>
      <c r="I48" s="23">
        <v>5.6</v>
      </c>
      <c r="J48" s="32" t="s">
        <v>59</v>
      </c>
      <c r="K48" s="23">
        <v>92</v>
      </c>
      <c r="L48" s="31"/>
      <c r="M48" s="31"/>
      <c r="N48" s="31"/>
      <c r="O48" s="31"/>
      <c r="P48" s="32"/>
      <c r="Q48" s="32"/>
      <c r="R48" s="49"/>
    </row>
    <row r="49" spans="1:18" x14ac:dyDescent="0.25">
      <c r="A49" s="23">
        <v>27</v>
      </c>
      <c r="B49" s="23" t="s">
        <v>400</v>
      </c>
      <c r="C49" s="32" t="s">
        <v>30</v>
      </c>
      <c r="D49" s="32" t="s">
        <v>145</v>
      </c>
      <c r="E49" s="32" t="s">
        <v>62</v>
      </c>
      <c r="F49" s="32" t="s">
        <v>36</v>
      </c>
      <c r="G49" s="23" t="s">
        <v>98</v>
      </c>
      <c r="H49" s="40" t="s">
        <v>149</v>
      </c>
      <c r="I49" s="39">
        <v>5.6</v>
      </c>
      <c r="J49" s="32" t="s">
        <v>59</v>
      </c>
      <c r="K49" s="23">
        <v>6</v>
      </c>
      <c r="L49" s="31"/>
      <c r="M49" s="31"/>
      <c r="N49" s="31"/>
      <c r="O49" s="31"/>
      <c r="P49" s="32"/>
      <c r="Q49" s="32"/>
      <c r="R49" s="49"/>
    </row>
    <row r="50" spans="1:18" x14ac:dyDescent="0.25">
      <c r="A50" s="23">
        <v>28</v>
      </c>
      <c r="B50" s="23" t="s">
        <v>400</v>
      </c>
      <c r="C50" s="32" t="s">
        <v>30</v>
      </c>
      <c r="D50" s="32" t="s">
        <v>145</v>
      </c>
      <c r="E50" s="32" t="s">
        <v>63</v>
      </c>
      <c r="F50" s="32" t="s">
        <v>64</v>
      </c>
      <c r="G50" s="23" t="s">
        <v>68</v>
      </c>
      <c r="H50" s="39" t="s">
        <v>150</v>
      </c>
      <c r="I50" s="39">
        <v>5.6</v>
      </c>
      <c r="J50" s="32" t="s">
        <v>59</v>
      </c>
      <c r="K50" s="23">
        <v>6</v>
      </c>
      <c r="L50" s="31"/>
      <c r="M50" s="31"/>
      <c r="N50" s="31"/>
      <c r="O50" s="31"/>
      <c r="P50" s="32"/>
      <c r="Q50" s="32"/>
      <c r="R50" s="49"/>
    </row>
    <row r="51" spans="1:18" x14ac:dyDescent="0.25">
      <c r="A51" s="23">
        <v>29</v>
      </c>
      <c r="B51" s="23" t="s">
        <v>462</v>
      </c>
      <c r="C51" s="32" t="s">
        <v>197</v>
      </c>
      <c r="D51" s="49" t="s">
        <v>198</v>
      </c>
      <c r="E51" s="32" t="s">
        <v>62</v>
      </c>
      <c r="F51" s="32" t="s">
        <v>36</v>
      </c>
      <c r="G51" s="23" t="s">
        <v>98</v>
      </c>
      <c r="H51" s="23" t="s">
        <v>341</v>
      </c>
      <c r="I51" s="39">
        <v>5.6</v>
      </c>
      <c r="J51" s="32" t="s">
        <v>59</v>
      </c>
      <c r="K51" s="23">
        <v>63</v>
      </c>
      <c r="L51" s="31"/>
      <c r="M51" s="31"/>
      <c r="N51" s="31"/>
      <c r="O51" s="31"/>
      <c r="P51" s="32"/>
      <c r="Q51" s="32"/>
      <c r="R51" s="49"/>
    </row>
    <row r="52" spans="1:18" x14ac:dyDescent="0.25">
      <c r="A52" s="23">
        <v>30</v>
      </c>
      <c r="B52" s="23" t="s">
        <v>462</v>
      </c>
      <c r="C52" s="32" t="s">
        <v>197</v>
      </c>
      <c r="D52" s="49" t="s">
        <v>198</v>
      </c>
      <c r="E52" s="32" t="s">
        <v>352</v>
      </c>
      <c r="F52" s="32" t="s">
        <v>402</v>
      </c>
      <c r="G52" s="23" t="s">
        <v>403</v>
      </c>
      <c r="H52" s="23" t="s">
        <v>70</v>
      </c>
      <c r="I52" s="39">
        <v>5.6</v>
      </c>
      <c r="J52" s="32" t="s">
        <v>59</v>
      </c>
      <c r="K52" s="23">
        <v>63</v>
      </c>
      <c r="L52" s="31"/>
      <c r="M52" s="31"/>
      <c r="N52" s="31"/>
      <c r="O52" s="31"/>
      <c r="P52" s="32"/>
      <c r="Q52" s="32"/>
      <c r="R52" s="49"/>
    </row>
    <row r="53" spans="1:18" x14ac:dyDescent="0.25">
      <c r="A53" s="23">
        <v>31</v>
      </c>
      <c r="B53" s="23" t="s">
        <v>463</v>
      </c>
      <c r="C53" s="32" t="s">
        <v>197</v>
      </c>
      <c r="D53" s="49" t="s">
        <v>198</v>
      </c>
      <c r="E53" s="32" t="s">
        <v>62</v>
      </c>
      <c r="F53" s="32" t="s">
        <v>36</v>
      </c>
      <c r="G53" s="23" t="s">
        <v>98</v>
      </c>
      <c r="H53" s="23" t="s">
        <v>341</v>
      </c>
      <c r="I53" s="39">
        <v>5.6</v>
      </c>
      <c r="J53" s="32" t="s">
        <v>59</v>
      </c>
      <c r="K53" s="23">
        <v>138</v>
      </c>
      <c r="L53" s="31"/>
      <c r="M53" s="31"/>
      <c r="N53" s="31"/>
      <c r="O53" s="31"/>
      <c r="P53" s="32"/>
      <c r="Q53" s="32"/>
      <c r="R53" s="49"/>
    </row>
    <row r="54" spans="1:18" x14ac:dyDescent="0.25">
      <c r="A54" s="23">
        <v>32</v>
      </c>
      <c r="B54" s="23" t="s">
        <v>463</v>
      </c>
      <c r="C54" s="32" t="s">
        <v>197</v>
      </c>
      <c r="D54" s="49" t="s">
        <v>198</v>
      </c>
      <c r="E54" s="32" t="s">
        <v>352</v>
      </c>
      <c r="F54" s="32" t="s">
        <v>402</v>
      </c>
      <c r="G54" s="23" t="s">
        <v>403</v>
      </c>
      <c r="H54" s="23" t="s">
        <v>70</v>
      </c>
      <c r="I54" s="39">
        <v>5.6</v>
      </c>
      <c r="J54" s="32" t="s">
        <v>59</v>
      </c>
      <c r="K54" s="23">
        <v>138</v>
      </c>
      <c r="L54" s="31"/>
      <c r="M54" s="31"/>
      <c r="N54" s="31"/>
      <c r="O54" s="31"/>
      <c r="P54" s="32"/>
      <c r="Q54" s="32"/>
      <c r="R54" s="49"/>
    </row>
    <row r="55" spans="1:18" x14ac:dyDescent="0.25">
      <c r="A55" s="23">
        <v>33</v>
      </c>
      <c r="B55" s="23" t="s">
        <v>462</v>
      </c>
      <c r="C55" s="32" t="s">
        <v>197</v>
      </c>
      <c r="D55" s="49" t="s">
        <v>198</v>
      </c>
      <c r="E55" s="32" t="s">
        <v>62</v>
      </c>
      <c r="F55" s="32" t="s">
        <v>344</v>
      </c>
      <c r="G55" s="23" t="s">
        <v>343</v>
      </c>
      <c r="H55" s="23" t="s">
        <v>342</v>
      </c>
      <c r="I55" s="39">
        <v>5.6</v>
      </c>
      <c r="J55" s="32" t="s">
        <v>59</v>
      </c>
      <c r="K55" s="23">
        <v>9</v>
      </c>
      <c r="L55" s="31"/>
      <c r="M55" s="31"/>
      <c r="N55" s="31"/>
      <c r="O55" s="31"/>
      <c r="P55" s="32"/>
      <c r="Q55" s="32"/>
      <c r="R55" s="49"/>
    </row>
    <row r="56" spans="1:18" x14ac:dyDescent="0.25">
      <c r="A56" s="23">
        <v>34</v>
      </c>
      <c r="B56" s="23" t="s">
        <v>463</v>
      </c>
      <c r="C56" s="32" t="s">
        <v>197</v>
      </c>
      <c r="D56" s="49" t="s">
        <v>198</v>
      </c>
      <c r="E56" s="32" t="s">
        <v>62</v>
      </c>
      <c r="F56" s="32" t="s">
        <v>344</v>
      </c>
      <c r="G56" s="23" t="s">
        <v>343</v>
      </c>
      <c r="H56" s="23" t="s">
        <v>342</v>
      </c>
      <c r="I56" s="39">
        <v>5.6</v>
      </c>
      <c r="J56" s="32" t="s">
        <v>59</v>
      </c>
      <c r="K56" s="23">
        <v>16</v>
      </c>
      <c r="L56" s="31"/>
      <c r="M56" s="31"/>
      <c r="N56" s="31"/>
      <c r="O56" s="31"/>
      <c r="P56" s="32"/>
      <c r="Q56" s="32"/>
      <c r="R56" s="49"/>
    </row>
    <row r="57" spans="1:18" ht="3" customHeight="1" x14ac:dyDescent="0.25">
      <c r="R57" s="92"/>
    </row>
    <row r="58" spans="1:18" ht="12.75" customHeight="1" x14ac:dyDescent="0.25">
      <c r="K58" s="160" t="s">
        <v>11</v>
      </c>
      <c r="L58" s="160"/>
      <c r="M58" s="160"/>
      <c r="N58" s="160"/>
      <c r="O58" s="160"/>
      <c r="P58" s="160"/>
      <c r="Q58" s="108" t="s">
        <v>7</v>
      </c>
      <c r="R58" s="108" t="s">
        <v>5</v>
      </c>
    </row>
    <row r="59" spans="1:18" ht="10.5" customHeight="1" x14ac:dyDescent="0.25">
      <c r="K59" s="161"/>
      <c r="L59" s="161"/>
      <c r="M59" s="161"/>
      <c r="N59" s="161"/>
      <c r="O59" s="161"/>
      <c r="P59" s="161"/>
      <c r="Q59" s="98"/>
      <c r="R59" s="107"/>
    </row>
    <row r="60" spans="1:18" x14ac:dyDescent="0.25">
      <c r="K60" s="160"/>
      <c r="L60" s="160"/>
      <c r="M60" s="160"/>
      <c r="N60" s="160"/>
      <c r="O60" s="160"/>
      <c r="P60" s="160"/>
      <c r="Q60" s="108"/>
      <c r="R60" s="108"/>
    </row>
    <row r="61" spans="1:18" ht="4.5" customHeight="1" x14ac:dyDescent="0.25"/>
    <row r="62" spans="1:18" x14ac:dyDescent="0.25">
      <c r="A62" s="92"/>
      <c r="B62" s="92"/>
      <c r="C62" s="92"/>
      <c r="D62" s="92"/>
      <c r="E62" s="92"/>
      <c r="F62" s="92"/>
      <c r="G62" s="92"/>
      <c r="K62" s="160" t="s">
        <v>14</v>
      </c>
      <c r="L62" s="160"/>
      <c r="M62" s="160"/>
      <c r="N62" s="160"/>
      <c r="O62" s="160"/>
      <c r="P62" s="160"/>
      <c r="Q62" s="108" t="s">
        <v>7</v>
      </c>
      <c r="R62" s="108" t="s">
        <v>5</v>
      </c>
    </row>
    <row r="63" spans="1:18" ht="9" customHeight="1" x14ac:dyDescent="0.25">
      <c r="A63" s="92"/>
      <c r="B63" s="92"/>
      <c r="C63" s="92"/>
      <c r="D63" s="92"/>
      <c r="E63" s="92"/>
      <c r="F63" s="92"/>
      <c r="G63" s="92"/>
      <c r="K63" s="161"/>
      <c r="L63" s="161"/>
      <c r="M63" s="161"/>
      <c r="N63" s="161"/>
      <c r="O63" s="161"/>
      <c r="P63" s="161"/>
      <c r="Q63" s="107"/>
      <c r="R63" s="107"/>
    </row>
    <row r="64" spans="1:18" ht="9.75" customHeight="1" x14ac:dyDescent="0.25">
      <c r="A64" s="92"/>
      <c r="B64" s="92"/>
      <c r="C64" s="92"/>
      <c r="D64" s="92"/>
      <c r="E64" s="92"/>
      <c r="F64" s="92"/>
      <c r="G64" s="92"/>
      <c r="K64" s="160"/>
      <c r="L64" s="160"/>
      <c r="M64" s="160"/>
      <c r="N64" s="160"/>
      <c r="O64" s="160"/>
      <c r="P64" s="160"/>
      <c r="Q64" s="108"/>
      <c r="R64" s="108"/>
    </row>
    <row r="65" spans="1:18" x14ac:dyDescent="0.25">
      <c r="A65" s="92"/>
      <c r="B65" s="92"/>
      <c r="C65" s="92"/>
      <c r="D65" s="92"/>
      <c r="E65" s="92"/>
      <c r="F65" s="92"/>
      <c r="G65" s="92"/>
      <c r="K65" s="99"/>
      <c r="L65" s="99"/>
      <c r="M65" s="99"/>
      <c r="N65" s="99"/>
      <c r="O65" s="99"/>
      <c r="P65" s="99"/>
      <c r="Q65" s="100"/>
      <c r="R65" s="100"/>
    </row>
    <row r="66" spans="1:18" x14ac:dyDescent="0.25">
      <c r="B66" s="92"/>
      <c r="C66" s="92"/>
      <c r="D66" s="92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2"/>
    </row>
    <row r="67" spans="1:18" x14ac:dyDescent="0.25">
      <c r="A67" s="92"/>
      <c r="B67" s="92"/>
      <c r="C67" s="92"/>
      <c r="D67" s="92"/>
      <c r="E67" s="92"/>
      <c r="F67" s="92"/>
      <c r="G67" s="92"/>
      <c r="H67" s="92"/>
      <c r="I67" s="92"/>
      <c r="K67" s="108"/>
      <c r="L67" s="66" t="s">
        <v>22</v>
      </c>
      <c r="M67" s="66" t="s">
        <v>23</v>
      </c>
      <c r="N67" s="66" t="s">
        <v>2</v>
      </c>
      <c r="O67" s="83"/>
      <c r="P67" s="83"/>
      <c r="Q67" s="92"/>
      <c r="R67" s="92"/>
    </row>
    <row r="68" spans="1:18" x14ac:dyDescent="0.25">
      <c r="A68" s="92"/>
      <c r="B68" s="92"/>
      <c r="C68" s="92"/>
      <c r="D68" s="92"/>
      <c r="E68" s="92"/>
      <c r="F68" s="92"/>
      <c r="G68" s="92"/>
      <c r="H68" s="92"/>
      <c r="I68" s="92"/>
      <c r="K68" s="94" t="s">
        <v>28</v>
      </c>
      <c r="L68" s="95">
        <v>10404</v>
      </c>
      <c r="M68" s="94">
        <v>2080</v>
      </c>
      <c r="N68" s="94">
        <v>1</v>
      </c>
      <c r="O68" s="96"/>
      <c r="P68" s="96"/>
      <c r="R68" s="92"/>
    </row>
    <row r="69" spans="1:18" ht="18" customHeight="1" x14ac:dyDescent="0.25">
      <c r="K69" s="94" t="s">
        <v>0</v>
      </c>
      <c r="L69" s="94" t="s">
        <v>495</v>
      </c>
      <c r="M69" s="94"/>
      <c r="N69" s="94"/>
      <c r="O69" s="96"/>
      <c r="P69" s="96"/>
      <c r="R69" s="92"/>
    </row>
    <row r="70" spans="1:18" ht="13.5" customHeight="1" x14ac:dyDescent="0.25">
      <c r="K70" s="94" t="s">
        <v>1</v>
      </c>
      <c r="L70" s="94">
        <v>0</v>
      </c>
      <c r="M70" s="94" t="s">
        <v>44</v>
      </c>
      <c r="N70" s="94" t="s">
        <v>459</v>
      </c>
      <c r="O70" s="96"/>
      <c r="P70" s="96"/>
      <c r="R70" s="92"/>
    </row>
    <row r="71" spans="1:18" ht="14.25" customHeight="1" x14ac:dyDescent="0.25">
      <c r="N71" s="97"/>
      <c r="O71" s="92"/>
      <c r="Q71" s="92"/>
      <c r="R71" s="92"/>
    </row>
    <row r="72" spans="1:18" ht="40.5" x14ac:dyDescent="0.35">
      <c r="A72" s="66" t="s">
        <v>3</v>
      </c>
      <c r="B72" s="47" t="s">
        <v>34</v>
      </c>
      <c r="C72" s="66" t="s">
        <v>15</v>
      </c>
      <c r="D72" s="66" t="s">
        <v>21</v>
      </c>
      <c r="E72" s="66" t="s">
        <v>12</v>
      </c>
      <c r="F72" s="66" t="s">
        <v>4</v>
      </c>
      <c r="G72" s="66" t="s">
        <v>19</v>
      </c>
      <c r="H72" s="91" t="s">
        <v>31</v>
      </c>
      <c r="I72" s="110" t="s">
        <v>32</v>
      </c>
      <c r="J72" s="91" t="s">
        <v>33</v>
      </c>
      <c r="K72" s="47" t="s">
        <v>40</v>
      </c>
      <c r="L72" s="47" t="s">
        <v>26</v>
      </c>
      <c r="M72" s="47" t="s">
        <v>27</v>
      </c>
      <c r="N72" s="47" t="s">
        <v>25</v>
      </c>
      <c r="O72" s="47" t="s">
        <v>20</v>
      </c>
      <c r="P72" s="48" t="s">
        <v>8</v>
      </c>
      <c r="Q72" s="48" t="s">
        <v>9</v>
      </c>
      <c r="R72" s="49" t="s">
        <v>13</v>
      </c>
    </row>
    <row r="73" spans="1:18" x14ac:dyDescent="0.25">
      <c r="A73" s="23">
        <v>35</v>
      </c>
      <c r="B73" s="23" t="s">
        <v>462</v>
      </c>
      <c r="C73" s="49" t="s">
        <v>95</v>
      </c>
      <c r="D73" s="49" t="s">
        <v>96</v>
      </c>
      <c r="E73" s="32" t="s">
        <v>62</v>
      </c>
      <c r="F73" s="32" t="s">
        <v>36</v>
      </c>
      <c r="G73" s="23" t="s">
        <v>98</v>
      </c>
      <c r="H73" s="23" t="s">
        <v>345</v>
      </c>
      <c r="I73" s="26">
        <v>5.6</v>
      </c>
      <c r="J73" s="32" t="s">
        <v>59</v>
      </c>
      <c r="K73" s="23">
        <v>256</v>
      </c>
      <c r="L73" s="31"/>
      <c r="M73" s="31"/>
      <c r="N73" s="31"/>
      <c r="O73" s="31"/>
      <c r="P73" s="32"/>
      <c r="Q73" s="32"/>
      <c r="R73" s="49"/>
    </row>
    <row r="74" spans="1:18" x14ac:dyDescent="0.25">
      <c r="A74" s="23">
        <v>36</v>
      </c>
      <c r="B74" s="23" t="s">
        <v>462</v>
      </c>
      <c r="C74" s="32" t="s">
        <v>95</v>
      </c>
      <c r="D74" s="32" t="s">
        <v>96</v>
      </c>
      <c r="E74" s="32" t="s">
        <v>63</v>
      </c>
      <c r="F74" s="32" t="s">
        <v>64</v>
      </c>
      <c r="G74" s="23" t="s">
        <v>68</v>
      </c>
      <c r="H74" s="23" t="s">
        <v>71</v>
      </c>
      <c r="I74" s="39">
        <v>5.6</v>
      </c>
      <c r="J74" s="32" t="s">
        <v>59</v>
      </c>
      <c r="K74" s="23">
        <v>256</v>
      </c>
      <c r="L74" s="31"/>
      <c r="M74" s="31"/>
      <c r="N74" s="31"/>
      <c r="O74" s="31"/>
      <c r="P74" s="32"/>
      <c r="Q74" s="32"/>
      <c r="R74" s="49"/>
    </row>
    <row r="75" spans="1:18" x14ac:dyDescent="0.25">
      <c r="A75" s="23">
        <v>37</v>
      </c>
      <c r="B75" s="23" t="s">
        <v>462</v>
      </c>
      <c r="C75" s="32" t="s">
        <v>95</v>
      </c>
      <c r="D75" s="32" t="s">
        <v>107</v>
      </c>
      <c r="E75" s="49" t="s">
        <v>62</v>
      </c>
      <c r="F75" s="32" t="s">
        <v>108</v>
      </c>
      <c r="G75" s="23" t="s">
        <v>18</v>
      </c>
      <c r="H75" s="23" t="s">
        <v>346</v>
      </c>
      <c r="I75" s="39">
        <v>5.6</v>
      </c>
      <c r="J75" s="32" t="s">
        <v>59</v>
      </c>
      <c r="K75" s="23">
        <v>150</v>
      </c>
      <c r="L75" s="31"/>
      <c r="M75" s="31"/>
      <c r="N75" s="31"/>
      <c r="O75" s="31"/>
      <c r="P75" s="32"/>
      <c r="Q75" s="32"/>
      <c r="R75" s="49"/>
    </row>
    <row r="76" spans="1:18" x14ac:dyDescent="0.25">
      <c r="A76" s="23">
        <v>38</v>
      </c>
      <c r="B76" s="23" t="s">
        <v>462</v>
      </c>
      <c r="C76" s="32" t="s">
        <v>95</v>
      </c>
      <c r="D76" s="32" t="s">
        <v>107</v>
      </c>
      <c r="E76" s="32" t="s">
        <v>63</v>
      </c>
      <c r="F76" s="32" t="s">
        <v>347</v>
      </c>
      <c r="G76" s="23" t="s">
        <v>18</v>
      </c>
      <c r="H76" s="23" t="s">
        <v>71</v>
      </c>
      <c r="I76" s="39">
        <v>5.6</v>
      </c>
      <c r="J76" s="32" t="s">
        <v>59</v>
      </c>
      <c r="K76" s="23">
        <v>150</v>
      </c>
      <c r="L76" s="31"/>
      <c r="M76" s="31"/>
      <c r="N76" s="31"/>
      <c r="O76" s="31"/>
      <c r="P76" s="32"/>
      <c r="Q76" s="32"/>
      <c r="R76" s="49"/>
    </row>
    <row r="77" spans="1:18" x14ac:dyDescent="0.25">
      <c r="A77" s="23">
        <v>39</v>
      </c>
      <c r="B77" s="23" t="s">
        <v>462</v>
      </c>
      <c r="C77" s="32" t="s">
        <v>95</v>
      </c>
      <c r="D77" s="32" t="s">
        <v>107</v>
      </c>
      <c r="E77" s="32" t="s">
        <v>110</v>
      </c>
      <c r="F77" s="32" t="s">
        <v>110</v>
      </c>
      <c r="G77" s="23" t="s">
        <v>111</v>
      </c>
      <c r="H77" s="150" t="s">
        <v>348</v>
      </c>
      <c r="I77" s="23" t="s">
        <v>18</v>
      </c>
      <c r="J77" s="32" t="s">
        <v>59</v>
      </c>
      <c r="K77" s="23">
        <v>150</v>
      </c>
      <c r="L77" s="31"/>
      <c r="M77" s="31"/>
      <c r="N77" s="31"/>
      <c r="O77" s="31"/>
      <c r="P77" s="32"/>
      <c r="Q77" s="32"/>
      <c r="R77" s="49"/>
    </row>
    <row r="78" spans="1:18" x14ac:dyDescent="0.25">
      <c r="A78" s="23">
        <v>40</v>
      </c>
      <c r="B78" s="23" t="s">
        <v>462</v>
      </c>
      <c r="C78" s="32" t="s">
        <v>95</v>
      </c>
      <c r="D78" s="32" t="s">
        <v>107</v>
      </c>
      <c r="E78" s="32" t="s">
        <v>69</v>
      </c>
      <c r="F78" s="32" t="s">
        <v>74</v>
      </c>
      <c r="G78" s="23" t="s">
        <v>73</v>
      </c>
      <c r="H78" s="150" t="s">
        <v>77</v>
      </c>
      <c r="I78" s="39">
        <v>5.6</v>
      </c>
      <c r="J78" s="32" t="s">
        <v>59</v>
      </c>
      <c r="K78" s="23">
        <v>150</v>
      </c>
      <c r="L78" s="31"/>
      <c r="M78" s="31"/>
      <c r="N78" s="31"/>
      <c r="O78" s="31"/>
      <c r="P78" s="32"/>
      <c r="Q78" s="32"/>
      <c r="R78" s="49"/>
    </row>
    <row r="79" spans="1:18" x14ac:dyDescent="0.25">
      <c r="A79" s="23">
        <v>41</v>
      </c>
      <c r="B79" s="23" t="s">
        <v>463</v>
      </c>
      <c r="C79" s="49" t="s">
        <v>95</v>
      </c>
      <c r="D79" s="49" t="s">
        <v>96</v>
      </c>
      <c r="E79" s="32" t="s">
        <v>62</v>
      </c>
      <c r="F79" s="32" t="s">
        <v>36</v>
      </c>
      <c r="G79" s="23" t="s">
        <v>98</v>
      </c>
      <c r="H79" s="23" t="s">
        <v>345</v>
      </c>
      <c r="I79" s="26">
        <v>5.6</v>
      </c>
      <c r="J79" s="32" t="s">
        <v>59</v>
      </c>
      <c r="K79" s="23">
        <v>640</v>
      </c>
      <c r="L79" s="31"/>
      <c r="M79" s="31"/>
      <c r="N79" s="31"/>
      <c r="O79" s="31"/>
      <c r="P79" s="32"/>
      <c r="Q79" s="32"/>
      <c r="R79" s="49"/>
    </row>
    <row r="80" spans="1:18" x14ac:dyDescent="0.25">
      <c r="A80" s="23">
        <v>42</v>
      </c>
      <c r="B80" s="23" t="s">
        <v>463</v>
      </c>
      <c r="C80" s="32" t="s">
        <v>95</v>
      </c>
      <c r="D80" s="32" t="s">
        <v>96</v>
      </c>
      <c r="E80" s="32" t="s">
        <v>63</v>
      </c>
      <c r="F80" s="32" t="s">
        <v>64</v>
      </c>
      <c r="G80" s="23" t="s">
        <v>68</v>
      </c>
      <c r="H80" s="23" t="s">
        <v>71</v>
      </c>
      <c r="I80" s="39">
        <v>5.6</v>
      </c>
      <c r="J80" s="32" t="s">
        <v>59</v>
      </c>
      <c r="K80" s="23">
        <v>640</v>
      </c>
      <c r="L80" s="31"/>
      <c r="M80" s="31"/>
      <c r="N80" s="31"/>
      <c r="O80" s="31"/>
      <c r="P80" s="32"/>
      <c r="Q80" s="32"/>
      <c r="R80" s="49"/>
    </row>
    <row r="81" spans="1:18" ht="25.5" customHeight="1" x14ac:dyDescent="0.25">
      <c r="A81" s="23">
        <v>43</v>
      </c>
      <c r="B81" s="23" t="s">
        <v>463</v>
      </c>
      <c r="C81" s="32" t="s">
        <v>95</v>
      </c>
      <c r="D81" s="32" t="s">
        <v>107</v>
      </c>
      <c r="E81" s="49" t="s">
        <v>62</v>
      </c>
      <c r="F81" s="32" t="s">
        <v>108</v>
      </c>
      <c r="G81" s="23" t="s">
        <v>18</v>
      </c>
      <c r="H81" s="23" t="s">
        <v>346</v>
      </c>
      <c r="I81" s="39">
        <v>5.6</v>
      </c>
      <c r="J81" s="32" t="s">
        <v>59</v>
      </c>
      <c r="K81" s="23">
        <v>310</v>
      </c>
      <c r="L81" s="31"/>
      <c r="M81" s="31"/>
      <c r="N81" s="31"/>
      <c r="O81" s="31"/>
      <c r="P81" s="32"/>
      <c r="Q81" s="32"/>
      <c r="R81" s="49"/>
    </row>
    <row r="82" spans="1:18" x14ac:dyDescent="0.25">
      <c r="A82" s="23">
        <v>44</v>
      </c>
      <c r="B82" s="23" t="s">
        <v>463</v>
      </c>
      <c r="C82" s="32" t="s">
        <v>95</v>
      </c>
      <c r="D82" s="32" t="s">
        <v>107</v>
      </c>
      <c r="E82" s="32" t="s">
        <v>63</v>
      </c>
      <c r="F82" s="32" t="s">
        <v>347</v>
      </c>
      <c r="G82" s="23" t="s">
        <v>18</v>
      </c>
      <c r="H82" s="23" t="s">
        <v>71</v>
      </c>
      <c r="I82" s="39">
        <v>5.6</v>
      </c>
      <c r="J82" s="32" t="s">
        <v>59</v>
      </c>
      <c r="K82" s="23">
        <v>310</v>
      </c>
      <c r="L82" s="31"/>
      <c r="M82" s="31"/>
      <c r="N82" s="31"/>
      <c r="O82" s="31"/>
      <c r="P82" s="32"/>
      <c r="Q82" s="32"/>
      <c r="R82" s="49"/>
    </row>
    <row r="83" spans="1:18" x14ac:dyDescent="0.25">
      <c r="A83" s="23">
        <v>45</v>
      </c>
      <c r="B83" s="23" t="s">
        <v>463</v>
      </c>
      <c r="C83" s="32" t="s">
        <v>95</v>
      </c>
      <c r="D83" s="32" t="s">
        <v>107</v>
      </c>
      <c r="E83" s="32" t="s">
        <v>110</v>
      </c>
      <c r="F83" s="32" t="s">
        <v>110</v>
      </c>
      <c r="G83" s="23" t="s">
        <v>111</v>
      </c>
      <c r="H83" s="150" t="s">
        <v>348</v>
      </c>
      <c r="I83" s="23" t="s">
        <v>18</v>
      </c>
      <c r="J83" s="32" t="s">
        <v>59</v>
      </c>
      <c r="K83" s="23">
        <v>310</v>
      </c>
      <c r="L83" s="31"/>
      <c r="M83" s="31"/>
      <c r="N83" s="31"/>
      <c r="O83" s="31"/>
      <c r="P83" s="32"/>
      <c r="Q83" s="32"/>
      <c r="R83" s="49"/>
    </row>
    <row r="84" spans="1:18" x14ac:dyDescent="0.25">
      <c r="A84" s="23">
        <v>46</v>
      </c>
      <c r="B84" s="23" t="s">
        <v>463</v>
      </c>
      <c r="C84" s="32" t="s">
        <v>95</v>
      </c>
      <c r="D84" s="32" t="s">
        <v>107</v>
      </c>
      <c r="E84" s="32" t="s">
        <v>69</v>
      </c>
      <c r="F84" s="32" t="s">
        <v>74</v>
      </c>
      <c r="G84" s="23" t="s">
        <v>73</v>
      </c>
      <c r="H84" s="150" t="s">
        <v>77</v>
      </c>
      <c r="I84" s="39">
        <v>5.6</v>
      </c>
      <c r="J84" s="32" t="s">
        <v>59</v>
      </c>
      <c r="K84" s="23">
        <v>310</v>
      </c>
      <c r="L84" s="31"/>
      <c r="M84" s="31"/>
      <c r="N84" s="31"/>
      <c r="O84" s="31"/>
      <c r="P84" s="32"/>
      <c r="Q84" s="32"/>
      <c r="R84" s="49"/>
    </row>
    <row r="85" spans="1:18" x14ac:dyDescent="0.25">
      <c r="A85" s="23">
        <v>47</v>
      </c>
      <c r="B85" s="23" t="s">
        <v>462</v>
      </c>
      <c r="C85" s="32" t="s">
        <v>181</v>
      </c>
      <c r="D85" s="32" t="s">
        <v>270</v>
      </c>
      <c r="E85" s="32" t="s">
        <v>104</v>
      </c>
      <c r="F85" s="32" t="s">
        <v>410</v>
      </c>
      <c r="G85" s="23" t="s">
        <v>18</v>
      </c>
      <c r="H85" s="40" t="s">
        <v>411</v>
      </c>
      <c r="I85" s="40" t="s">
        <v>18</v>
      </c>
      <c r="J85" s="32" t="s">
        <v>59</v>
      </c>
      <c r="K85" s="23">
        <v>160</v>
      </c>
      <c r="L85" s="31"/>
      <c r="M85" s="31"/>
      <c r="N85" s="31"/>
      <c r="O85" s="31"/>
      <c r="P85" s="32"/>
      <c r="Q85" s="32"/>
      <c r="R85" s="49"/>
    </row>
    <row r="86" spans="1:18" x14ac:dyDescent="0.25">
      <c r="A86" s="23">
        <v>48</v>
      </c>
      <c r="B86" s="23" t="s">
        <v>462</v>
      </c>
      <c r="C86" s="32" t="s">
        <v>181</v>
      </c>
      <c r="D86" s="32" t="s">
        <v>270</v>
      </c>
      <c r="E86" s="32" t="s">
        <v>104</v>
      </c>
      <c r="F86" s="32" t="s">
        <v>36</v>
      </c>
      <c r="G86" s="23" t="s">
        <v>148</v>
      </c>
      <c r="H86" s="23" t="s">
        <v>412</v>
      </c>
      <c r="I86" s="23">
        <v>8.8000000000000007</v>
      </c>
      <c r="J86" s="32" t="s">
        <v>59</v>
      </c>
      <c r="K86" s="23">
        <v>80</v>
      </c>
      <c r="L86" s="31"/>
      <c r="M86" s="31"/>
      <c r="N86" s="31"/>
      <c r="O86" s="31"/>
      <c r="P86" s="32"/>
      <c r="Q86" s="32"/>
      <c r="R86" s="49"/>
    </row>
    <row r="87" spans="1:18" x14ac:dyDescent="0.25">
      <c r="A87" s="23">
        <v>49</v>
      </c>
      <c r="B87" s="23" t="s">
        <v>462</v>
      </c>
      <c r="C87" s="64" t="s">
        <v>181</v>
      </c>
      <c r="D87" s="64" t="s">
        <v>270</v>
      </c>
      <c r="E87" s="64" t="s">
        <v>63</v>
      </c>
      <c r="F87" s="64" t="s">
        <v>413</v>
      </c>
      <c r="G87" s="40" t="s">
        <v>403</v>
      </c>
      <c r="H87" s="40" t="s">
        <v>70</v>
      </c>
      <c r="I87" s="40">
        <v>5.6</v>
      </c>
      <c r="J87" s="64" t="s">
        <v>59</v>
      </c>
      <c r="K87" s="40">
        <v>320</v>
      </c>
      <c r="L87" s="31"/>
      <c r="M87" s="65"/>
      <c r="N87" s="65"/>
      <c r="O87" s="65"/>
      <c r="P87" s="64"/>
      <c r="Q87" s="64"/>
      <c r="R87" s="55"/>
    </row>
    <row r="88" spans="1:18" x14ac:dyDescent="0.25">
      <c r="A88" s="23">
        <v>50</v>
      </c>
      <c r="B88" s="23" t="s">
        <v>462</v>
      </c>
      <c r="C88" s="32" t="s">
        <v>181</v>
      </c>
      <c r="D88" s="32" t="s">
        <v>270</v>
      </c>
      <c r="E88" s="32" t="s">
        <v>63</v>
      </c>
      <c r="F88" s="32" t="s">
        <v>413</v>
      </c>
      <c r="G88" s="23" t="s">
        <v>403</v>
      </c>
      <c r="H88" s="40" t="s">
        <v>71</v>
      </c>
      <c r="I88" s="40">
        <v>5.6</v>
      </c>
      <c r="J88" s="32" t="s">
        <v>59</v>
      </c>
      <c r="K88" s="23">
        <v>80</v>
      </c>
      <c r="L88" s="31"/>
      <c r="M88" s="31"/>
      <c r="N88" s="31"/>
      <c r="O88" s="31"/>
      <c r="P88" s="32"/>
      <c r="Q88" s="32"/>
      <c r="R88" s="49"/>
    </row>
    <row r="89" spans="1:18" x14ac:dyDescent="0.25">
      <c r="K89" s="160" t="s">
        <v>11</v>
      </c>
      <c r="L89" s="160"/>
      <c r="M89" s="160"/>
      <c r="N89" s="160"/>
      <c r="O89" s="160"/>
      <c r="P89" s="160"/>
      <c r="Q89" s="108" t="s">
        <v>7</v>
      </c>
      <c r="R89" s="108" t="s">
        <v>5</v>
      </c>
    </row>
    <row r="90" spans="1:18" x14ac:dyDescent="0.25">
      <c r="K90" s="161"/>
      <c r="L90" s="161"/>
      <c r="M90" s="161"/>
      <c r="N90" s="161"/>
      <c r="O90" s="161"/>
      <c r="P90" s="161"/>
      <c r="Q90" s="98"/>
      <c r="R90" s="107"/>
    </row>
    <row r="91" spans="1:18" x14ac:dyDescent="0.25">
      <c r="K91" s="160"/>
      <c r="L91" s="160"/>
      <c r="M91" s="160"/>
      <c r="N91" s="160"/>
      <c r="O91" s="160"/>
      <c r="P91" s="160"/>
      <c r="Q91" s="108"/>
      <c r="R91" s="108"/>
    </row>
    <row r="92" spans="1:18" ht="9.75" customHeight="1" x14ac:dyDescent="0.25"/>
    <row r="93" spans="1:18" x14ac:dyDescent="0.25">
      <c r="A93" s="92"/>
      <c r="B93" s="92"/>
      <c r="C93" s="92"/>
      <c r="D93" s="92"/>
      <c r="E93" s="92"/>
      <c r="F93" s="92"/>
      <c r="G93" s="92"/>
      <c r="K93" s="160" t="s">
        <v>14</v>
      </c>
      <c r="L93" s="160"/>
      <c r="M93" s="160"/>
      <c r="N93" s="160"/>
      <c r="O93" s="160"/>
      <c r="P93" s="160"/>
      <c r="Q93" s="108" t="s">
        <v>7</v>
      </c>
      <c r="R93" s="108" t="s">
        <v>5</v>
      </c>
    </row>
    <row r="94" spans="1:18" x14ac:dyDescent="0.25">
      <c r="A94" s="92"/>
      <c r="B94" s="92"/>
      <c r="C94" s="92"/>
      <c r="D94" s="92"/>
      <c r="E94" s="92"/>
      <c r="F94" s="92"/>
      <c r="G94" s="92"/>
      <c r="K94" s="161"/>
      <c r="L94" s="161"/>
      <c r="M94" s="161"/>
      <c r="N94" s="161"/>
      <c r="O94" s="161"/>
      <c r="P94" s="161"/>
      <c r="Q94" s="107"/>
      <c r="R94" s="107"/>
    </row>
    <row r="95" spans="1:18" x14ac:dyDescent="0.25">
      <c r="A95" s="92"/>
      <c r="B95" s="92"/>
      <c r="C95" s="92"/>
      <c r="D95" s="92"/>
      <c r="E95" s="92"/>
      <c r="F95" s="92"/>
      <c r="G95" s="92"/>
      <c r="K95" s="160"/>
      <c r="L95" s="160"/>
      <c r="M95" s="160"/>
      <c r="N95" s="160"/>
      <c r="O95" s="160"/>
      <c r="P95" s="160"/>
      <c r="Q95" s="108"/>
      <c r="R95" s="108"/>
    </row>
    <row r="96" spans="1:18" x14ac:dyDescent="0.25">
      <c r="A96" s="92"/>
      <c r="B96" s="92"/>
      <c r="C96" s="92"/>
      <c r="D96" s="92"/>
      <c r="E96" s="92"/>
      <c r="F96" s="92"/>
      <c r="G96" s="92"/>
      <c r="K96" s="99"/>
      <c r="L96" s="99"/>
      <c r="M96" s="99"/>
      <c r="N96" s="99"/>
      <c r="O96" s="99"/>
      <c r="P96" s="99"/>
      <c r="Q96" s="100"/>
      <c r="R96" s="100"/>
    </row>
    <row r="97" spans="1:18" x14ac:dyDescent="0.25">
      <c r="B97" s="92"/>
      <c r="C97" s="92"/>
      <c r="D97" s="92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92"/>
    </row>
    <row r="98" spans="1:18" x14ac:dyDescent="0.25">
      <c r="A98" s="92"/>
      <c r="B98" s="92"/>
      <c r="C98" s="92"/>
      <c r="D98" s="92"/>
      <c r="E98" s="92"/>
      <c r="F98" s="92"/>
      <c r="G98" s="92"/>
      <c r="H98" s="92"/>
      <c r="I98" s="92"/>
      <c r="K98" s="108"/>
      <c r="L98" s="66" t="s">
        <v>22</v>
      </c>
      <c r="M98" s="66" t="s">
        <v>23</v>
      </c>
      <c r="N98" s="66" t="s">
        <v>2</v>
      </c>
      <c r="O98" s="83"/>
      <c r="P98" s="83"/>
      <c r="Q98" s="92"/>
      <c r="R98" s="92"/>
    </row>
    <row r="99" spans="1:18" x14ac:dyDescent="0.25">
      <c r="A99" s="92"/>
      <c r="B99" s="92"/>
      <c r="C99" s="92"/>
      <c r="D99" s="92"/>
      <c r="E99" s="92"/>
      <c r="F99" s="92"/>
      <c r="G99" s="92"/>
      <c r="H99" s="92"/>
      <c r="I99" s="92"/>
      <c r="K99" s="94" t="s">
        <v>28</v>
      </c>
      <c r="L99" s="95">
        <v>10404</v>
      </c>
      <c r="M99" s="94">
        <v>2080</v>
      </c>
      <c r="N99" s="94">
        <v>1</v>
      </c>
      <c r="O99" s="96"/>
      <c r="P99" s="96"/>
      <c r="R99" s="92"/>
    </row>
    <row r="100" spans="1:18" x14ac:dyDescent="0.25">
      <c r="K100" s="94" t="s">
        <v>0</v>
      </c>
      <c r="L100" s="94" t="s">
        <v>495</v>
      </c>
      <c r="M100" s="94"/>
      <c r="N100" s="94"/>
      <c r="O100" s="96"/>
      <c r="P100" s="96"/>
      <c r="R100" s="92"/>
    </row>
    <row r="101" spans="1:18" ht="19.5" customHeight="1" x14ac:dyDescent="0.25">
      <c r="K101" s="94" t="s">
        <v>1</v>
      </c>
      <c r="L101" s="94">
        <v>0</v>
      </c>
      <c r="M101" s="94" t="s">
        <v>44</v>
      </c>
      <c r="N101" s="94" t="s">
        <v>458</v>
      </c>
      <c r="O101" s="96"/>
      <c r="P101" s="96"/>
      <c r="R101" s="92"/>
    </row>
    <row r="102" spans="1:18" x14ac:dyDescent="0.25">
      <c r="N102" s="97"/>
      <c r="O102" s="92"/>
      <c r="Q102" s="92"/>
      <c r="R102" s="92"/>
    </row>
    <row r="103" spans="1:18" ht="40.5" x14ac:dyDescent="0.35">
      <c r="A103" s="66" t="s">
        <v>3</v>
      </c>
      <c r="B103" s="47" t="s">
        <v>34</v>
      </c>
      <c r="C103" s="66" t="s">
        <v>15</v>
      </c>
      <c r="D103" s="66" t="s">
        <v>21</v>
      </c>
      <c r="E103" s="66" t="s">
        <v>12</v>
      </c>
      <c r="F103" s="66" t="s">
        <v>4</v>
      </c>
      <c r="G103" s="66" t="s">
        <v>19</v>
      </c>
      <c r="H103" s="91" t="s">
        <v>31</v>
      </c>
      <c r="I103" s="110" t="s">
        <v>32</v>
      </c>
      <c r="J103" s="91" t="s">
        <v>33</v>
      </c>
      <c r="K103" s="47" t="s">
        <v>40</v>
      </c>
      <c r="L103" s="47" t="s">
        <v>26</v>
      </c>
      <c r="M103" s="47" t="s">
        <v>27</v>
      </c>
      <c r="N103" s="47" t="s">
        <v>25</v>
      </c>
      <c r="O103" s="47" t="s">
        <v>20</v>
      </c>
      <c r="P103" s="48" t="s">
        <v>8</v>
      </c>
      <c r="Q103" s="48" t="s">
        <v>9</v>
      </c>
      <c r="R103" s="49" t="s">
        <v>13</v>
      </c>
    </row>
    <row r="104" spans="1:18" x14ac:dyDescent="0.25">
      <c r="A104" s="23">
        <v>51</v>
      </c>
      <c r="B104" s="23" t="s">
        <v>462</v>
      </c>
      <c r="C104" s="32" t="s">
        <v>181</v>
      </c>
      <c r="D104" s="32" t="s">
        <v>270</v>
      </c>
      <c r="E104" s="32" t="s">
        <v>69</v>
      </c>
      <c r="F104" s="32" t="s">
        <v>74</v>
      </c>
      <c r="G104" s="23" t="s">
        <v>73</v>
      </c>
      <c r="H104" s="23" t="s">
        <v>361</v>
      </c>
      <c r="I104" s="23" t="s">
        <v>72</v>
      </c>
      <c r="J104" s="32" t="s">
        <v>59</v>
      </c>
      <c r="K104" s="23">
        <v>160</v>
      </c>
      <c r="L104" s="31"/>
      <c r="M104" s="31"/>
      <c r="N104" s="31"/>
      <c r="O104" s="31"/>
      <c r="P104" s="32"/>
      <c r="Q104" s="32"/>
      <c r="R104" s="49"/>
    </row>
    <row r="105" spans="1:18" x14ac:dyDescent="0.25">
      <c r="A105" s="23">
        <v>52</v>
      </c>
      <c r="B105" s="23" t="s">
        <v>462</v>
      </c>
      <c r="C105" s="32" t="s">
        <v>181</v>
      </c>
      <c r="D105" s="32" t="s">
        <v>270</v>
      </c>
      <c r="E105" s="32" t="s">
        <v>104</v>
      </c>
      <c r="F105" s="32" t="s">
        <v>414</v>
      </c>
      <c r="G105" s="23" t="s">
        <v>415</v>
      </c>
      <c r="H105" s="23" t="s">
        <v>416</v>
      </c>
      <c r="I105" s="23">
        <v>5.6</v>
      </c>
      <c r="J105" s="32" t="s">
        <v>59</v>
      </c>
      <c r="K105" s="23">
        <v>24</v>
      </c>
      <c r="L105" s="31"/>
      <c r="M105" s="31"/>
      <c r="N105" s="31"/>
      <c r="O105" s="31"/>
      <c r="P105" s="32"/>
      <c r="Q105" s="32"/>
      <c r="R105" s="49"/>
    </row>
    <row r="106" spans="1:18" x14ac:dyDescent="0.25">
      <c r="A106" s="23">
        <v>53</v>
      </c>
      <c r="B106" s="23" t="s">
        <v>462</v>
      </c>
      <c r="C106" s="32" t="s">
        <v>181</v>
      </c>
      <c r="D106" s="32" t="s">
        <v>270</v>
      </c>
      <c r="E106" s="32" t="s">
        <v>62</v>
      </c>
      <c r="F106" s="32" t="s">
        <v>36</v>
      </c>
      <c r="G106" s="23" t="s">
        <v>98</v>
      </c>
      <c r="H106" s="23" t="s">
        <v>417</v>
      </c>
      <c r="I106" s="26">
        <v>5.6</v>
      </c>
      <c r="J106" s="32" t="s">
        <v>59</v>
      </c>
      <c r="K106" s="23">
        <f>8*4</f>
        <v>32</v>
      </c>
      <c r="L106" s="31"/>
      <c r="M106" s="31"/>
      <c r="N106" s="31"/>
      <c r="O106" s="31"/>
      <c r="P106" s="32"/>
      <c r="Q106" s="32"/>
      <c r="R106" s="49"/>
    </row>
    <row r="107" spans="1:18" x14ac:dyDescent="0.25">
      <c r="A107" s="23">
        <v>54</v>
      </c>
      <c r="B107" s="23" t="s">
        <v>462</v>
      </c>
      <c r="C107" s="32" t="s">
        <v>181</v>
      </c>
      <c r="D107" s="32" t="s">
        <v>270</v>
      </c>
      <c r="E107" s="32" t="s">
        <v>63</v>
      </c>
      <c r="F107" s="32" t="s">
        <v>64</v>
      </c>
      <c r="G107" s="23" t="s">
        <v>68</v>
      </c>
      <c r="H107" s="23" t="s">
        <v>419</v>
      </c>
      <c r="I107" s="26">
        <v>5.6</v>
      </c>
      <c r="J107" s="32" t="s">
        <v>59</v>
      </c>
      <c r="K107" s="23">
        <v>32</v>
      </c>
      <c r="L107" s="31"/>
      <c r="M107" s="31"/>
      <c r="N107" s="31"/>
      <c r="O107" s="31"/>
      <c r="P107" s="32"/>
      <c r="Q107" s="32"/>
      <c r="R107" s="49"/>
    </row>
    <row r="108" spans="1:18" x14ac:dyDescent="0.25">
      <c r="A108" s="23">
        <v>55</v>
      </c>
      <c r="B108" s="23" t="s">
        <v>462</v>
      </c>
      <c r="C108" s="32" t="s">
        <v>181</v>
      </c>
      <c r="D108" s="32" t="s">
        <v>270</v>
      </c>
      <c r="E108" s="32" t="s">
        <v>69</v>
      </c>
      <c r="F108" s="32" t="s">
        <v>74</v>
      </c>
      <c r="G108" s="23" t="s">
        <v>73</v>
      </c>
      <c r="H108" s="23" t="s">
        <v>418</v>
      </c>
      <c r="I108" s="23" t="s">
        <v>72</v>
      </c>
      <c r="J108" s="32" t="s">
        <v>59</v>
      </c>
      <c r="K108" s="23">
        <v>64</v>
      </c>
      <c r="L108" s="31"/>
      <c r="M108" s="31"/>
      <c r="N108" s="31"/>
      <c r="O108" s="31"/>
      <c r="P108" s="32"/>
      <c r="Q108" s="32"/>
      <c r="R108" s="49"/>
    </row>
    <row r="109" spans="1:18" x14ac:dyDescent="0.25">
      <c r="A109" s="23">
        <v>56</v>
      </c>
      <c r="B109" s="23" t="s">
        <v>462</v>
      </c>
      <c r="C109" s="32" t="s">
        <v>181</v>
      </c>
      <c r="D109" s="32" t="s">
        <v>270</v>
      </c>
      <c r="E109" s="32" t="s">
        <v>69</v>
      </c>
      <c r="F109" s="32" t="s">
        <v>351</v>
      </c>
      <c r="G109" s="23" t="s">
        <v>353</v>
      </c>
      <c r="H109" s="23" t="s">
        <v>418</v>
      </c>
      <c r="I109" s="23" t="s">
        <v>72</v>
      </c>
      <c r="J109" s="32" t="s">
        <v>59</v>
      </c>
      <c r="K109" s="23">
        <v>32</v>
      </c>
      <c r="L109" s="31"/>
      <c r="M109" s="31"/>
      <c r="N109" s="31"/>
      <c r="O109" s="31"/>
      <c r="P109" s="32"/>
      <c r="Q109" s="32"/>
      <c r="R109" s="49"/>
    </row>
    <row r="110" spans="1:18" x14ac:dyDescent="0.25">
      <c r="A110" s="23">
        <v>57</v>
      </c>
      <c r="B110" s="23" t="s">
        <v>463</v>
      </c>
      <c r="C110" s="32" t="s">
        <v>181</v>
      </c>
      <c r="D110" s="32" t="s">
        <v>270</v>
      </c>
      <c r="E110" s="32" t="s">
        <v>104</v>
      </c>
      <c r="F110" s="32" t="s">
        <v>410</v>
      </c>
      <c r="G110" s="23" t="s">
        <v>18</v>
      </c>
      <c r="H110" s="23" t="s">
        <v>411</v>
      </c>
      <c r="I110" s="23" t="s">
        <v>18</v>
      </c>
      <c r="J110" s="32" t="s">
        <v>59</v>
      </c>
      <c r="K110" s="23">
        <v>20</v>
      </c>
      <c r="L110" s="31"/>
      <c r="M110" s="31"/>
      <c r="N110" s="31"/>
      <c r="O110" s="31"/>
      <c r="P110" s="32"/>
      <c r="Q110" s="32"/>
      <c r="R110" s="49"/>
    </row>
    <row r="111" spans="1:18" x14ac:dyDescent="0.25">
      <c r="A111" s="23">
        <v>58</v>
      </c>
      <c r="B111" s="23" t="s">
        <v>463</v>
      </c>
      <c r="C111" s="32" t="s">
        <v>181</v>
      </c>
      <c r="D111" s="32" t="s">
        <v>270</v>
      </c>
      <c r="E111" s="32" t="s">
        <v>104</v>
      </c>
      <c r="F111" s="32" t="s">
        <v>36</v>
      </c>
      <c r="G111" s="23" t="s">
        <v>148</v>
      </c>
      <c r="H111" s="23" t="s">
        <v>412</v>
      </c>
      <c r="I111" s="23">
        <v>8.8000000000000007</v>
      </c>
      <c r="J111" s="32" t="s">
        <v>59</v>
      </c>
      <c r="K111" s="23">
        <v>10</v>
      </c>
      <c r="L111" s="31"/>
      <c r="M111" s="31"/>
      <c r="N111" s="31"/>
      <c r="O111" s="31"/>
      <c r="P111" s="32"/>
      <c r="Q111" s="32"/>
      <c r="R111" s="49"/>
    </row>
    <row r="112" spans="1:18" x14ac:dyDescent="0.25">
      <c r="A112" s="23">
        <v>59</v>
      </c>
      <c r="B112" s="23" t="s">
        <v>463</v>
      </c>
      <c r="C112" s="32" t="s">
        <v>181</v>
      </c>
      <c r="D112" s="32" t="s">
        <v>270</v>
      </c>
      <c r="E112" s="32" t="s">
        <v>63</v>
      </c>
      <c r="F112" s="32" t="s">
        <v>413</v>
      </c>
      <c r="G112" s="23" t="s">
        <v>403</v>
      </c>
      <c r="H112" s="23" t="s">
        <v>70</v>
      </c>
      <c r="I112" s="23">
        <v>5.6</v>
      </c>
      <c r="J112" s="32" t="s">
        <v>59</v>
      </c>
      <c r="K112" s="23">
        <v>40</v>
      </c>
      <c r="L112" s="31"/>
      <c r="M112" s="31"/>
      <c r="N112" s="31"/>
      <c r="O112" s="31"/>
      <c r="P112" s="32"/>
      <c r="Q112" s="32"/>
      <c r="R112" s="49"/>
    </row>
    <row r="113" spans="1:18" x14ac:dyDescent="0.25">
      <c r="A113" s="23">
        <v>60</v>
      </c>
      <c r="B113" s="23" t="s">
        <v>463</v>
      </c>
      <c r="C113" s="32" t="s">
        <v>181</v>
      </c>
      <c r="D113" s="32" t="s">
        <v>270</v>
      </c>
      <c r="E113" s="32" t="s">
        <v>63</v>
      </c>
      <c r="F113" s="32" t="s">
        <v>413</v>
      </c>
      <c r="G113" s="23" t="s">
        <v>403</v>
      </c>
      <c r="H113" s="23" t="s">
        <v>71</v>
      </c>
      <c r="I113" s="23">
        <v>5.6</v>
      </c>
      <c r="J113" s="32" t="s">
        <v>59</v>
      </c>
      <c r="K113" s="23">
        <v>10</v>
      </c>
      <c r="L113" s="31"/>
      <c r="M113" s="31"/>
      <c r="N113" s="31"/>
      <c r="O113" s="31"/>
      <c r="P113" s="32"/>
      <c r="Q113" s="32"/>
      <c r="R113" s="49"/>
    </row>
    <row r="114" spans="1:18" x14ac:dyDescent="0.25">
      <c r="A114" s="23">
        <v>61</v>
      </c>
      <c r="B114" s="23" t="s">
        <v>463</v>
      </c>
      <c r="C114" s="32" t="s">
        <v>181</v>
      </c>
      <c r="D114" s="32" t="s">
        <v>270</v>
      </c>
      <c r="E114" s="32" t="s">
        <v>69</v>
      </c>
      <c r="F114" s="32" t="s">
        <v>74</v>
      </c>
      <c r="G114" s="23" t="s">
        <v>73</v>
      </c>
      <c r="H114" s="23" t="s">
        <v>359</v>
      </c>
      <c r="I114" s="23" t="s">
        <v>72</v>
      </c>
      <c r="J114" s="32" t="s">
        <v>59</v>
      </c>
      <c r="K114" s="23">
        <v>40</v>
      </c>
      <c r="L114" s="31"/>
      <c r="M114" s="31"/>
      <c r="N114" s="31"/>
      <c r="O114" s="31"/>
      <c r="P114" s="32"/>
      <c r="Q114" s="32"/>
      <c r="R114" s="49"/>
    </row>
    <row r="115" spans="1:18" x14ac:dyDescent="0.25">
      <c r="A115" s="23">
        <v>62</v>
      </c>
      <c r="B115" s="23" t="s">
        <v>463</v>
      </c>
      <c r="C115" s="32" t="s">
        <v>181</v>
      </c>
      <c r="D115" s="32" t="s">
        <v>270</v>
      </c>
      <c r="E115" s="32" t="s">
        <v>69</v>
      </c>
      <c r="F115" s="32" t="s">
        <v>74</v>
      </c>
      <c r="G115" s="23" t="s">
        <v>73</v>
      </c>
      <c r="H115" s="23" t="s">
        <v>361</v>
      </c>
      <c r="I115" s="23" t="s">
        <v>72</v>
      </c>
      <c r="J115" s="32" t="s">
        <v>59</v>
      </c>
      <c r="K115" s="23">
        <v>20</v>
      </c>
      <c r="L115" s="31"/>
      <c r="M115" s="31"/>
      <c r="N115" s="31"/>
      <c r="O115" s="31"/>
      <c r="P115" s="32"/>
      <c r="Q115" s="32"/>
      <c r="R115" s="49"/>
    </row>
    <row r="116" spans="1:18" x14ac:dyDescent="0.25">
      <c r="A116" s="23">
        <v>63</v>
      </c>
      <c r="B116" s="23" t="s">
        <v>463</v>
      </c>
      <c r="C116" s="32" t="s">
        <v>181</v>
      </c>
      <c r="D116" s="32" t="s">
        <v>270</v>
      </c>
      <c r="E116" s="32" t="s">
        <v>104</v>
      </c>
      <c r="F116" s="32" t="s">
        <v>414</v>
      </c>
      <c r="G116" s="23" t="s">
        <v>415</v>
      </c>
      <c r="H116" s="23" t="s">
        <v>416</v>
      </c>
      <c r="I116" s="23">
        <v>5.6</v>
      </c>
      <c r="J116" s="32" t="s">
        <v>59</v>
      </c>
      <c r="K116" s="23">
        <v>3</v>
      </c>
      <c r="L116" s="31"/>
      <c r="M116" s="31"/>
      <c r="N116" s="31"/>
      <c r="O116" s="31"/>
      <c r="P116" s="32"/>
      <c r="Q116" s="32"/>
      <c r="R116" s="49"/>
    </row>
    <row r="117" spans="1:18" x14ac:dyDescent="0.25">
      <c r="A117" s="23">
        <v>64</v>
      </c>
      <c r="B117" s="23" t="s">
        <v>463</v>
      </c>
      <c r="C117" s="32" t="s">
        <v>181</v>
      </c>
      <c r="D117" s="32" t="s">
        <v>270</v>
      </c>
      <c r="E117" s="32" t="s">
        <v>62</v>
      </c>
      <c r="F117" s="32" t="s">
        <v>36</v>
      </c>
      <c r="G117" s="23" t="s">
        <v>98</v>
      </c>
      <c r="H117" s="23" t="s">
        <v>417</v>
      </c>
      <c r="I117" s="26">
        <v>5.6</v>
      </c>
      <c r="J117" s="32" t="s">
        <v>59</v>
      </c>
      <c r="K117" s="23">
        <v>40</v>
      </c>
      <c r="L117" s="31"/>
      <c r="M117" s="31"/>
      <c r="N117" s="31"/>
      <c r="O117" s="31"/>
      <c r="P117" s="32"/>
      <c r="Q117" s="32"/>
      <c r="R117" s="49"/>
    </row>
    <row r="118" spans="1:18" x14ac:dyDescent="0.25">
      <c r="A118" s="23">
        <v>65</v>
      </c>
      <c r="B118" s="23" t="s">
        <v>463</v>
      </c>
      <c r="C118" s="32" t="s">
        <v>181</v>
      </c>
      <c r="D118" s="32" t="s">
        <v>270</v>
      </c>
      <c r="E118" s="32" t="s">
        <v>63</v>
      </c>
      <c r="F118" s="32" t="s">
        <v>64</v>
      </c>
      <c r="G118" s="23" t="s">
        <v>68</v>
      </c>
      <c r="H118" s="23" t="s">
        <v>419</v>
      </c>
      <c r="I118" s="26">
        <v>5.6</v>
      </c>
      <c r="J118" s="32" t="s">
        <v>59</v>
      </c>
      <c r="K118" s="23">
        <v>40</v>
      </c>
      <c r="L118" s="31"/>
      <c r="M118" s="31"/>
      <c r="N118" s="31"/>
      <c r="O118" s="31"/>
      <c r="P118" s="32"/>
      <c r="Q118" s="32"/>
      <c r="R118" s="49"/>
    </row>
    <row r="119" spans="1:18" x14ac:dyDescent="0.25">
      <c r="A119" s="23">
        <v>66</v>
      </c>
      <c r="B119" s="23" t="s">
        <v>463</v>
      </c>
      <c r="C119" s="32" t="s">
        <v>181</v>
      </c>
      <c r="D119" s="32" t="s">
        <v>270</v>
      </c>
      <c r="E119" s="32" t="s">
        <v>69</v>
      </c>
      <c r="F119" s="32" t="s">
        <v>74</v>
      </c>
      <c r="G119" s="23" t="s">
        <v>73</v>
      </c>
      <c r="H119" s="23" t="s">
        <v>418</v>
      </c>
      <c r="I119" s="23" t="s">
        <v>72</v>
      </c>
      <c r="J119" s="32" t="s">
        <v>59</v>
      </c>
      <c r="K119" s="23">
        <v>80</v>
      </c>
      <c r="L119" s="31"/>
      <c r="M119" s="31"/>
      <c r="N119" s="31"/>
      <c r="O119" s="31"/>
      <c r="P119" s="32"/>
      <c r="Q119" s="32"/>
      <c r="R119" s="49"/>
    </row>
    <row r="120" spans="1:18" x14ac:dyDescent="0.25">
      <c r="A120" s="23">
        <v>67</v>
      </c>
      <c r="B120" s="23" t="s">
        <v>463</v>
      </c>
      <c r="C120" s="32" t="s">
        <v>181</v>
      </c>
      <c r="D120" s="32" t="s">
        <v>270</v>
      </c>
      <c r="E120" s="32" t="s">
        <v>69</v>
      </c>
      <c r="F120" s="32" t="s">
        <v>351</v>
      </c>
      <c r="G120" s="23" t="s">
        <v>353</v>
      </c>
      <c r="H120" s="23" t="s">
        <v>418</v>
      </c>
      <c r="I120" s="23" t="s">
        <v>72</v>
      </c>
      <c r="J120" s="32" t="s">
        <v>59</v>
      </c>
      <c r="K120" s="23">
        <v>40</v>
      </c>
      <c r="L120" s="31"/>
      <c r="M120" s="31"/>
      <c r="N120" s="31"/>
      <c r="O120" s="31"/>
      <c r="P120" s="32"/>
      <c r="Q120" s="32"/>
      <c r="R120" s="49"/>
    </row>
    <row r="121" spans="1:18" x14ac:dyDescent="0.25">
      <c r="K121" s="160" t="s">
        <v>11</v>
      </c>
      <c r="L121" s="160"/>
      <c r="M121" s="160"/>
      <c r="N121" s="160"/>
      <c r="O121" s="160"/>
      <c r="P121" s="160"/>
      <c r="Q121" s="108" t="s">
        <v>7</v>
      </c>
      <c r="R121" s="108" t="s">
        <v>5</v>
      </c>
    </row>
    <row r="122" spans="1:18" x14ac:dyDescent="0.25">
      <c r="K122" s="161"/>
      <c r="L122" s="161"/>
      <c r="M122" s="161"/>
      <c r="N122" s="161"/>
      <c r="O122" s="161"/>
      <c r="P122" s="161"/>
      <c r="Q122" s="98"/>
      <c r="R122" s="107"/>
    </row>
    <row r="123" spans="1:18" x14ac:dyDescent="0.25">
      <c r="K123" s="160"/>
      <c r="L123" s="160"/>
      <c r="M123" s="160"/>
      <c r="N123" s="160"/>
      <c r="O123" s="160"/>
      <c r="P123" s="160"/>
      <c r="Q123" s="108"/>
      <c r="R123" s="108"/>
    </row>
    <row r="124" spans="1:18" ht="9.75" customHeight="1" x14ac:dyDescent="0.25"/>
    <row r="125" spans="1:18" x14ac:dyDescent="0.25">
      <c r="A125" s="92"/>
      <c r="B125" s="92"/>
      <c r="C125" s="92"/>
      <c r="D125" s="92"/>
      <c r="E125" s="92"/>
      <c r="F125" s="92"/>
      <c r="G125" s="92"/>
      <c r="K125" s="160" t="s">
        <v>14</v>
      </c>
      <c r="L125" s="160"/>
      <c r="M125" s="160"/>
      <c r="N125" s="160"/>
      <c r="O125" s="160"/>
      <c r="P125" s="160"/>
      <c r="Q125" s="108" t="s">
        <v>7</v>
      </c>
      <c r="R125" s="108" t="s">
        <v>5</v>
      </c>
    </row>
    <row r="126" spans="1:18" ht="10.5" customHeight="1" x14ac:dyDescent="0.25">
      <c r="A126" s="92"/>
      <c r="B126" s="92"/>
      <c r="C126" s="92"/>
      <c r="D126" s="92"/>
      <c r="E126" s="92"/>
      <c r="F126" s="92"/>
      <c r="G126" s="92"/>
      <c r="K126" s="161"/>
      <c r="L126" s="161"/>
      <c r="M126" s="161"/>
      <c r="N126" s="161"/>
      <c r="O126" s="161"/>
      <c r="P126" s="161"/>
      <c r="Q126" s="107"/>
      <c r="R126" s="107"/>
    </row>
    <row r="127" spans="1:18" x14ac:dyDescent="0.25">
      <c r="A127" s="92"/>
      <c r="B127" s="92"/>
      <c r="C127" s="92"/>
      <c r="D127" s="92"/>
      <c r="E127" s="92"/>
      <c r="F127" s="92"/>
      <c r="G127" s="92"/>
      <c r="K127" s="160"/>
      <c r="L127" s="160"/>
      <c r="M127" s="160"/>
      <c r="N127" s="160"/>
      <c r="O127" s="160"/>
      <c r="P127" s="160"/>
      <c r="Q127" s="108"/>
      <c r="R127" s="108"/>
    </row>
    <row r="128" spans="1:18" x14ac:dyDescent="0.25">
      <c r="A128" s="92"/>
      <c r="B128" s="92"/>
      <c r="C128" s="92"/>
      <c r="D128" s="92"/>
      <c r="E128" s="92"/>
      <c r="F128" s="92"/>
      <c r="G128" s="92"/>
      <c r="K128" s="99"/>
      <c r="L128" s="99"/>
      <c r="M128" s="99"/>
      <c r="N128" s="99"/>
      <c r="O128" s="99"/>
      <c r="P128" s="99"/>
      <c r="Q128" s="100"/>
      <c r="R128" s="100"/>
    </row>
    <row r="129" spans="1:18" x14ac:dyDescent="0.25">
      <c r="B129" s="92"/>
      <c r="C129" s="92"/>
      <c r="D129" s="92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92"/>
    </row>
    <row r="130" spans="1:18" x14ac:dyDescent="0.25">
      <c r="A130" s="92"/>
      <c r="B130" s="92"/>
      <c r="C130" s="92"/>
      <c r="D130" s="92"/>
      <c r="E130" s="92"/>
      <c r="F130" s="92"/>
      <c r="G130" s="92"/>
      <c r="H130" s="92"/>
      <c r="I130" s="92"/>
      <c r="K130" s="108"/>
      <c r="L130" s="66" t="s">
        <v>22</v>
      </c>
      <c r="M130" s="66" t="s">
        <v>23</v>
      </c>
      <c r="N130" s="66" t="s">
        <v>2</v>
      </c>
      <c r="O130" s="83"/>
      <c r="P130" s="83"/>
      <c r="Q130" s="92"/>
      <c r="R130" s="92"/>
    </row>
    <row r="131" spans="1:18" x14ac:dyDescent="0.25">
      <c r="A131" s="92"/>
      <c r="B131" s="92"/>
      <c r="C131" s="92"/>
      <c r="D131" s="92"/>
      <c r="E131" s="92"/>
      <c r="F131" s="92"/>
      <c r="G131" s="92"/>
      <c r="H131" s="92"/>
      <c r="I131" s="92"/>
      <c r="K131" s="94" t="s">
        <v>28</v>
      </c>
      <c r="L131" s="95">
        <v>10404</v>
      </c>
      <c r="M131" s="94">
        <v>2080</v>
      </c>
      <c r="N131" s="94">
        <v>1</v>
      </c>
      <c r="O131" s="96"/>
      <c r="P131" s="96"/>
      <c r="R131" s="92"/>
    </row>
    <row r="132" spans="1:18" x14ac:dyDescent="0.25">
      <c r="K132" s="94" t="s">
        <v>0</v>
      </c>
      <c r="L132" s="94" t="s">
        <v>495</v>
      </c>
      <c r="M132" s="94"/>
      <c r="N132" s="94"/>
      <c r="O132" s="96"/>
      <c r="P132" s="96"/>
      <c r="R132" s="92"/>
    </row>
    <row r="133" spans="1:18" ht="18" customHeight="1" x14ac:dyDescent="0.25">
      <c r="K133" s="94" t="s">
        <v>1</v>
      </c>
      <c r="L133" s="94">
        <v>0</v>
      </c>
      <c r="M133" s="94" t="s">
        <v>44</v>
      </c>
      <c r="N133" s="94" t="s">
        <v>457</v>
      </c>
      <c r="O133" s="96"/>
      <c r="P133" s="96"/>
      <c r="R133" s="92"/>
    </row>
    <row r="134" spans="1:18" x14ac:dyDescent="0.25">
      <c r="N134" s="97"/>
      <c r="O134" s="92"/>
      <c r="Q134" s="92"/>
      <c r="R134" s="92"/>
    </row>
    <row r="135" spans="1:18" ht="40.5" x14ac:dyDescent="0.35">
      <c r="A135" s="66" t="s">
        <v>3</v>
      </c>
      <c r="B135" s="47" t="s">
        <v>34</v>
      </c>
      <c r="C135" s="66" t="s">
        <v>15</v>
      </c>
      <c r="D135" s="66" t="s">
        <v>21</v>
      </c>
      <c r="E135" s="66" t="s">
        <v>12</v>
      </c>
      <c r="F135" s="66" t="s">
        <v>4</v>
      </c>
      <c r="G135" s="66" t="s">
        <v>19</v>
      </c>
      <c r="H135" s="91" t="s">
        <v>31</v>
      </c>
      <c r="I135" s="110" t="s">
        <v>32</v>
      </c>
      <c r="J135" s="91" t="s">
        <v>33</v>
      </c>
      <c r="K135" s="47" t="s">
        <v>40</v>
      </c>
      <c r="L135" s="47" t="s">
        <v>26</v>
      </c>
      <c r="M135" s="47" t="s">
        <v>27</v>
      </c>
      <c r="N135" s="47" t="s">
        <v>25</v>
      </c>
      <c r="O135" s="47" t="s">
        <v>20</v>
      </c>
      <c r="P135" s="48" t="s">
        <v>8</v>
      </c>
      <c r="Q135" s="48" t="s">
        <v>9</v>
      </c>
      <c r="R135" s="49" t="s">
        <v>13</v>
      </c>
    </row>
    <row r="136" spans="1:18" x14ac:dyDescent="0.25">
      <c r="A136" s="23">
        <v>68</v>
      </c>
      <c r="B136" s="23" t="s">
        <v>462</v>
      </c>
      <c r="C136" s="32" t="s">
        <v>203</v>
      </c>
      <c r="D136" s="32" t="s">
        <v>204</v>
      </c>
      <c r="E136" s="32" t="s">
        <v>62</v>
      </c>
      <c r="F136" s="32" t="s">
        <v>350</v>
      </c>
      <c r="G136" s="23" t="s">
        <v>423</v>
      </c>
      <c r="H136" s="23" t="s">
        <v>424</v>
      </c>
      <c r="I136" s="23">
        <v>5.6</v>
      </c>
      <c r="J136" s="32" t="s">
        <v>59</v>
      </c>
      <c r="K136" s="23">
        <v>270</v>
      </c>
      <c r="L136" s="31"/>
      <c r="M136" s="31"/>
      <c r="N136" s="31"/>
      <c r="O136" s="31"/>
      <c r="P136" s="32"/>
      <c r="Q136" s="32"/>
      <c r="R136" s="49"/>
    </row>
    <row r="137" spans="1:18" x14ac:dyDescent="0.25">
      <c r="A137" s="23">
        <v>69</v>
      </c>
      <c r="B137" s="23" t="s">
        <v>462</v>
      </c>
      <c r="C137" s="32" t="s">
        <v>203</v>
      </c>
      <c r="D137" s="32" t="s">
        <v>204</v>
      </c>
      <c r="E137" s="32" t="s">
        <v>62</v>
      </c>
      <c r="F137" s="32" t="s">
        <v>350</v>
      </c>
      <c r="G137" s="23" t="s">
        <v>423</v>
      </c>
      <c r="H137" s="23" t="s">
        <v>425</v>
      </c>
      <c r="I137" s="23">
        <v>5.6</v>
      </c>
      <c r="J137" s="32" t="s">
        <v>59</v>
      </c>
      <c r="K137" s="23">
        <v>132</v>
      </c>
      <c r="L137" s="31"/>
      <c r="M137" s="31"/>
      <c r="N137" s="31"/>
      <c r="O137" s="31"/>
      <c r="P137" s="32"/>
      <c r="Q137" s="32"/>
      <c r="R137" s="49"/>
    </row>
    <row r="138" spans="1:18" x14ac:dyDescent="0.25">
      <c r="A138" s="23">
        <v>70</v>
      </c>
      <c r="B138" s="23" t="s">
        <v>462</v>
      </c>
      <c r="C138" s="32" t="s">
        <v>203</v>
      </c>
      <c r="D138" s="32" t="s">
        <v>204</v>
      </c>
      <c r="E138" s="32" t="s">
        <v>352</v>
      </c>
      <c r="F138" s="32" t="s">
        <v>426</v>
      </c>
      <c r="G138" s="23" t="s">
        <v>109</v>
      </c>
      <c r="H138" s="23" t="s">
        <v>349</v>
      </c>
      <c r="I138" s="23">
        <v>5.6</v>
      </c>
      <c r="J138" s="32" t="s">
        <v>59</v>
      </c>
      <c r="K138" s="23">
        <v>132</v>
      </c>
      <c r="L138" s="31"/>
      <c r="M138" s="31"/>
      <c r="N138" s="31"/>
      <c r="O138" s="31"/>
      <c r="P138" s="32"/>
      <c r="Q138" s="32"/>
      <c r="R138" s="49"/>
    </row>
    <row r="139" spans="1:18" x14ac:dyDescent="0.25">
      <c r="A139" s="23">
        <v>71</v>
      </c>
      <c r="B139" s="23" t="s">
        <v>462</v>
      </c>
      <c r="C139" s="32" t="s">
        <v>203</v>
      </c>
      <c r="D139" s="32" t="s">
        <v>204</v>
      </c>
      <c r="E139" s="32" t="s">
        <v>62</v>
      </c>
      <c r="F139" s="32" t="s">
        <v>36</v>
      </c>
      <c r="G139" s="23" t="s">
        <v>98</v>
      </c>
      <c r="H139" s="23" t="s">
        <v>342</v>
      </c>
      <c r="I139" s="23">
        <v>5.6</v>
      </c>
      <c r="J139" s="32" t="s">
        <v>59</v>
      </c>
      <c r="K139" s="23">
        <v>12</v>
      </c>
      <c r="L139" s="31"/>
      <c r="M139" s="31"/>
      <c r="N139" s="31"/>
      <c r="O139" s="31"/>
      <c r="P139" s="32"/>
      <c r="Q139" s="32"/>
      <c r="R139" s="49"/>
    </row>
    <row r="140" spans="1:18" x14ac:dyDescent="0.25">
      <c r="A140" s="23">
        <v>72</v>
      </c>
      <c r="B140" s="23" t="s">
        <v>462</v>
      </c>
      <c r="C140" s="32" t="s">
        <v>203</v>
      </c>
      <c r="D140" s="32" t="s">
        <v>204</v>
      </c>
      <c r="E140" s="32" t="s">
        <v>63</v>
      </c>
      <c r="F140" s="32" t="s">
        <v>64</v>
      </c>
      <c r="G140" s="23" t="s">
        <v>68</v>
      </c>
      <c r="H140" s="23" t="s">
        <v>67</v>
      </c>
      <c r="I140" s="23">
        <v>5.6</v>
      </c>
      <c r="J140" s="32" t="s">
        <v>59</v>
      </c>
      <c r="K140" s="23">
        <v>12</v>
      </c>
      <c r="L140" s="31"/>
      <c r="M140" s="31"/>
      <c r="N140" s="31"/>
      <c r="O140" s="31"/>
      <c r="P140" s="32"/>
      <c r="Q140" s="32"/>
      <c r="R140" s="49"/>
    </row>
    <row r="141" spans="1:18" x14ac:dyDescent="0.25">
      <c r="A141" s="23">
        <v>73</v>
      </c>
      <c r="B141" s="23" t="s">
        <v>462</v>
      </c>
      <c r="C141" s="32" t="s">
        <v>203</v>
      </c>
      <c r="D141" s="32" t="s">
        <v>204</v>
      </c>
      <c r="E141" s="32" t="s">
        <v>62</v>
      </c>
      <c r="F141" s="32" t="s">
        <v>36</v>
      </c>
      <c r="G141" s="23" t="s">
        <v>98</v>
      </c>
      <c r="H141" s="23" t="s">
        <v>354</v>
      </c>
      <c r="I141" s="23">
        <v>5.6</v>
      </c>
      <c r="J141" s="32" t="s">
        <v>59</v>
      </c>
      <c r="K141" s="23">
        <v>4</v>
      </c>
      <c r="L141" s="31"/>
      <c r="M141" s="31"/>
      <c r="N141" s="31"/>
      <c r="O141" s="31"/>
      <c r="P141" s="32"/>
      <c r="Q141" s="32"/>
      <c r="R141" s="49"/>
    </row>
    <row r="142" spans="1:18" x14ac:dyDescent="0.25">
      <c r="A142" s="23">
        <v>74</v>
      </c>
      <c r="B142" s="23" t="s">
        <v>462</v>
      </c>
      <c r="C142" s="32" t="s">
        <v>203</v>
      </c>
      <c r="D142" s="32" t="s">
        <v>204</v>
      </c>
      <c r="E142" s="32" t="s">
        <v>62</v>
      </c>
      <c r="F142" s="32" t="s">
        <v>36</v>
      </c>
      <c r="G142" s="23" t="s">
        <v>98</v>
      </c>
      <c r="H142" s="23" t="s">
        <v>357</v>
      </c>
      <c r="I142" s="23">
        <v>5.6</v>
      </c>
      <c r="J142" s="32" t="s">
        <v>59</v>
      </c>
      <c r="K142" s="23">
        <v>370</v>
      </c>
      <c r="L142" s="31"/>
      <c r="M142" s="31"/>
      <c r="N142" s="31"/>
      <c r="O142" s="31"/>
      <c r="P142" s="32"/>
      <c r="Q142" s="32"/>
      <c r="R142" s="49"/>
    </row>
    <row r="143" spans="1:18" x14ac:dyDescent="0.25">
      <c r="A143" s="23">
        <v>75</v>
      </c>
      <c r="B143" s="23" t="s">
        <v>462</v>
      </c>
      <c r="C143" s="32" t="s">
        <v>203</v>
      </c>
      <c r="D143" s="32" t="s">
        <v>204</v>
      </c>
      <c r="E143" s="32" t="s">
        <v>62</v>
      </c>
      <c r="F143" s="32" t="s">
        <v>36</v>
      </c>
      <c r="G143" s="23" t="s">
        <v>98</v>
      </c>
      <c r="H143" s="23" t="s">
        <v>358</v>
      </c>
      <c r="I143" s="23">
        <v>5.6</v>
      </c>
      <c r="J143" s="32" t="s">
        <v>59</v>
      </c>
      <c r="K143" s="23">
        <v>48</v>
      </c>
      <c r="L143" s="31"/>
      <c r="M143" s="31"/>
      <c r="N143" s="31"/>
      <c r="O143" s="31"/>
      <c r="P143" s="32"/>
      <c r="Q143" s="32"/>
      <c r="R143" s="49"/>
    </row>
    <row r="144" spans="1:18" x14ac:dyDescent="0.25">
      <c r="A144" s="23">
        <v>76</v>
      </c>
      <c r="B144" s="23" t="s">
        <v>462</v>
      </c>
      <c r="C144" s="32" t="s">
        <v>203</v>
      </c>
      <c r="D144" s="32" t="s">
        <v>204</v>
      </c>
      <c r="E144" s="32" t="s">
        <v>62</v>
      </c>
      <c r="F144" s="32" t="s">
        <v>36</v>
      </c>
      <c r="G144" s="23" t="s">
        <v>98</v>
      </c>
      <c r="H144" s="23" t="s">
        <v>78</v>
      </c>
      <c r="I144" s="23">
        <v>5.6</v>
      </c>
      <c r="J144" s="32" t="s">
        <v>59</v>
      </c>
      <c r="K144" s="23">
        <v>8</v>
      </c>
      <c r="L144" s="31"/>
      <c r="M144" s="31"/>
      <c r="N144" s="31"/>
      <c r="O144" s="31"/>
      <c r="P144" s="32"/>
      <c r="Q144" s="32"/>
      <c r="R144" s="49"/>
    </row>
    <row r="145" spans="1:19" x14ac:dyDescent="0.25">
      <c r="A145" s="23">
        <v>77</v>
      </c>
      <c r="B145" s="23" t="s">
        <v>462</v>
      </c>
      <c r="C145" s="32" t="s">
        <v>203</v>
      </c>
      <c r="D145" s="32" t="s">
        <v>204</v>
      </c>
      <c r="E145" s="32" t="s">
        <v>69</v>
      </c>
      <c r="F145" s="32" t="s">
        <v>74</v>
      </c>
      <c r="G145" s="23" t="s">
        <v>73</v>
      </c>
      <c r="H145" s="23" t="s">
        <v>359</v>
      </c>
      <c r="I145" s="23" t="s">
        <v>72</v>
      </c>
      <c r="J145" s="32" t="s">
        <v>59</v>
      </c>
      <c r="K145" s="23">
        <v>2</v>
      </c>
      <c r="L145" s="31"/>
      <c r="M145" s="31"/>
      <c r="N145" s="31"/>
      <c r="O145" s="31"/>
      <c r="P145" s="32"/>
      <c r="Q145" s="32"/>
      <c r="R145" s="49"/>
    </row>
    <row r="146" spans="1:19" x14ac:dyDescent="0.25">
      <c r="A146" s="23">
        <v>78</v>
      </c>
      <c r="B146" s="23" t="s">
        <v>462</v>
      </c>
      <c r="C146" s="32" t="s">
        <v>203</v>
      </c>
      <c r="D146" s="32" t="s">
        <v>204</v>
      </c>
      <c r="E146" s="32" t="s">
        <v>69</v>
      </c>
      <c r="F146" s="32" t="s">
        <v>351</v>
      </c>
      <c r="G146" s="23" t="s">
        <v>353</v>
      </c>
      <c r="H146" s="40" t="s">
        <v>359</v>
      </c>
      <c r="I146" s="40" t="s">
        <v>367</v>
      </c>
      <c r="J146" s="32" t="s">
        <v>59</v>
      </c>
      <c r="K146" s="23">
        <v>240</v>
      </c>
      <c r="L146" s="31"/>
      <c r="M146" s="31"/>
      <c r="N146" s="31"/>
      <c r="O146" s="31"/>
      <c r="P146" s="32"/>
      <c r="Q146" s="32"/>
      <c r="R146" s="49"/>
    </row>
    <row r="147" spans="1:19" x14ac:dyDescent="0.25">
      <c r="A147" s="23">
        <v>79</v>
      </c>
      <c r="B147" s="23" t="s">
        <v>462</v>
      </c>
      <c r="C147" s="32" t="s">
        <v>203</v>
      </c>
      <c r="D147" s="32" t="s">
        <v>204</v>
      </c>
      <c r="E147" s="32" t="s">
        <v>62</v>
      </c>
      <c r="F147" s="32" t="s">
        <v>36</v>
      </c>
      <c r="G147" s="23" t="s">
        <v>98</v>
      </c>
      <c r="H147" s="40" t="s">
        <v>360</v>
      </c>
      <c r="I147" s="40">
        <v>5.6</v>
      </c>
      <c r="J147" s="32" t="s">
        <v>59</v>
      </c>
      <c r="K147" s="23">
        <v>230</v>
      </c>
      <c r="L147" s="31"/>
      <c r="M147" s="31"/>
      <c r="N147" s="31"/>
      <c r="O147" s="31"/>
      <c r="P147" s="32"/>
      <c r="Q147" s="32"/>
      <c r="R147" s="49"/>
    </row>
    <row r="148" spans="1:19" x14ac:dyDescent="0.25">
      <c r="A148" s="23">
        <v>80</v>
      </c>
      <c r="B148" s="23" t="s">
        <v>462</v>
      </c>
      <c r="C148" s="32" t="s">
        <v>203</v>
      </c>
      <c r="D148" s="32" t="s">
        <v>204</v>
      </c>
      <c r="E148" s="32" t="s">
        <v>63</v>
      </c>
      <c r="F148" s="32" t="s">
        <v>64</v>
      </c>
      <c r="G148" s="23" t="s">
        <v>68</v>
      </c>
      <c r="H148" s="40" t="s">
        <v>71</v>
      </c>
      <c r="I148" s="40">
        <v>5.6</v>
      </c>
      <c r="J148" s="32" t="s">
        <v>59</v>
      </c>
      <c r="K148" s="23">
        <v>232</v>
      </c>
      <c r="L148" s="31"/>
      <c r="M148" s="31"/>
      <c r="N148" s="31"/>
      <c r="O148" s="31"/>
      <c r="P148" s="32"/>
      <c r="Q148" s="32"/>
      <c r="R148" s="49"/>
    </row>
    <row r="149" spans="1:19" x14ac:dyDescent="0.25">
      <c r="A149" s="23">
        <v>81</v>
      </c>
      <c r="B149" s="23" t="s">
        <v>462</v>
      </c>
      <c r="C149" s="32" t="s">
        <v>203</v>
      </c>
      <c r="D149" s="32" t="s">
        <v>204</v>
      </c>
      <c r="E149" s="32" t="s">
        <v>69</v>
      </c>
      <c r="F149" s="32" t="s">
        <v>351</v>
      </c>
      <c r="G149" s="23" t="s">
        <v>353</v>
      </c>
      <c r="H149" s="40" t="s">
        <v>361</v>
      </c>
      <c r="I149" s="40" t="s">
        <v>367</v>
      </c>
      <c r="J149" s="32" t="s">
        <v>59</v>
      </c>
      <c r="K149" s="23">
        <v>230</v>
      </c>
      <c r="L149" s="31"/>
      <c r="M149" s="31"/>
      <c r="N149" s="31"/>
      <c r="O149" s="31"/>
      <c r="P149" s="32"/>
      <c r="Q149" s="32"/>
      <c r="R149" s="49"/>
    </row>
    <row r="150" spans="1:19" x14ac:dyDescent="0.25">
      <c r="A150" s="23">
        <v>82</v>
      </c>
      <c r="B150" s="23" t="s">
        <v>462</v>
      </c>
      <c r="C150" s="32" t="s">
        <v>203</v>
      </c>
      <c r="D150" s="32" t="s">
        <v>204</v>
      </c>
      <c r="E150" s="32" t="s">
        <v>62</v>
      </c>
      <c r="F150" s="32" t="s">
        <v>36</v>
      </c>
      <c r="G150" s="23" t="s">
        <v>98</v>
      </c>
      <c r="H150" s="40" t="s">
        <v>355</v>
      </c>
      <c r="I150" s="40">
        <v>5.6</v>
      </c>
      <c r="J150" s="32" t="s">
        <v>59</v>
      </c>
      <c r="K150" s="23">
        <v>40</v>
      </c>
      <c r="L150" s="31"/>
      <c r="M150" s="31"/>
      <c r="N150" s="31"/>
      <c r="O150" s="31"/>
      <c r="P150" s="32"/>
      <c r="Q150" s="32"/>
      <c r="R150" s="49"/>
    </row>
    <row r="151" spans="1:19" x14ac:dyDescent="0.25">
      <c r="A151" s="23">
        <v>83</v>
      </c>
      <c r="B151" s="23" t="s">
        <v>462</v>
      </c>
      <c r="C151" s="32" t="s">
        <v>203</v>
      </c>
      <c r="D151" s="32" t="s">
        <v>204</v>
      </c>
      <c r="E151" s="32" t="s">
        <v>63</v>
      </c>
      <c r="F151" s="32" t="s">
        <v>64</v>
      </c>
      <c r="G151" s="23" t="s">
        <v>68</v>
      </c>
      <c r="H151" s="40" t="s">
        <v>340</v>
      </c>
      <c r="I151" s="40">
        <v>5.6</v>
      </c>
      <c r="J151" s="32" t="s">
        <v>59</v>
      </c>
      <c r="K151" s="23">
        <v>48</v>
      </c>
      <c r="L151" s="31"/>
      <c r="M151" s="31"/>
      <c r="N151" s="31"/>
      <c r="O151" s="31"/>
      <c r="P151" s="32"/>
      <c r="Q151" s="32"/>
      <c r="R151" s="49"/>
    </row>
    <row r="152" spans="1:19" x14ac:dyDescent="0.25">
      <c r="A152" s="23">
        <v>84</v>
      </c>
      <c r="B152" s="23" t="s">
        <v>462</v>
      </c>
      <c r="C152" s="32" t="s">
        <v>203</v>
      </c>
      <c r="D152" s="32" t="s">
        <v>204</v>
      </c>
      <c r="E152" s="32" t="s">
        <v>69</v>
      </c>
      <c r="F152" s="32" t="s">
        <v>351</v>
      </c>
      <c r="G152" s="23" t="s">
        <v>353</v>
      </c>
      <c r="H152" s="40" t="s">
        <v>356</v>
      </c>
      <c r="I152" s="40" t="s">
        <v>367</v>
      </c>
      <c r="J152" s="32" t="s">
        <v>59</v>
      </c>
      <c r="K152" s="23">
        <v>40</v>
      </c>
      <c r="L152" s="31"/>
      <c r="M152" s="31"/>
      <c r="N152" s="31"/>
      <c r="O152" s="31"/>
      <c r="P152" s="32"/>
      <c r="Q152" s="32"/>
      <c r="R152" s="49"/>
    </row>
    <row r="153" spans="1:19" s="92" customFormat="1" x14ac:dyDescent="0.25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160" t="s">
        <v>11</v>
      </c>
      <c r="L153" s="160"/>
      <c r="M153" s="160"/>
      <c r="N153" s="160"/>
      <c r="O153" s="160"/>
      <c r="P153" s="160"/>
      <c r="Q153" s="108" t="s">
        <v>7</v>
      </c>
      <c r="R153" s="108" t="s">
        <v>5</v>
      </c>
      <c r="S153" s="90"/>
    </row>
    <row r="154" spans="1:19" s="92" customFormat="1" x14ac:dyDescent="0.25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161"/>
      <c r="L154" s="161"/>
      <c r="M154" s="161"/>
      <c r="N154" s="161"/>
      <c r="O154" s="161"/>
      <c r="P154" s="161"/>
      <c r="Q154" s="98"/>
      <c r="R154" s="107"/>
      <c r="S154" s="90"/>
    </row>
    <row r="155" spans="1:19" s="92" customFormat="1" x14ac:dyDescent="0.25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160"/>
      <c r="L155" s="160"/>
      <c r="M155" s="160"/>
      <c r="N155" s="160"/>
      <c r="O155" s="160"/>
      <c r="P155" s="160"/>
      <c r="Q155" s="108"/>
      <c r="R155" s="108"/>
      <c r="S155" s="90"/>
    </row>
    <row r="156" spans="1:19" s="92" customFormat="1" ht="12" customHeight="1" x14ac:dyDescent="0.25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</row>
    <row r="157" spans="1:19" s="92" customFormat="1" x14ac:dyDescent="0.25">
      <c r="H157" s="90"/>
      <c r="I157" s="90"/>
      <c r="J157" s="90"/>
      <c r="K157" s="160" t="s">
        <v>14</v>
      </c>
      <c r="L157" s="160"/>
      <c r="M157" s="160"/>
      <c r="N157" s="160"/>
      <c r="O157" s="160"/>
      <c r="P157" s="160"/>
      <c r="Q157" s="108" t="s">
        <v>7</v>
      </c>
      <c r="R157" s="108" t="s">
        <v>5</v>
      </c>
      <c r="S157" s="90"/>
    </row>
    <row r="158" spans="1:19" s="92" customFormat="1" ht="10.5" customHeight="1" x14ac:dyDescent="0.25">
      <c r="H158" s="90"/>
      <c r="I158" s="90"/>
      <c r="J158" s="90"/>
      <c r="K158" s="161"/>
      <c r="L158" s="161"/>
      <c r="M158" s="161"/>
      <c r="N158" s="161"/>
      <c r="O158" s="161"/>
      <c r="P158" s="161"/>
      <c r="Q158" s="107"/>
      <c r="R158" s="107"/>
      <c r="S158" s="90"/>
    </row>
    <row r="159" spans="1:19" s="92" customFormat="1" x14ac:dyDescent="0.25">
      <c r="H159" s="90"/>
      <c r="I159" s="90"/>
      <c r="J159" s="90"/>
      <c r="K159" s="160"/>
      <c r="L159" s="160"/>
      <c r="M159" s="160"/>
      <c r="N159" s="160"/>
      <c r="O159" s="160"/>
      <c r="P159" s="160"/>
      <c r="Q159" s="108"/>
      <c r="R159" s="108"/>
      <c r="S159" s="90"/>
    </row>
    <row r="160" spans="1:19" s="92" customFormat="1" x14ac:dyDescent="0.25">
      <c r="H160" s="90"/>
      <c r="I160" s="90"/>
      <c r="J160" s="90"/>
      <c r="K160" s="99"/>
      <c r="L160" s="99"/>
      <c r="M160" s="99"/>
      <c r="N160" s="99"/>
      <c r="O160" s="99"/>
      <c r="P160" s="99"/>
      <c r="Q160" s="100"/>
      <c r="R160" s="100"/>
      <c r="S160" s="90"/>
    </row>
    <row r="161" spans="1:18" x14ac:dyDescent="0.25">
      <c r="B161" s="92"/>
      <c r="C161" s="92"/>
      <c r="D161" s="92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92"/>
    </row>
    <row r="162" spans="1:18" x14ac:dyDescent="0.25">
      <c r="A162" s="92"/>
      <c r="B162" s="92"/>
      <c r="C162" s="92"/>
      <c r="D162" s="92"/>
      <c r="E162" s="92"/>
      <c r="F162" s="92"/>
      <c r="G162" s="92"/>
      <c r="H162" s="92"/>
      <c r="I162" s="92"/>
      <c r="K162" s="108"/>
      <c r="L162" s="66" t="s">
        <v>22</v>
      </c>
      <c r="M162" s="66" t="s">
        <v>23</v>
      </c>
      <c r="N162" s="66" t="s">
        <v>2</v>
      </c>
      <c r="O162" s="83"/>
      <c r="P162" s="83"/>
      <c r="Q162" s="92"/>
      <c r="R162" s="92"/>
    </row>
    <row r="163" spans="1:18" x14ac:dyDescent="0.25">
      <c r="A163" s="92"/>
      <c r="B163" s="92"/>
      <c r="C163" s="92"/>
      <c r="D163" s="92"/>
      <c r="E163" s="92"/>
      <c r="F163" s="92"/>
      <c r="G163" s="92"/>
      <c r="H163" s="92"/>
      <c r="I163" s="92"/>
      <c r="K163" s="94" t="s">
        <v>28</v>
      </c>
      <c r="L163" s="95">
        <v>10404</v>
      </c>
      <c r="M163" s="94">
        <v>2080</v>
      </c>
      <c r="N163" s="94">
        <v>1</v>
      </c>
      <c r="O163" s="96"/>
      <c r="P163" s="96"/>
      <c r="R163" s="92"/>
    </row>
    <row r="164" spans="1:18" x14ac:dyDescent="0.25">
      <c r="K164" s="94" t="s">
        <v>0</v>
      </c>
      <c r="L164" s="94" t="s">
        <v>495</v>
      </c>
      <c r="M164" s="94"/>
      <c r="N164" s="94"/>
      <c r="O164" s="96"/>
      <c r="P164" s="96"/>
      <c r="R164" s="92"/>
    </row>
    <row r="165" spans="1:18" ht="18.75" customHeight="1" x14ac:dyDescent="0.25">
      <c r="K165" s="94" t="s">
        <v>1</v>
      </c>
      <c r="L165" s="94">
        <v>0</v>
      </c>
      <c r="M165" s="94" t="s">
        <v>44</v>
      </c>
      <c r="N165" s="94" t="s">
        <v>456</v>
      </c>
      <c r="O165" s="96"/>
      <c r="P165" s="96"/>
      <c r="R165" s="92"/>
    </row>
    <row r="166" spans="1:18" x14ac:dyDescent="0.25">
      <c r="N166" s="97"/>
      <c r="O166" s="92"/>
      <c r="Q166" s="92"/>
      <c r="R166" s="92"/>
    </row>
    <row r="167" spans="1:18" ht="40.5" x14ac:dyDescent="0.35">
      <c r="A167" s="66" t="s">
        <v>3</v>
      </c>
      <c r="B167" s="47" t="s">
        <v>34</v>
      </c>
      <c r="C167" s="66" t="s">
        <v>15</v>
      </c>
      <c r="D167" s="66" t="s">
        <v>21</v>
      </c>
      <c r="E167" s="66" t="s">
        <v>12</v>
      </c>
      <c r="F167" s="66" t="s">
        <v>4</v>
      </c>
      <c r="G167" s="66" t="s">
        <v>19</v>
      </c>
      <c r="H167" s="91" t="s">
        <v>31</v>
      </c>
      <c r="I167" s="110" t="s">
        <v>32</v>
      </c>
      <c r="J167" s="91" t="s">
        <v>33</v>
      </c>
      <c r="K167" s="47" t="s">
        <v>40</v>
      </c>
      <c r="L167" s="47" t="s">
        <v>26</v>
      </c>
      <c r="M167" s="47" t="s">
        <v>27</v>
      </c>
      <c r="N167" s="47" t="s">
        <v>25</v>
      </c>
      <c r="O167" s="47" t="s">
        <v>20</v>
      </c>
      <c r="P167" s="48" t="s">
        <v>8</v>
      </c>
      <c r="Q167" s="48" t="s">
        <v>9</v>
      </c>
      <c r="R167" s="49" t="s">
        <v>13</v>
      </c>
    </row>
    <row r="168" spans="1:18" x14ac:dyDescent="0.25">
      <c r="A168" s="23">
        <v>85</v>
      </c>
      <c r="B168" s="23" t="s">
        <v>462</v>
      </c>
      <c r="C168" s="32" t="s">
        <v>203</v>
      </c>
      <c r="D168" s="32" t="s">
        <v>204</v>
      </c>
      <c r="E168" s="49" t="s">
        <v>62</v>
      </c>
      <c r="F168" s="32" t="s">
        <v>75</v>
      </c>
      <c r="G168" s="23" t="s">
        <v>338</v>
      </c>
      <c r="H168" s="23" t="s">
        <v>364</v>
      </c>
      <c r="I168" s="23">
        <v>5.6</v>
      </c>
      <c r="J168" s="32" t="s">
        <v>59</v>
      </c>
      <c r="K168" s="23">
        <v>92</v>
      </c>
      <c r="L168" s="31"/>
      <c r="M168" s="31"/>
      <c r="N168" s="31"/>
      <c r="O168" s="31"/>
      <c r="P168" s="32"/>
      <c r="Q168" s="32"/>
      <c r="R168" s="49"/>
    </row>
    <row r="169" spans="1:18" x14ac:dyDescent="0.25">
      <c r="A169" s="23">
        <v>86</v>
      </c>
      <c r="B169" s="23" t="s">
        <v>462</v>
      </c>
      <c r="C169" s="64" t="s">
        <v>203</v>
      </c>
      <c r="D169" s="64" t="s">
        <v>204</v>
      </c>
      <c r="E169" s="55" t="s">
        <v>76</v>
      </c>
      <c r="F169" s="55" t="s">
        <v>76</v>
      </c>
      <c r="G169" s="40" t="s">
        <v>18</v>
      </c>
      <c r="H169" s="40" t="s">
        <v>365</v>
      </c>
      <c r="I169" s="40" t="s">
        <v>18</v>
      </c>
      <c r="J169" s="64" t="s">
        <v>18</v>
      </c>
      <c r="K169" s="40">
        <v>92</v>
      </c>
      <c r="L169" s="31"/>
      <c r="M169" s="65"/>
      <c r="N169" s="65"/>
      <c r="O169" s="65"/>
      <c r="P169" s="64"/>
      <c r="Q169" s="64"/>
      <c r="R169" s="55"/>
    </row>
    <row r="170" spans="1:18" x14ac:dyDescent="0.25">
      <c r="A170" s="23">
        <v>87</v>
      </c>
      <c r="B170" s="23" t="s">
        <v>462</v>
      </c>
      <c r="C170" s="32" t="s">
        <v>203</v>
      </c>
      <c r="D170" s="32" t="s">
        <v>204</v>
      </c>
      <c r="E170" s="32" t="s">
        <v>62</v>
      </c>
      <c r="F170" s="32" t="s">
        <v>36</v>
      </c>
      <c r="G170" s="23" t="s">
        <v>98</v>
      </c>
      <c r="H170" s="40" t="s">
        <v>362</v>
      </c>
      <c r="I170" s="40">
        <v>5.6</v>
      </c>
      <c r="J170" s="32" t="s">
        <v>59</v>
      </c>
      <c r="K170" s="23">
        <v>8</v>
      </c>
      <c r="L170" s="31"/>
      <c r="M170" s="31"/>
      <c r="N170" s="31"/>
      <c r="O170" s="31"/>
      <c r="P170" s="32"/>
      <c r="Q170" s="32"/>
      <c r="R170" s="49"/>
    </row>
    <row r="171" spans="1:18" x14ac:dyDescent="0.25">
      <c r="A171" s="23">
        <v>88</v>
      </c>
      <c r="B171" s="23" t="s">
        <v>462</v>
      </c>
      <c r="C171" s="32" t="s">
        <v>203</v>
      </c>
      <c r="D171" s="32" t="s">
        <v>204</v>
      </c>
      <c r="E171" s="32" t="s">
        <v>63</v>
      </c>
      <c r="F171" s="32" t="s">
        <v>64</v>
      </c>
      <c r="G171" s="23" t="s">
        <v>68</v>
      </c>
      <c r="H171" s="40" t="s">
        <v>363</v>
      </c>
      <c r="I171" s="40">
        <v>5.6</v>
      </c>
      <c r="J171" s="32" t="s">
        <v>59</v>
      </c>
      <c r="K171" s="23">
        <v>8</v>
      </c>
      <c r="L171" s="31"/>
      <c r="M171" s="31"/>
      <c r="N171" s="31"/>
      <c r="O171" s="31"/>
      <c r="P171" s="32"/>
      <c r="Q171" s="32"/>
      <c r="R171" s="49"/>
    </row>
    <row r="172" spans="1:18" x14ac:dyDescent="0.25">
      <c r="A172" s="23">
        <v>89</v>
      </c>
      <c r="B172" s="23" t="s">
        <v>462</v>
      </c>
      <c r="C172" s="32" t="s">
        <v>203</v>
      </c>
      <c r="D172" s="32" t="s">
        <v>204</v>
      </c>
      <c r="E172" s="32" t="s">
        <v>69</v>
      </c>
      <c r="F172" s="32" t="s">
        <v>351</v>
      </c>
      <c r="G172" s="23" t="s">
        <v>353</v>
      </c>
      <c r="H172" s="40" t="s">
        <v>356</v>
      </c>
      <c r="I172" s="40" t="s">
        <v>367</v>
      </c>
      <c r="J172" s="32" t="s">
        <v>59</v>
      </c>
      <c r="K172" s="23">
        <v>12</v>
      </c>
      <c r="L172" s="31"/>
      <c r="M172" s="31"/>
      <c r="N172" s="31"/>
      <c r="O172" s="31"/>
      <c r="P172" s="32"/>
      <c r="Q172" s="32"/>
      <c r="R172" s="49"/>
    </row>
    <row r="173" spans="1:18" x14ac:dyDescent="0.25">
      <c r="A173" s="23">
        <v>90</v>
      </c>
      <c r="B173" s="23" t="s">
        <v>462</v>
      </c>
      <c r="C173" s="32" t="s">
        <v>203</v>
      </c>
      <c r="D173" s="32" t="s">
        <v>204</v>
      </c>
      <c r="E173" s="32" t="s">
        <v>62</v>
      </c>
      <c r="F173" s="32" t="s">
        <v>36</v>
      </c>
      <c r="G173" s="23" t="s">
        <v>98</v>
      </c>
      <c r="H173" s="40" t="s">
        <v>432</v>
      </c>
      <c r="I173" s="40">
        <v>5.6</v>
      </c>
      <c r="J173" s="32" t="s">
        <v>59</v>
      </c>
      <c r="K173" s="23">
        <v>150</v>
      </c>
      <c r="L173" s="31"/>
      <c r="M173" s="31"/>
      <c r="N173" s="31"/>
      <c r="O173" s="31"/>
      <c r="P173" s="32"/>
      <c r="Q173" s="32"/>
      <c r="R173" s="49"/>
    </row>
    <row r="174" spans="1:18" x14ac:dyDescent="0.25">
      <c r="A174" s="23">
        <v>91</v>
      </c>
      <c r="B174" s="23" t="s">
        <v>462</v>
      </c>
      <c r="C174" s="32" t="s">
        <v>203</v>
      </c>
      <c r="D174" s="32" t="s">
        <v>204</v>
      </c>
      <c r="E174" s="32" t="s">
        <v>69</v>
      </c>
      <c r="F174" s="32" t="s">
        <v>351</v>
      </c>
      <c r="G174" s="23" t="s">
        <v>353</v>
      </c>
      <c r="H174" s="23" t="s">
        <v>339</v>
      </c>
      <c r="I174" s="23" t="s">
        <v>367</v>
      </c>
      <c r="J174" s="32" t="s">
        <v>59</v>
      </c>
      <c r="K174" s="23">
        <v>150</v>
      </c>
      <c r="L174" s="31"/>
      <c r="M174" s="31"/>
      <c r="N174" s="31"/>
      <c r="O174" s="31"/>
      <c r="P174" s="32"/>
      <c r="Q174" s="32"/>
      <c r="R174" s="49"/>
    </row>
    <row r="175" spans="1:18" x14ac:dyDescent="0.25">
      <c r="A175" s="23">
        <v>92</v>
      </c>
      <c r="B175" s="23" t="s">
        <v>462</v>
      </c>
      <c r="C175" s="32" t="s">
        <v>203</v>
      </c>
      <c r="D175" s="32" t="s">
        <v>204</v>
      </c>
      <c r="E175" s="32" t="s">
        <v>110</v>
      </c>
      <c r="F175" s="32" t="s">
        <v>110</v>
      </c>
      <c r="G175" s="23" t="s">
        <v>111</v>
      </c>
      <c r="H175" s="23" t="s">
        <v>429</v>
      </c>
      <c r="I175" s="23" t="s">
        <v>18</v>
      </c>
      <c r="J175" s="32" t="s">
        <v>59</v>
      </c>
      <c r="K175" s="23">
        <v>2</v>
      </c>
      <c r="L175" s="31"/>
      <c r="M175" s="31"/>
      <c r="N175" s="31"/>
      <c r="O175" s="31"/>
      <c r="P175" s="32"/>
      <c r="Q175" s="32"/>
      <c r="R175" s="49"/>
    </row>
    <row r="176" spans="1:18" x14ac:dyDescent="0.25">
      <c r="A176" s="23">
        <v>93</v>
      </c>
      <c r="B176" s="23" t="s">
        <v>462</v>
      </c>
      <c r="C176" s="32" t="s">
        <v>203</v>
      </c>
      <c r="D176" s="32" t="s">
        <v>204</v>
      </c>
      <c r="E176" s="32" t="s">
        <v>110</v>
      </c>
      <c r="F176" s="32" t="s">
        <v>36</v>
      </c>
      <c r="G176" s="23" t="s">
        <v>148</v>
      </c>
      <c r="H176" s="23" t="s">
        <v>366</v>
      </c>
      <c r="I176" s="23">
        <v>8.8000000000000007</v>
      </c>
      <c r="J176" s="32" t="s">
        <v>59</v>
      </c>
      <c r="K176" s="23">
        <v>2</v>
      </c>
      <c r="L176" s="31"/>
      <c r="M176" s="31"/>
      <c r="N176" s="31"/>
      <c r="O176" s="31"/>
      <c r="P176" s="32"/>
      <c r="Q176" s="32"/>
      <c r="R176" s="49"/>
    </row>
    <row r="177" spans="1:18" x14ac:dyDescent="0.25">
      <c r="A177" s="23">
        <v>94</v>
      </c>
      <c r="B177" s="23" t="s">
        <v>462</v>
      </c>
      <c r="C177" s="32" t="s">
        <v>203</v>
      </c>
      <c r="D177" s="32" t="s">
        <v>204</v>
      </c>
      <c r="E177" s="32" t="s">
        <v>62</v>
      </c>
      <c r="F177" s="32" t="s">
        <v>36</v>
      </c>
      <c r="G177" s="23" t="s">
        <v>98</v>
      </c>
      <c r="H177" s="23" t="s">
        <v>430</v>
      </c>
      <c r="I177" s="23">
        <v>5.6</v>
      </c>
      <c r="J177" s="32" t="s">
        <v>59</v>
      </c>
      <c r="K177" s="23">
        <v>8</v>
      </c>
      <c r="L177" s="31"/>
      <c r="M177" s="31"/>
      <c r="N177" s="31"/>
      <c r="O177" s="31"/>
      <c r="P177" s="32"/>
      <c r="Q177" s="32"/>
      <c r="R177" s="49"/>
    </row>
    <row r="178" spans="1:18" x14ac:dyDescent="0.25">
      <c r="A178" s="23">
        <v>95</v>
      </c>
      <c r="B178" s="23" t="s">
        <v>462</v>
      </c>
      <c r="C178" s="32" t="s">
        <v>203</v>
      </c>
      <c r="D178" s="32" t="s">
        <v>204</v>
      </c>
      <c r="E178" s="32" t="s">
        <v>62</v>
      </c>
      <c r="F178" s="32" t="s">
        <v>36</v>
      </c>
      <c r="G178" s="23" t="s">
        <v>98</v>
      </c>
      <c r="H178" s="23" t="s">
        <v>431</v>
      </c>
      <c r="I178" s="23">
        <v>5.6</v>
      </c>
      <c r="J178" s="32" t="s">
        <v>59</v>
      </c>
      <c r="K178" s="23">
        <v>4</v>
      </c>
      <c r="L178" s="31"/>
      <c r="M178" s="31"/>
      <c r="N178" s="31"/>
      <c r="O178" s="31"/>
      <c r="P178" s="32"/>
      <c r="Q178" s="32"/>
      <c r="R178" s="49"/>
    </row>
    <row r="179" spans="1:18" x14ac:dyDescent="0.25">
      <c r="A179" s="23">
        <v>96</v>
      </c>
      <c r="B179" s="23" t="s">
        <v>462</v>
      </c>
      <c r="C179" s="32" t="s">
        <v>203</v>
      </c>
      <c r="D179" s="32" t="s">
        <v>204</v>
      </c>
      <c r="E179" s="32" t="s">
        <v>69</v>
      </c>
      <c r="F179" s="32" t="s">
        <v>74</v>
      </c>
      <c r="G179" s="23" t="s">
        <v>73</v>
      </c>
      <c r="H179" s="23" t="s">
        <v>356</v>
      </c>
      <c r="I179" s="23" t="s">
        <v>72</v>
      </c>
      <c r="J179" s="32" t="s">
        <v>59</v>
      </c>
      <c r="K179" s="23">
        <v>4</v>
      </c>
      <c r="L179" s="31"/>
      <c r="M179" s="31"/>
      <c r="N179" s="31"/>
      <c r="O179" s="31"/>
      <c r="P179" s="32"/>
      <c r="Q179" s="32"/>
      <c r="R179" s="49"/>
    </row>
    <row r="180" spans="1:18" x14ac:dyDescent="0.25">
      <c r="A180" s="23">
        <v>97</v>
      </c>
      <c r="B180" s="23" t="s">
        <v>462</v>
      </c>
      <c r="C180" s="32" t="s">
        <v>203</v>
      </c>
      <c r="D180" s="32" t="s">
        <v>204</v>
      </c>
      <c r="E180" s="49" t="s">
        <v>62</v>
      </c>
      <c r="F180" s="32" t="s">
        <v>427</v>
      </c>
      <c r="G180" s="23" t="s">
        <v>18</v>
      </c>
      <c r="H180" s="40" t="s">
        <v>428</v>
      </c>
      <c r="I180" s="40">
        <v>5.6</v>
      </c>
      <c r="J180" s="32" t="s">
        <v>59</v>
      </c>
      <c r="K180" s="23">
        <v>2</v>
      </c>
      <c r="L180" s="31"/>
      <c r="M180" s="31"/>
      <c r="N180" s="31"/>
      <c r="O180" s="31"/>
      <c r="P180" s="32"/>
      <c r="Q180" s="32"/>
      <c r="R180" s="49"/>
    </row>
    <row r="185" spans="1:18" x14ac:dyDescent="0.25">
      <c r="K185" s="160" t="s">
        <v>11</v>
      </c>
      <c r="L185" s="160"/>
      <c r="M185" s="160"/>
      <c r="N185" s="160"/>
      <c r="O185" s="160"/>
      <c r="P185" s="160"/>
      <c r="Q185" s="108" t="s">
        <v>7</v>
      </c>
      <c r="R185" s="108" t="s">
        <v>5</v>
      </c>
    </row>
    <row r="186" spans="1:18" x14ac:dyDescent="0.25">
      <c r="K186" s="161"/>
      <c r="L186" s="161"/>
      <c r="M186" s="161"/>
      <c r="N186" s="161"/>
      <c r="O186" s="161"/>
      <c r="P186" s="161"/>
      <c r="Q186" s="98"/>
      <c r="R186" s="107"/>
    </row>
    <row r="187" spans="1:18" x14ac:dyDescent="0.25">
      <c r="K187" s="160"/>
      <c r="L187" s="160"/>
      <c r="M187" s="160"/>
      <c r="N187" s="160"/>
      <c r="O187" s="160"/>
      <c r="P187" s="160"/>
      <c r="Q187" s="108"/>
      <c r="R187" s="108"/>
    </row>
    <row r="188" spans="1:18" ht="6" customHeight="1" x14ac:dyDescent="0.25"/>
    <row r="189" spans="1:18" x14ac:dyDescent="0.25">
      <c r="A189" s="92"/>
      <c r="B189" s="92"/>
      <c r="C189" s="92"/>
      <c r="D189" s="92"/>
      <c r="E189" s="92"/>
      <c r="F189" s="92"/>
      <c r="G189" s="92"/>
      <c r="K189" s="160" t="s">
        <v>14</v>
      </c>
      <c r="L189" s="160"/>
      <c r="M189" s="160"/>
      <c r="N189" s="160"/>
      <c r="O189" s="160"/>
      <c r="P189" s="160"/>
      <c r="Q189" s="108" t="s">
        <v>7</v>
      </c>
      <c r="R189" s="108" t="s">
        <v>5</v>
      </c>
    </row>
    <row r="190" spans="1:18" x14ac:dyDescent="0.25">
      <c r="A190" s="92"/>
      <c r="B190" s="92"/>
      <c r="C190" s="92"/>
      <c r="D190" s="92"/>
      <c r="E190" s="92"/>
      <c r="F190" s="92"/>
      <c r="G190" s="92"/>
      <c r="K190" s="161"/>
      <c r="L190" s="161"/>
      <c r="M190" s="161"/>
      <c r="N190" s="161"/>
      <c r="O190" s="161"/>
      <c r="P190" s="161"/>
      <c r="Q190" s="107"/>
      <c r="R190" s="107"/>
    </row>
    <row r="191" spans="1:18" x14ac:dyDescent="0.25">
      <c r="A191" s="92"/>
      <c r="B191" s="92"/>
      <c r="C191" s="92"/>
      <c r="D191" s="92"/>
      <c r="E191" s="92"/>
      <c r="F191" s="92"/>
      <c r="G191" s="92"/>
      <c r="K191" s="160"/>
      <c r="L191" s="160"/>
      <c r="M191" s="160"/>
      <c r="N191" s="160"/>
      <c r="O191" s="160"/>
      <c r="P191" s="160"/>
      <c r="Q191" s="108"/>
      <c r="R191" s="108"/>
    </row>
    <row r="192" spans="1:18" x14ac:dyDescent="0.25">
      <c r="A192" s="92"/>
      <c r="B192" s="92"/>
      <c r="C192" s="92"/>
      <c r="D192" s="92"/>
      <c r="E192" s="92"/>
      <c r="F192" s="92"/>
      <c r="G192" s="92"/>
      <c r="K192" s="99"/>
      <c r="L192" s="99"/>
      <c r="M192" s="99"/>
      <c r="N192" s="99"/>
      <c r="O192" s="99"/>
      <c r="P192" s="99"/>
      <c r="Q192" s="100"/>
      <c r="R192" s="100"/>
    </row>
    <row r="193" spans="1:18" x14ac:dyDescent="0.25">
      <c r="B193" s="92"/>
      <c r="C193" s="92"/>
      <c r="D193" s="92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92"/>
    </row>
    <row r="194" spans="1:18" x14ac:dyDescent="0.25">
      <c r="A194" s="92"/>
      <c r="B194" s="92"/>
      <c r="C194" s="92"/>
      <c r="D194" s="92"/>
      <c r="E194" s="92"/>
      <c r="F194" s="92"/>
      <c r="G194" s="92"/>
      <c r="H194" s="92"/>
      <c r="I194" s="92"/>
      <c r="K194" s="108"/>
      <c r="L194" s="66" t="s">
        <v>22</v>
      </c>
      <c r="M194" s="66" t="s">
        <v>23</v>
      </c>
      <c r="N194" s="66" t="s">
        <v>2</v>
      </c>
      <c r="O194" s="83"/>
      <c r="P194" s="83"/>
      <c r="Q194" s="92"/>
      <c r="R194" s="92"/>
    </row>
    <row r="195" spans="1:18" x14ac:dyDescent="0.25">
      <c r="A195" s="92"/>
      <c r="B195" s="92"/>
      <c r="C195" s="92"/>
      <c r="D195" s="92"/>
      <c r="E195" s="92"/>
      <c r="F195" s="92"/>
      <c r="G195" s="92"/>
      <c r="H195" s="92"/>
      <c r="I195" s="92"/>
      <c r="K195" s="94" t="s">
        <v>28</v>
      </c>
      <c r="L195" s="95">
        <v>10404</v>
      </c>
      <c r="M195" s="94">
        <v>2080</v>
      </c>
      <c r="N195" s="94">
        <v>1</v>
      </c>
      <c r="O195" s="96"/>
      <c r="P195" s="96"/>
      <c r="R195" s="92"/>
    </row>
    <row r="196" spans="1:18" x14ac:dyDescent="0.25">
      <c r="K196" s="94" t="s">
        <v>0</v>
      </c>
      <c r="L196" s="94" t="s">
        <v>495</v>
      </c>
      <c r="M196" s="94"/>
      <c r="N196" s="94"/>
      <c r="O196" s="96"/>
      <c r="P196" s="96"/>
      <c r="R196" s="92"/>
    </row>
    <row r="197" spans="1:18" ht="18" customHeight="1" x14ac:dyDescent="0.25">
      <c r="K197" s="94" t="s">
        <v>1</v>
      </c>
      <c r="L197" s="94">
        <v>0</v>
      </c>
      <c r="M197" s="94" t="s">
        <v>44</v>
      </c>
      <c r="N197" s="94" t="s">
        <v>455</v>
      </c>
      <c r="O197" s="96"/>
      <c r="P197" s="96"/>
      <c r="R197" s="92"/>
    </row>
    <row r="198" spans="1:18" x14ac:dyDescent="0.25">
      <c r="N198" s="97"/>
      <c r="O198" s="92"/>
      <c r="Q198" s="92"/>
      <c r="R198" s="92"/>
    </row>
    <row r="199" spans="1:18" ht="40.5" x14ac:dyDescent="0.35">
      <c r="A199" s="66" t="s">
        <v>3</v>
      </c>
      <c r="B199" s="47" t="s">
        <v>34</v>
      </c>
      <c r="C199" s="66" t="s">
        <v>15</v>
      </c>
      <c r="D199" s="66" t="s">
        <v>21</v>
      </c>
      <c r="E199" s="66" t="s">
        <v>12</v>
      </c>
      <c r="F199" s="66" t="s">
        <v>4</v>
      </c>
      <c r="G199" s="66" t="s">
        <v>19</v>
      </c>
      <c r="H199" s="91" t="s">
        <v>31</v>
      </c>
      <c r="I199" s="110" t="s">
        <v>32</v>
      </c>
      <c r="J199" s="91" t="s">
        <v>33</v>
      </c>
      <c r="K199" s="47" t="s">
        <v>40</v>
      </c>
      <c r="L199" s="47" t="s">
        <v>26</v>
      </c>
      <c r="M199" s="47" t="s">
        <v>27</v>
      </c>
      <c r="N199" s="47" t="s">
        <v>25</v>
      </c>
      <c r="O199" s="47" t="s">
        <v>20</v>
      </c>
      <c r="P199" s="48" t="s">
        <v>8</v>
      </c>
      <c r="Q199" s="48" t="s">
        <v>9</v>
      </c>
      <c r="R199" s="49" t="s">
        <v>13</v>
      </c>
    </row>
    <row r="200" spans="1:18" x14ac:dyDescent="0.25">
      <c r="A200" s="23">
        <v>98</v>
      </c>
      <c r="B200" s="23" t="s">
        <v>463</v>
      </c>
      <c r="C200" s="32" t="s">
        <v>203</v>
      </c>
      <c r="D200" s="32" t="s">
        <v>204</v>
      </c>
      <c r="E200" s="32" t="s">
        <v>62</v>
      </c>
      <c r="F200" s="32" t="s">
        <v>350</v>
      </c>
      <c r="G200" s="23" t="s">
        <v>423</v>
      </c>
      <c r="H200" s="23" t="s">
        <v>424</v>
      </c>
      <c r="I200" s="23">
        <v>5.6</v>
      </c>
      <c r="J200" s="32" t="s">
        <v>59</v>
      </c>
      <c r="K200" s="23">
        <v>540</v>
      </c>
      <c r="L200" s="31"/>
      <c r="M200" s="31"/>
      <c r="N200" s="31"/>
      <c r="O200" s="31"/>
      <c r="P200" s="32"/>
      <c r="Q200" s="32"/>
      <c r="R200" s="49"/>
    </row>
    <row r="201" spans="1:18" x14ac:dyDescent="0.25">
      <c r="A201" s="23">
        <v>99</v>
      </c>
      <c r="B201" s="23" t="s">
        <v>463</v>
      </c>
      <c r="C201" s="32" t="s">
        <v>203</v>
      </c>
      <c r="D201" s="32" t="s">
        <v>204</v>
      </c>
      <c r="E201" s="32" t="s">
        <v>62</v>
      </c>
      <c r="F201" s="32" t="s">
        <v>350</v>
      </c>
      <c r="G201" s="23" t="s">
        <v>423</v>
      </c>
      <c r="H201" s="23" t="s">
        <v>425</v>
      </c>
      <c r="I201" s="23">
        <v>5.6</v>
      </c>
      <c r="J201" s="32" t="s">
        <v>59</v>
      </c>
      <c r="K201" s="23">
        <v>264</v>
      </c>
      <c r="L201" s="31"/>
      <c r="M201" s="31"/>
      <c r="N201" s="31"/>
      <c r="O201" s="31"/>
      <c r="P201" s="32"/>
      <c r="Q201" s="32"/>
      <c r="R201" s="49"/>
    </row>
    <row r="202" spans="1:18" x14ac:dyDescent="0.25">
      <c r="A202" s="23">
        <v>100</v>
      </c>
      <c r="B202" s="23" t="s">
        <v>463</v>
      </c>
      <c r="C202" s="32" t="s">
        <v>203</v>
      </c>
      <c r="D202" s="32" t="s">
        <v>204</v>
      </c>
      <c r="E202" s="32" t="s">
        <v>352</v>
      </c>
      <c r="F202" s="32" t="s">
        <v>426</v>
      </c>
      <c r="G202" s="23" t="s">
        <v>109</v>
      </c>
      <c r="H202" s="23" t="s">
        <v>349</v>
      </c>
      <c r="I202" s="23">
        <v>5.6</v>
      </c>
      <c r="J202" s="32" t="s">
        <v>59</v>
      </c>
      <c r="K202" s="23">
        <v>264</v>
      </c>
      <c r="L202" s="31"/>
      <c r="M202" s="31"/>
      <c r="N202" s="31"/>
      <c r="O202" s="31"/>
      <c r="P202" s="32"/>
      <c r="Q202" s="32"/>
      <c r="R202" s="49"/>
    </row>
    <row r="203" spans="1:18" x14ac:dyDescent="0.25">
      <c r="A203" s="23">
        <v>101</v>
      </c>
      <c r="B203" s="23" t="s">
        <v>463</v>
      </c>
      <c r="C203" s="32" t="s">
        <v>203</v>
      </c>
      <c r="D203" s="32" t="s">
        <v>204</v>
      </c>
      <c r="E203" s="32" t="s">
        <v>62</v>
      </c>
      <c r="F203" s="32" t="s">
        <v>36</v>
      </c>
      <c r="G203" s="23" t="s">
        <v>98</v>
      </c>
      <c r="H203" s="23" t="s">
        <v>342</v>
      </c>
      <c r="I203" s="23">
        <v>5.6</v>
      </c>
      <c r="J203" s="32" t="s">
        <v>59</v>
      </c>
      <c r="K203" s="23">
        <v>24</v>
      </c>
      <c r="L203" s="31"/>
      <c r="M203" s="31"/>
      <c r="N203" s="31"/>
      <c r="O203" s="31"/>
      <c r="P203" s="32"/>
      <c r="Q203" s="32"/>
      <c r="R203" s="49"/>
    </row>
    <row r="204" spans="1:18" x14ac:dyDescent="0.25">
      <c r="A204" s="23">
        <v>102</v>
      </c>
      <c r="B204" s="23" t="s">
        <v>463</v>
      </c>
      <c r="C204" s="32" t="s">
        <v>203</v>
      </c>
      <c r="D204" s="32" t="s">
        <v>204</v>
      </c>
      <c r="E204" s="32" t="s">
        <v>63</v>
      </c>
      <c r="F204" s="32" t="s">
        <v>64</v>
      </c>
      <c r="G204" s="23" t="s">
        <v>68</v>
      </c>
      <c r="H204" s="23" t="s">
        <v>67</v>
      </c>
      <c r="I204" s="23">
        <v>5.6</v>
      </c>
      <c r="J204" s="32" t="s">
        <v>59</v>
      </c>
      <c r="K204" s="23">
        <v>24</v>
      </c>
      <c r="L204" s="31"/>
      <c r="M204" s="31"/>
      <c r="N204" s="31"/>
      <c r="O204" s="31"/>
      <c r="P204" s="32"/>
      <c r="Q204" s="32"/>
      <c r="R204" s="49"/>
    </row>
    <row r="205" spans="1:18" x14ac:dyDescent="0.25">
      <c r="A205" s="23">
        <v>103</v>
      </c>
      <c r="B205" s="23" t="s">
        <v>463</v>
      </c>
      <c r="C205" s="32" t="s">
        <v>203</v>
      </c>
      <c r="D205" s="32" t="s">
        <v>204</v>
      </c>
      <c r="E205" s="32" t="s">
        <v>62</v>
      </c>
      <c r="F205" s="32" t="s">
        <v>36</v>
      </c>
      <c r="G205" s="23" t="s">
        <v>98</v>
      </c>
      <c r="H205" s="23" t="s">
        <v>354</v>
      </c>
      <c r="I205" s="23">
        <v>5.6</v>
      </c>
      <c r="J205" s="32" t="s">
        <v>59</v>
      </c>
      <c r="K205" s="23">
        <v>8</v>
      </c>
      <c r="L205" s="31"/>
      <c r="M205" s="31"/>
      <c r="N205" s="31"/>
      <c r="O205" s="31"/>
      <c r="P205" s="32"/>
      <c r="Q205" s="32"/>
      <c r="R205" s="49"/>
    </row>
    <row r="206" spans="1:18" x14ac:dyDescent="0.25">
      <c r="A206" s="23">
        <v>104</v>
      </c>
      <c r="B206" s="23" t="s">
        <v>463</v>
      </c>
      <c r="C206" s="32" t="s">
        <v>203</v>
      </c>
      <c r="D206" s="32" t="s">
        <v>204</v>
      </c>
      <c r="E206" s="32" t="s">
        <v>62</v>
      </c>
      <c r="F206" s="32" t="s">
        <v>36</v>
      </c>
      <c r="G206" s="23" t="s">
        <v>98</v>
      </c>
      <c r="H206" s="23" t="s">
        <v>357</v>
      </c>
      <c r="I206" s="23">
        <v>5.6</v>
      </c>
      <c r="J206" s="32" t="s">
        <v>59</v>
      </c>
      <c r="K206" s="23">
        <v>740</v>
      </c>
      <c r="L206" s="31"/>
      <c r="M206" s="31"/>
      <c r="N206" s="31"/>
      <c r="O206" s="31"/>
      <c r="P206" s="32"/>
      <c r="Q206" s="32"/>
      <c r="R206" s="49"/>
    </row>
    <row r="207" spans="1:18" x14ac:dyDescent="0.25">
      <c r="A207" s="23">
        <v>105</v>
      </c>
      <c r="B207" s="23" t="s">
        <v>463</v>
      </c>
      <c r="C207" s="32" t="s">
        <v>203</v>
      </c>
      <c r="D207" s="32" t="s">
        <v>204</v>
      </c>
      <c r="E207" s="32" t="s">
        <v>62</v>
      </c>
      <c r="F207" s="32" t="s">
        <v>36</v>
      </c>
      <c r="G207" s="23" t="s">
        <v>98</v>
      </c>
      <c r="H207" s="23" t="s">
        <v>358</v>
      </c>
      <c r="I207" s="23">
        <v>5.6</v>
      </c>
      <c r="J207" s="32" t="s">
        <v>59</v>
      </c>
      <c r="K207" s="23">
        <v>96</v>
      </c>
      <c r="L207" s="31"/>
      <c r="M207" s="31"/>
      <c r="N207" s="31"/>
      <c r="O207" s="31"/>
      <c r="P207" s="32"/>
      <c r="Q207" s="32"/>
      <c r="R207" s="49"/>
    </row>
    <row r="208" spans="1:18" x14ac:dyDescent="0.25">
      <c r="A208" s="23">
        <v>106</v>
      </c>
      <c r="B208" s="23" t="s">
        <v>463</v>
      </c>
      <c r="C208" s="32" t="s">
        <v>203</v>
      </c>
      <c r="D208" s="32" t="s">
        <v>204</v>
      </c>
      <c r="E208" s="32" t="s">
        <v>62</v>
      </c>
      <c r="F208" s="32" t="s">
        <v>36</v>
      </c>
      <c r="G208" s="23" t="s">
        <v>98</v>
      </c>
      <c r="H208" s="23" t="s">
        <v>78</v>
      </c>
      <c r="I208" s="23">
        <v>5.6</v>
      </c>
      <c r="J208" s="32" t="s">
        <v>59</v>
      </c>
      <c r="K208" s="23">
        <v>16</v>
      </c>
      <c r="L208" s="31"/>
      <c r="M208" s="31"/>
      <c r="N208" s="31"/>
      <c r="O208" s="31"/>
      <c r="P208" s="32"/>
      <c r="Q208" s="32"/>
      <c r="R208" s="49"/>
    </row>
    <row r="209" spans="1:18" x14ac:dyDescent="0.25">
      <c r="A209" s="23">
        <v>107</v>
      </c>
      <c r="B209" s="23" t="s">
        <v>463</v>
      </c>
      <c r="C209" s="32" t="s">
        <v>203</v>
      </c>
      <c r="D209" s="32" t="s">
        <v>204</v>
      </c>
      <c r="E209" s="32" t="s">
        <v>69</v>
      </c>
      <c r="F209" s="32" t="s">
        <v>74</v>
      </c>
      <c r="G209" s="23" t="s">
        <v>73</v>
      </c>
      <c r="H209" s="23" t="s">
        <v>359</v>
      </c>
      <c r="I209" s="23" t="s">
        <v>72</v>
      </c>
      <c r="J209" s="32" t="s">
        <v>59</v>
      </c>
      <c r="K209" s="23">
        <v>4</v>
      </c>
      <c r="L209" s="31"/>
      <c r="M209" s="31"/>
      <c r="N209" s="31"/>
      <c r="O209" s="31"/>
      <c r="P209" s="32"/>
      <c r="Q209" s="32"/>
      <c r="R209" s="49"/>
    </row>
    <row r="210" spans="1:18" x14ac:dyDescent="0.25">
      <c r="A210" s="23">
        <v>108</v>
      </c>
      <c r="B210" s="23" t="s">
        <v>463</v>
      </c>
      <c r="C210" s="32" t="s">
        <v>203</v>
      </c>
      <c r="D210" s="32" t="s">
        <v>204</v>
      </c>
      <c r="E210" s="32" t="s">
        <v>69</v>
      </c>
      <c r="F210" s="32" t="s">
        <v>351</v>
      </c>
      <c r="G210" s="23" t="s">
        <v>353</v>
      </c>
      <c r="H210" s="40" t="s">
        <v>359</v>
      </c>
      <c r="I210" s="40" t="s">
        <v>367</v>
      </c>
      <c r="J210" s="32" t="s">
        <v>59</v>
      </c>
      <c r="K210" s="23">
        <v>480</v>
      </c>
      <c r="L210" s="31"/>
      <c r="M210" s="31"/>
      <c r="N210" s="31"/>
      <c r="O210" s="31"/>
      <c r="P210" s="32"/>
      <c r="Q210" s="32"/>
      <c r="R210" s="49"/>
    </row>
    <row r="211" spans="1:18" x14ac:dyDescent="0.25">
      <c r="A211" s="23">
        <v>109</v>
      </c>
      <c r="B211" s="23" t="s">
        <v>463</v>
      </c>
      <c r="C211" s="32" t="s">
        <v>203</v>
      </c>
      <c r="D211" s="32" t="s">
        <v>204</v>
      </c>
      <c r="E211" s="32" t="s">
        <v>62</v>
      </c>
      <c r="F211" s="32" t="s">
        <v>36</v>
      </c>
      <c r="G211" s="23" t="s">
        <v>98</v>
      </c>
      <c r="H211" s="40" t="s">
        <v>360</v>
      </c>
      <c r="I211" s="40">
        <v>5.6</v>
      </c>
      <c r="J211" s="32" t="s">
        <v>59</v>
      </c>
      <c r="K211" s="23">
        <v>460</v>
      </c>
      <c r="L211" s="31"/>
      <c r="M211" s="31"/>
      <c r="N211" s="31"/>
      <c r="O211" s="31"/>
      <c r="P211" s="32"/>
      <c r="Q211" s="32"/>
      <c r="R211" s="49"/>
    </row>
    <row r="212" spans="1:18" x14ac:dyDescent="0.25">
      <c r="A212" s="23">
        <v>110</v>
      </c>
      <c r="B212" s="23" t="s">
        <v>463</v>
      </c>
      <c r="C212" s="32" t="s">
        <v>203</v>
      </c>
      <c r="D212" s="32" t="s">
        <v>204</v>
      </c>
      <c r="E212" s="32" t="s">
        <v>63</v>
      </c>
      <c r="F212" s="32" t="s">
        <v>64</v>
      </c>
      <c r="G212" s="23" t="s">
        <v>68</v>
      </c>
      <c r="H212" s="40" t="s">
        <v>71</v>
      </c>
      <c r="I212" s="40">
        <v>5.6</v>
      </c>
      <c r="J212" s="32" t="s">
        <v>59</v>
      </c>
      <c r="K212" s="23">
        <v>464</v>
      </c>
      <c r="L212" s="31"/>
      <c r="M212" s="31"/>
      <c r="N212" s="31"/>
      <c r="O212" s="31"/>
      <c r="P212" s="32"/>
      <c r="Q212" s="32"/>
      <c r="R212" s="49"/>
    </row>
    <row r="213" spans="1:18" x14ac:dyDescent="0.25">
      <c r="A213" s="23">
        <v>111</v>
      </c>
      <c r="B213" s="23" t="s">
        <v>463</v>
      </c>
      <c r="C213" s="32" t="s">
        <v>203</v>
      </c>
      <c r="D213" s="32" t="s">
        <v>204</v>
      </c>
      <c r="E213" s="32" t="s">
        <v>69</v>
      </c>
      <c r="F213" s="32" t="s">
        <v>351</v>
      </c>
      <c r="G213" s="23" t="s">
        <v>353</v>
      </c>
      <c r="H213" s="40" t="s">
        <v>361</v>
      </c>
      <c r="I213" s="40" t="s">
        <v>367</v>
      </c>
      <c r="J213" s="32" t="s">
        <v>59</v>
      </c>
      <c r="K213" s="23">
        <v>460</v>
      </c>
      <c r="L213" s="31"/>
      <c r="M213" s="31"/>
      <c r="N213" s="31"/>
      <c r="O213" s="31"/>
      <c r="P213" s="32"/>
      <c r="Q213" s="32"/>
      <c r="R213" s="49"/>
    </row>
    <row r="214" spans="1:18" x14ac:dyDescent="0.25">
      <c r="A214" s="23">
        <v>112</v>
      </c>
      <c r="B214" s="23" t="s">
        <v>463</v>
      </c>
      <c r="C214" s="32" t="s">
        <v>203</v>
      </c>
      <c r="D214" s="32" t="s">
        <v>204</v>
      </c>
      <c r="E214" s="32" t="s">
        <v>62</v>
      </c>
      <c r="F214" s="32" t="s">
        <v>36</v>
      </c>
      <c r="G214" s="23" t="s">
        <v>98</v>
      </c>
      <c r="H214" s="40" t="s">
        <v>355</v>
      </c>
      <c r="I214" s="40">
        <v>5.6</v>
      </c>
      <c r="J214" s="32" t="s">
        <v>59</v>
      </c>
      <c r="K214" s="23">
        <v>80</v>
      </c>
      <c r="L214" s="31"/>
      <c r="M214" s="31"/>
      <c r="N214" s="31"/>
      <c r="O214" s="31"/>
      <c r="P214" s="32"/>
      <c r="Q214" s="32"/>
      <c r="R214" s="49"/>
    </row>
    <row r="215" spans="1:18" x14ac:dyDescent="0.25">
      <c r="A215" s="23">
        <v>113</v>
      </c>
      <c r="B215" s="23" t="s">
        <v>463</v>
      </c>
      <c r="C215" s="32" t="s">
        <v>203</v>
      </c>
      <c r="D215" s="32" t="s">
        <v>204</v>
      </c>
      <c r="E215" s="32" t="s">
        <v>63</v>
      </c>
      <c r="F215" s="32" t="s">
        <v>64</v>
      </c>
      <c r="G215" s="23" t="s">
        <v>68</v>
      </c>
      <c r="H215" s="40" t="s">
        <v>340</v>
      </c>
      <c r="I215" s="40">
        <v>5.6</v>
      </c>
      <c r="J215" s="32" t="s">
        <v>59</v>
      </c>
      <c r="K215" s="23">
        <v>96</v>
      </c>
      <c r="L215" s="31"/>
      <c r="M215" s="31"/>
      <c r="N215" s="31"/>
      <c r="O215" s="31"/>
      <c r="P215" s="32"/>
      <c r="Q215" s="32"/>
      <c r="R215" s="49"/>
    </row>
    <row r="216" spans="1:18" x14ac:dyDescent="0.25">
      <c r="A216" s="23">
        <v>114</v>
      </c>
      <c r="B216" s="23" t="s">
        <v>463</v>
      </c>
      <c r="C216" s="32" t="s">
        <v>203</v>
      </c>
      <c r="D216" s="32" t="s">
        <v>204</v>
      </c>
      <c r="E216" s="32" t="s">
        <v>69</v>
      </c>
      <c r="F216" s="32" t="s">
        <v>351</v>
      </c>
      <c r="G216" s="23" t="s">
        <v>353</v>
      </c>
      <c r="H216" s="40" t="s">
        <v>356</v>
      </c>
      <c r="I216" s="40" t="s">
        <v>367</v>
      </c>
      <c r="J216" s="32" t="s">
        <v>59</v>
      </c>
      <c r="K216" s="23">
        <v>80</v>
      </c>
      <c r="L216" s="31"/>
      <c r="M216" s="31"/>
      <c r="N216" s="31"/>
      <c r="O216" s="31"/>
      <c r="P216" s="32"/>
      <c r="Q216" s="32"/>
      <c r="R216" s="49"/>
    </row>
    <row r="217" spans="1:18" x14ac:dyDescent="0.25">
      <c r="K217" s="160" t="s">
        <v>11</v>
      </c>
      <c r="L217" s="160"/>
      <c r="M217" s="160"/>
      <c r="N217" s="160"/>
      <c r="O217" s="160"/>
      <c r="P217" s="160"/>
      <c r="Q217" s="108" t="s">
        <v>7</v>
      </c>
      <c r="R217" s="108" t="s">
        <v>5</v>
      </c>
    </row>
    <row r="218" spans="1:18" x14ac:dyDescent="0.25">
      <c r="K218" s="161"/>
      <c r="L218" s="161"/>
      <c r="M218" s="161"/>
      <c r="N218" s="161"/>
      <c r="O218" s="161"/>
      <c r="P218" s="161"/>
      <c r="Q218" s="98"/>
      <c r="R218" s="107"/>
    </row>
    <row r="219" spans="1:18" x14ac:dyDescent="0.25">
      <c r="K219" s="160"/>
      <c r="L219" s="160"/>
      <c r="M219" s="160"/>
      <c r="N219" s="160"/>
      <c r="O219" s="160"/>
      <c r="P219" s="160"/>
      <c r="Q219" s="108"/>
      <c r="R219" s="108"/>
    </row>
    <row r="220" spans="1:18" ht="6.75" customHeight="1" x14ac:dyDescent="0.25"/>
    <row r="221" spans="1:18" x14ac:dyDescent="0.25">
      <c r="A221" s="92"/>
      <c r="B221" s="92"/>
      <c r="C221" s="92"/>
      <c r="D221" s="92"/>
      <c r="E221" s="92"/>
      <c r="F221" s="92"/>
      <c r="G221" s="92"/>
      <c r="K221" s="160" t="s">
        <v>14</v>
      </c>
      <c r="L221" s="160"/>
      <c r="M221" s="160"/>
      <c r="N221" s="160"/>
      <c r="O221" s="160"/>
      <c r="P221" s="160"/>
      <c r="Q221" s="108" t="s">
        <v>7</v>
      </c>
      <c r="R221" s="108" t="s">
        <v>5</v>
      </c>
    </row>
    <row r="222" spans="1:18" x14ac:dyDescent="0.25">
      <c r="A222" s="92"/>
      <c r="B222" s="92"/>
      <c r="C222" s="92"/>
      <c r="D222" s="92"/>
      <c r="E222" s="92"/>
      <c r="F222" s="92"/>
      <c r="G222" s="92"/>
      <c r="K222" s="161"/>
      <c r="L222" s="161"/>
      <c r="M222" s="161"/>
      <c r="N222" s="161"/>
      <c r="O222" s="161"/>
      <c r="P222" s="161"/>
      <c r="Q222" s="107"/>
      <c r="R222" s="107"/>
    </row>
    <row r="223" spans="1:18" x14ac:dyDescent="0.25">
      <c r="A223" s="92"/>
      <c r="B223" s="92"/>
      <c r="C223" s="92"/>
      <c r="D223" s="92"/>
      <c r="E223" s="92"/>
      <c r="F223" s="92"/>
      <c r="G223" s="92"/>
      <c r="K223" s="160"/>
      <c r="L223" s="160"/>
      <c r="M223" s="160"/>
      <c r="N223" s="160"/>
      <c r="O223" s="160"/>
      <c r="P223" s="160"/>
      <c r="Q223" s="108"/>
      <c r="R223" s="108"/>
    </row>
    <row r="224" spans="1:18" x14ac:dyDescent="0.25">
      <c r="A224" s="92"/>
      <c r="B224" s="92"/>
      <c r="C224" s="92"/>
      <c r="D224" s="92"/>
      <c r="E224" s="92"/>
      <c r="F224" s="92"/>
      <c r="G224" s="92"/>
      <c r="K224" s="99"/>
      <c r="L224" s="99"/>
      <c r="M224" s="99"/>
      <c r="N224" s="99"/>
      <c r="O224" s="99"/>
      <c r="P224" s="99"/>
      <c r="Q224" s="100"/>
      <c r="R224" s="100"/>
    </row>
    <row r="225" spans="1:18" x14ac:dyDescent="0.25">
      <c r="B225" s="92"/>
      <c r="C225" s="92"/>
      <c r="D225" s="92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92"/>
    </row>
    <row r="226" spans="1:18" x14ac:dyDescent="0.25">
      <c r="A226" s="92"/>
      <c r="B226" s="92"/>
      <c r="C226" s="92"/>
      <c r="D226" s="92"/>
      <c r="E226" s="92"/>
      <c r="F226" s="92"/>
      <c r="G226" s="92"/>
      <c r="H226" s="92"/>
      <c r="I226" s="92"/>
      <c r="K226" s="108"/>
      <c r="L226" s="66" t="s">
        <v>22</v>
      </c>
      <c r="M226" s="66" t="s">
        <v>23</v>
      </c>
      <c r="N226" s="66" t="s">
        <v>2</v>
      </c>
      <c r="O226" s="83"/>
      <c r="P226" s="83"/>
      <c r="Q226" s="92"/>
      <c r="R226" s="92"/>
    </row>
    <row r="227" spans="1:18" x14ac:dyDescent="0.25">
      <c r="A227" s="92"/>
      <c r="B227" s="92"/>
      <c r="C227" s="92"/>
      <c r="D227" s="92"/>
      <c r="E227" s="92"/>
      <c r="F227" s="92"/>
      <c r="G227" s="92"/>
      <c r="H227" s="92"/>
      <c r="I227" s="92"/>
      <c r="K227" s="94" t="s">
        <v>28</v>
      </c>
      <c r="L227" s="95">
        <v>10404</v>
      </c>
      <c r="M227" s="94">
        <v>2080</v>
      </c>
      <c r="N227" s="94">
        <v>1</v>
      </c>
      <c r="O227" s="96"/>
      <c r="P227" s="96"/>
      <c r="R227" s="92"/>
    </row>
    <row r="228" spans="1:18" x14ac:dyDescent="0.25">
      <c r="K228" s="94" t="s">
        <v>0</v>
      </c>
      <c r="L228" s="94" t="s">
        <v>495</v>
      </c>
      <c r="M228" s="94"/>
      <c r="N228" s="94"/>
      <c r="O228" s="96"/>
      <c r="P228" s="96"/>
      <c r="R228" s="92"/>
    </row>
    <row r="229" spans="1:18" x14ac:dyDescent="0.25">
      <c r="K229" s="94" t="s">
        <v>1</v>
      </c>
      <c r="L229" s="94">
        <v>0</v>
      </c>
      <c r="M229" s="94" t="s">
        <v>44</v>
      </c>
      <c r="N229" s="94" t="s">
        <v>454</v>
      </c>
      <c r="O229" s="96"/>
      <c r="P229" s="96"/>
      <c r="R229" s="92"/>
    </row>
    <row r="230" spans="1:18" x14ac:dyDescent="0.25">
      <c r="N230" s="97"/>
      <c r="O230" s="92"/>
      <c r="Q230" s="92"/>
      <c r="R230" s="92"/>
    </row>
    <row r="231" spans="1:18" ht="40.5" x14ac:dyDescent="0.35">
      <c r="A231" s="66" t="s">
        <v>3</v>
      </c>
      <c r="B231" s="47" t="s">
        <v>34</v>
      </c>
      <c r="C231" s="66" t="s">
        <v>15</v>
      </c>
      <c r="D231" s="66" t="s">
        <v>21</v>
      </c>
      <c r="E231" s="66" t="s">
        <v>12</v>
      </c>
      <c r="F231" s="66" t="s">
        <v>4</v>
      </c>
      <c r="G231" s="66" t="s">
        <v>19</v>
      </c>
      <c r="H231" s="91" t="s">
        <v>31</v>
      </c>
      <c r="I231" s="110" t="s">
        <v>32</v>
      </c>
      <c r="J231" s="91" t="s">
        <v>33</v>
      </c>
      <c r="K231" s="47" t="s">
        <v>40</v>
      </c>
      <c r="L231" s="47" t="s">
        <v>26</v>
      </c>
      <c r="M231" s="47" t="s">
        <v>27</v>
      </c>
      <c r="N231" s="47" t="s">
        <v>25</v>
      </c>
      <c r="O231" s="47" t="s">
        <v>20</v>
      </c>
      <c r="P231" s="48" t="s">
        <v>8</v>
      </c>
      <c r="Q231" s="48" t="s">
        <v>9</v>
      </c>
      <c r="R231" s="49" t="s">
        <v>13</v>
      </c>
    </row>
    <row r="232" spans="1:18" x14ac:dyDescent="0.25">
      <c r="A232" s="23">
        <v>115</v>
      </c>
      <c r="B232" s="23" t="s">
        <v>463</v>
      </c>
      <c r="C232" s="32" t="s">
        <v>203</v>
      </c>
      <c r="D232" s="32" t="s">
        <v>204</v>
      </c>
      <c r="E232" s="49" t="s">
        <v>62</v>
      </c>
      <c r="F232" s="32" t="s">
        <v>75</v>
      </c>
      <c r="G232" s="23" t="s">
        <v>338</v>
      </c>
      <c r="H232" s="23" t="s">
        <v>364</v>
      </c>
      <c r="I232" s="23">
        <v>5.6</v>
      </c>
      <c r="J232" s="32" t="s">
        <v>59</v>
      </c>
      <c r="K232" s="23">
        <v>184</v>
      </c>
      <c r="L232" s="31"/>
      <c r="M232" s="31"/>
      <c r="N232" s="31"/>
      <c r="O232" s="31"/>
      <c r="P232" s="32"/>
      <c r="Q232" s="32"/>
      <c r="R232" s="49"/>
    </row>
    <row r="233" spans="1:18" x14ac:dyDescent="0.25">
      <c r="A233" s="23">
        <v>116</v>
      </c>
      <c r="B233" s="23" t="s">
        <v>463</v>
      </c>
      <c r="C233" s="64" t="s">
        <v>203</v>
      </c>
      <c r="D233" s="64" t="s">
        <v>204</v>
      </c>
      <c r="E233" s="55" t="s">
        <v>76</v>
      </c>
      <c r="F233" s="55" t="s">
        <v>76</v>
      </c>
      <c r="G233" s="40" t="s">
        <v>18</v>
      </c>
      <c r="H233" s="40" t="s">
        <v>365</v>
      </c>
      <c r="I233" s="40" t="s">
        <v>18</v>
      </c>
      <c r="J233" s="64" t="s">
        <v>18</v>
      </c>
      <c r="K233" s="40">
        <v>184</v>
      </c>
      <c r="L233" s="31"/>
      <c r="M233" s="65"/>
      <c r="N233" s="65"/>
      <c r="O233" s="65"/>
      <c r="P233" s="64"/>
      <c r="Q233" s="64"/>
      <c r="R233" s="55"/>
    </row>
    <row r="234" spans="1:18" x14ac:dyDescent="0.25">
      <c r="A234" s="23">
        <v>117</v>
      </c>
      <c r="B234" s="23" t="s">
        <v>463</v>
      </c>
      <c r="C234" s="32" t="s">
        <v>203</v>
      </c>
      <c r="D234" s="32" t="s">
        <v>204</v>
      </c>
      <c r="E234" s="32" t="s">
        <v>62</v>
      </c>
      <c r="F234" s="32" t="s">
        <v>36</v>
      </c>
      <c r="G234" s="23" t="s">
        <v>98</v>
      </c>
      <c r="H234" s="40" t="s">
        <v>362</v>
      </c>
      <c r="I234" s="40">
        <v>5.6</v>
      </c>
      <c r="J234" s="32" t="s">
        <v>59</v>
      </c>
      <c r="K234" s="23">
        <v>16</v>
      </c>
      <c r="L234" s="31"/>
      <c r="M234" s="31"/>
      <c r="N234" s="31"/>
      <c r="O234" s="31"/>
      <c r="P234" s="32"/>
      <c r="Q234" s="32"/>
      <c r="R234" s="49"/>
    </row>
    <row r="235" spans="1:18" x14ac:dyDescent="0.25">
      <c r="A235" s="23">
        <v>118</v>
      </c>
      <c r="B235" s="23" t="s">
        <v>463</v>
      </c>
      <c r="C235" s="32" t="s">
        <v>203</v>
      </c>
      <c r="D235" s="32" t="s">
        <v>204</v>
      </c>
      <c r="E235" s="32" t="s">
        <v>63</v>
      </c>
      <c r="F235" s="32" t="s">
        <v>64</v>
      </c>
      <c r="G235" s="23" t="s">
        <v>68</v>
      </c>
      <c r="H235" s="40" t="s">
        <v>363</v>
      </c>
      <c r="I235" s="40">
        <v>5.6</v>
      </c>
      <c r="J235" s="32" t="s">
        <v>59</v>
      </c>
      <c r="K235" s="23">
        <v>16</v>
      </c>
      <c r="L235" s="31"/>
      <c r="M235" s="31"/>
      <c r="N235" s="31"/>
      <c r="O235" s="31"/>
      <c r="P235" s="32"/>
      <c r="Q235" s="32"/>
      <c r="R235" s="49"/>
    </row>
    <row r="236" spans="1:18" x14ac:dyDescent="0.25">
      <c r="A236" s="23">
        <v>119</v>
      </c>
      <c r="B236" s="23" t="s">
        <v>463</v>
      </c>
      <c r="C236" s="32" t="s">
        <v>203</v>
      </c>
      <c r="D236" s="32" t="s">
        <v>204</v>
      </c>
      <c r="E236" s="32" t="s">
        <v>69</v>
      </c>
      <c r="F236" s="32" t="s">
        <v>351</v>
      </c>
      <c r="G236" s="23" t="s">
        <v>353</v>
      </c>
      <c r="H236" s="40" t="s">
        <v>356</v>
      </c>
      <c r="I236" s="40" t="s">
        <v>367</v>
      </c>
      <c r="J236" s="32" t="s">
        <v>59</v>
      </c>
      <c r="K236" s="23">
        <v>24</v>
      </c>
      <c r="L236" s="31"/>
      <c r="M236" s="31"/>
      <c r="N236" s="31"/>
      <c r="O236" s="31"/>
      <c r="P236" s="32"/>
      <c r="Q236" s="32"/>
      <c r="R236" s="49"/>
    </row>
    <row r="237" spans="1:18" x14ac:dyDescent="0.25">
      <c r="A237" s="23">
        <v>120</v>
      </c>
      <c r="B237" s="23" t="s">
        <v>463</v>
      </c>
      <c r="C237" s="32" t="s">
        <v>203</v>
      </c>
      <c r="D237" s="32" t="s">
        <v>204</v>
      </c>
      <c r="E237" s="32" t="s">
        <v>62</v>
      </c>
      <c r="F237" s="32" t="s">
        <v>36</v>
      </c>
      <c r="G237" s="23" t="s">
        <v>98</v>
      </c>
      <c r="H237" s="40" t="s">
        <v>432</v>
      </c>
      <c r="I237" s="40">
        <v>5.6</v>
      </c>
      <c r="J237" s="32" t="s">
        <v>59</v>
      </c>
      <c r="K237" s="23">
        <v>300</v>
      </c>
      <c r="L237" s="31"/>
      <c r="M237" s="31"/>
      <c r="N237" s="31"/>
      <c r="O237" s="31"/>
      <c r="P237" s="32"/>
      <c r="Q237" s="32"/>
      <c r="R237" s="49"/>
    </row>
    <row r="238" spans="1:18" x14ac:dyDescent="0.25">
      <c r="A238" s="23">
        <v>121</v>
      </c>
      <c r="B238" s="23" t="s">
        <v>463</v>
      </c>
      <c r="C238" s="32" t="s">
        <v>203</v>
      </c>
      <c r="D238" s="32" t="s">
        <v>204</v>
      </c>
      <c r="E238" s="32" t="s">
        <v>69</v>
      </c>
      <c r="F238" s="32" t="s">
        <v>351</v>
      </c>
      <c r="G238" s="23" t="s">
        <v>353</v>
      </c>
      <c r="H238" s="23" t="s">
        <v>339</v>
      </c>
      <c r="I238" s="23" t="s">
        <v>367</v>
      </c>
      <c r="J238" s="32" t="s">
        <v>59</v>
      </c>
      <c r="K238" s="23">
        <v>300</v>
      </c>
      <c r="L238" s="31"/>
      <c r="M238" s="31"/>
      <c r="N238" s="31"/>
      <c r="O238" s="31"/>
      <c r="P238" s="32"/>
      <c r="Q238" s="32"/>
      <c r="R238" s="49"/>
    </row>
    <row r="239" spans="1:18" x14ac:dyDescent="0.25">
      <c r="A239" s="23">
        <v>122</v>
      </c>
      <c r="B239" s="23" t="s">
        <v>463</v>
      </c>
      <c r="C239" s="32" t="s">
        <v>203</v>
      </c>
      <c r="D239" s="32" t="s">
        <v>204</v>
      </c>
      <c r="E239" s="32" t="s">
        <v>110</v>
      </c>
      <c r="F239" s="32" t="s">
        <v>110</v>
      </c>
      <c r="G239" s="23" t="s">
        <v>111</v>
      </c>
      <c r="H239" s="23" t="s">
        <v>429</v>
      </c>
      <c r="I239" s="23" t="s">
        <v>18</v>
      </c>
      <c r="J239" s="32" t="s">
        <v>59</v>
      </c>
      <c r="K239" s="23">
        <v>4</v>
      </c>
      <c r="L239" s="31"/>
      <c r="M239" s="31"/>
      <c r="N239" s="31"/>
      <c r="O239" s="31"/>
      <c r="P239" s="32"/>
      <c r="Q239" s="32"/>
      <c r="R239" s="49"/>
    </row>
    <row r="240" spans="1:18" x14ac:dyDescent="0.25">
      <c r="A240" s="23">
        <v>123</v>
      </c>
      <c r="B240" s="23" t="s">
        <v>463</v>
      </c>
      <c r="C240" s="32" t="s">
        <v>203</v>
      </c>
      <c r="D240" s="32" t="s">
        <v>204</v>
      </c>
      <c r="E240" s="32" t="s">
        <v>110</v>
      </c>
      <c r="F240" s="32" t="s">
        <v>36</v>
      </c>
      <c r="G240" s="23" t="s">
        <v>148</v>
      </c>
      <c r="H240" s="23" t="s">
        <v>366</v>
      </c>
      <c r="I240" s="23">
        <v>8.8000000000000007</v>
      </c>
      <c r="J240" s="32" t="s">
        <v>59</v>
      </c>
      <c r="K240" s="23">
        <v>4</v>
      </c>
      <c r="L240" s="31"/>
      <c r="M240" s="31"/>
      <c r="N240" s="31"/>
      <c r="O240" s="31"/>
      <c r="P240" s="32"/>
      <c r="Q240" s="32"/>
      <c r="R240" s="49"/>
    </row>
    <row r="241" spans="1:19" x14ac:dyDescent="0.25">
      <c r="A241" s="23">
        <v>124</v>
      </c>
      <c r="B241" s="23" t="s">
        <v>463</v>
      </c>
      <c r="C241" s="32" t="s">
        <v>203</v>
      </c>
      <c r="D241" s="32" t="s">
        <v>204</v>
      </c>
      <c r="E241" s="32" t="s">
        <v>62</v>
      </c>
      <c r="F241" s="32" t="s">
        <v>36</v>
      </c>
      <c r="G241" s="23" t="s">
        <v>98</v>
      </c>
      <c r="H241" s="23" t="s">
        <v>430</v>
      </c>
      <c r="I241" s="23">
        <v>5.6</v>
      </c>
      <c r="J241" s="32" t="s">
        <v>59</v>
      </c>
      <c r="K241" s="23">
        <v>16</v>
      </c>
      <c r="L241" s="31"/>
      <c r="M241" s="31"/>
      <c r="N241" s="31"/>
      <c r="O241" s="31"/>
      <c r="P241" s="32"/>
      <c r="Q241" s="32"/>
      <c r="R241" s="49"/>
    </row>
    <row r="242" spans="1:19" x14ac:dyDescent="0.25">
      <c r="A242" s="23">
        <v>125</v>
      </c>
      <c r="B242" s="23" t="s">
        <v>463</v>
      </c>
      <c r="C242" s="32" t="s">
        <v>203</v>
      </c>
      <c r="D242" s="32" t="s">
        <v>204</v>
      </c>
      <c r="E242" s="32" t="s">
        <v>62</v>
      </c>
      <c r="F242" s="32" t="s">
        <v>36</v>
      </c>
      <c r="G242" s="23" t="s">
        <v>98</v>
      </c>
      <c r="H242" s="23" t="s">
        <v>431</v>
      </c>
      <c r="I242" s="23">
        <v>5.6</v>
      </c>
      <c r="J242" s="32" t="s">
        <v>59</v>
      </c>
      <c r="K242" s="23">
        <v>8</v>
      </c>
      <c r="L242" s="31"/>
      <c r="M242" s="31"/>
      <c r="N242" s="31"/>
      <c r="O242" s="31"/>
      <c r="P242" s="32"/>
      <c r="Q242" s="32"/>
      <c r="R242" s="49"/>
    </row>
    <row r="243" spans="1:19" x14ac:dyDescent="0.25">
      <c r="A243" s="23">
        <v>126</v>
      </c>
      <c r="B243" s="23" t="s">
        <v>463</v>
      </c>
      <c r="C243" s="32" t="s">
        <v>203</v>
      </c>
      <c r="D243" s="32" t="s">
        <v>204</v>
      </c>
      <c r="E243" s="32" t="s">
        <v>69</v>
      </c>
      <c r="F243" s="32" t="s">
        <v>74</v>
      </c>
      <c r="G243" s="23" t="s">
        <v>73</v>
      </c>
      <c r="H243" s="23" t="s">
        <v>356</v>
      </c>
      <c r="I243" s="23" t="s">
        <v>72</v>
      </c>
      <c r="J243" s="32" t="s">
        <v>59</v>
      </c>
      <c r="K243" s="23">
        <v>8</v>
      </c>
      <c r="L243" s="31"/>
      <c r="M243" s="31"/>
      <c r="N243" s="31"/>
      <c r="O243" s="31"/>
      <c r="P243" s="32"/>
      <c r="Q243" s="32"/>
      <c r="R243" s="49"/>
    </row>
    <row r="244" spans="1:19" x14ac:dyDescent="0.25">
      <c r="A244" s="23">
        <v>127</v>
      </c>
      <c r="B244" s="23" t="s">
        <v>463</v>
      </c>
      <c r="C244" s="32" t="s">
        <v>203</v>
      </c>
      <c r="D244" s="32" t="s">
        <v>204</v>
      </c>
      <c r="E244" s="49" t="s">
        <v>62</v>
      </c>
      <c r="F244" s="32" t="s">
        <v>427</v>
      </c>
      <c r="G244" s="23" t="s">
        <v>18</v>
      </c>
      <c r="H244" s="40" t="s">
        <v>428</v>
      </c>
      <c r="I244" s="40">
        <v>5.6</v>
      </c>
      <c r="J244" s="32" t="s">
        <v>59</v>
      </c>
      <c r="K244" s="23">
        <v>4</v>
      </c>
      <c r="L244" s="31"/>
      <c r="M244" s="31"/>
      <c r="N244" s="31"/>
      <c r="O244" s="31"/>
      <c r="P244" s="32"/>
      <c r="Q244" s="32"/>
      <c r="R244" s="49"/>
    </row>
    <row r="245" spans="1:19" x14ac:dyDescent="0.25">
      <c r="A245" s="61"/>
      <c r="B245" s="61"/>
      <c r="C245" s="38"/>
      <c r="D245" s="38"/>
      <c r="E245" s="38"/>
      <c r="F245" s="38"/>
      <c r="G245" s="61"/>
      <c r="H245" s="61"/>
      <c r="I245" s="61"/>
      <c r="J245" s="38"/>
      <c r="K245" s="61"/>
      <c r="L245" s="106"/>
      <c r="M245" s="106"/>
      <c r="N245" s="106"/>
      <c r="O245" s="106"/>
      <c r="P245" s="38"/>
      <c r="Q245" s="38"/>
      <c r="R245" s="80"/>
    </row>
    <row r="246" spans="1:19" x14ac:dyDescent="0.25">
      <c r="A246" s="61"/>
      <c r="B246" s="61"/>
      <c r="C246" s="38"/>
      <c r="D246" s="38"/>
      <c r="E246" s="38"/>
      <c r="F246" s="38"/>
      <c r="G246" s="61"/>
      <c r="H246" s="61"/>
      <c r="I246" s="61"/>
      <c r="J246" s="38"/>
      <c r="K246" s="61"/>
      <c r="L246" s="106"/>
      <c r="M246" s="106"/>
      <c r="N246" s="106"/>
      <c r="O246" s="106"/>
      <c r="P246" s="38"/>
      <c r="Q246" s="38"/>
      <c r="R246" s="80"/>
    </row>
    <row r="247" spans="1:19" x14ac:dyDescent="0.25">
      <c r="A247" s="61"/>
      <c r="B247" s="61"/>
      <c r="C247" s="38"/>
      <c r="D247" s="38"/>
      <c r="E247" s="38"/>
      <c r="F247" s="38"/>
      <c r="G247" s="61"/>
      <c r="H247" s="61"/>
      <c r="I247" s="61"/>
      <c r="J247" s="38"/>
      <c r="K247" s="61"/>
      <c r="L247" s="106"/>
      <c r="M247" s="106"/>
      <c r="N247" s="106"/>
      <c r="O247" s="106"/>
      <c r="P247" s="38"/>
      <c r="Q247" s="38"/>
      <c r="R247" s="80"/>
    </row>
    <row r="248" spans="1:19" s="92" customFormat="1" x14ac:dyDescent="0.25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182" t="s">
        <v>11</v>
      </c>
      <c r="L248" s="182"/>
      <c r="M248" s="182"/>
      <c r="N248" s="182"/>
      <c r="O248" s="182"/>
      <c r="P248" s="182"/>
      <c r="Q248" s="109" t="s">
        <v>7</v>
      </c>
      <c r="R248" s="109" t="s">
        <v>5</v>
      </c>
      <c r="S248" s="90"/>
    </row>
    <row r="249" spans="1:19" s="92" customFormat="1" x14ac:dyDescent="0.25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161"/>
      <c r="L249" s="161"/>
      <c r="M249" s="161"/>
      <c r="N249" s="161"/>
      <c r="O249" s="161"/>
      <c r="P249" s="161"/>
      <c r="Q249" s="98"/>
      <c r="R249" s="107"/>
      <c r="S249" s="90"/>
    </row>
    <row r="250" spans="1:19" s="92" customFormat="1" x14ac:dyDescent="0.25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160"/>
      <c r="L250" s="160"/>
      <c r="M250" s="160"/>
      <c r="N250" s="160"/>
      <c r="O250" s="160"/>
      <c r="P250" s="160"/>
      <c r="Q250" s="108"/>
      <c r="R250" s="108"/>
      <c r="S250" s="90"/>
    </row>
    <row r="251" spans="1:19" s="92" customFormat="1" ht="8.25" customHeight="1" x14ac:dyDescent="0.25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</row>
    <row r="252" spans="1:19" s="92" customFormat="1" x14ac:dyDescent="0.25">
      <c r="H252" s="90"/>
      <c r="I252" s="90"/>
      <c r="J252" s="90"/>
      <c r="K252" s="160" t="s">
        <v>14</v>
      </c>
      <c r="L252" s="160"/>
      <c r="M252" s="160"/>
      <c r="N252" s="160"/>
      <c r="O252" s="160"/>
      <c r="P252" s="160"/>
      <c r="Q252" s="108" t="s">
        <v>7</v>
      </c>
      <c r="R252" s="108" t="s">
        <v>5</v>
      </c>
      <c r="S252" s="90"/>
    </row>
    <row r="253" spans="1:19" s="92" customFormat="1" x14ac:dyDescent="0.25">
      <c r="H253" s="90"/>
      <c r="I253" s="90"/>
      <c r="J253" s="90"/>
      <c r="K253" s="161"/>
      <c r="L253" s="161"/>
      <c r="M253" s="161"/>
      <c r="N253" s="161"/>
      <c r="O253" s="161"/>
      <c r="P253" s="161"/>
      <c r="Q253" s="107"/>
      <c r="R253" s="107"/>
      <c r="S253" s="90"/>
    </row>
    <row r="254" spans="1:19" s="92" customFormat="1" x14ac:dyDescent="0.25">
      <c r="H254" s="90"/>
      <c r="I254" s="90"/>
      <c r="J254" s="90"/>
      <c r="K254" s="160"/>
      <c r="L254" s="160"/>
      <c r="M254" s="160"/>
      <c r="N254" s="160"/>
      <c r="O254" s="160"/>
      <c r="P254" s="160"/>
      <c r="Q254" s="108"/>
      <c r="R254" s="108"/>
      <c r="S254" s="90"/>
    </row>
    <row r="255" spans="1:19" s="92" customFormat="1" x14ac:dyDescent="0.25">
      <c r="H255" s="90"/>
      <c r="I255" s="90"/>
      <c r="J255" s="90"/>
      <c r="K255" s="99"/>
      <c r="L255" s="99"/>
      <c r="M255" s="99"/>
      <c r="N255" s="99"/>
      <c r="O255" s="99"/>
      <c r="P255" s="99"/>
      <c r="Q255" s="100"/>
      <c r="R255" s="100"/>
      <c r="S255" s="90"/>
    </row>
    <row r="256" spans="1:19" x14ac:dyDescent="0.25">
      <c r="B256" s="92"/>
      <c r="C256" s="92"/>
      <c r="D256" s="92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92"/>
    </row>
    <row r="257" spans="1:18" x14ac:dyDescent="0.25">
      <c r="B257" s="92"/>
      <c r="C257" s="92"/>
      <c r="D257" s="92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92"/>
    </row>
    <row r="258" spans="1:18" x14ac:dyDescent="0.25">
      <c r="A258" s="92"/>
      <c r="B258" s="92"/>
      <c r="C258" s="92"/>
      <c r="D258" s="92"/>
      <c r="E258" s="92"/>
      <c r="F258" s="92"/>
      <c r="G258" s="92"/>
      <c r="H258" s="92"/>
      <c r="I258" s="92"/>
      <c r="K258" s="108"/>
      <c r="L258" s="66" t="s">
        <v>22</v>
      </c>
      <c r="M258" s="66" t="s">
        <v>23</v>
      </c>
      <c r="N258" s="66" t="s">
        <v>2</v>
      </c>
      <c r="O258" s="83"/>
      <c r="P258" s="83"/>
      <c r="Q258" s="92"/>
      <c r="R258" s="92"/>
    </row>
    <row r="259" spans="1:18" x14ac:dyDescent="0.25">
      <c r="A259" s="92"/>
      <c r="B259" s="92"/>
      <c r="C259" s="92"/>
      <c r="D259" s="92"/>
      <c r="E259" s="92"/>
      <c r="F259" s="92"/>
      <c r="G259" s="92"/>
      <c r="H259" s="92"/>
      <c r="I259" s="92"/>
      <c r="K259" s="94" t="s">
        <v>28</v>
      </c>
      <c r="L259" s="95">
        <v>10404</v>
      </c>
      <c r="M259" s="94">
        <v>2080</v>
      </c>
      <c r="N259" s="94">
        <v>1</v>
      </c>
      <c r="O259" s="96"/>
      <c r="P259" s="96"/>
      <c r="R259" s="92"/>
    </row>
    <row r="260" spans="1:18" x14ac:dyDescent="0.25">
      <c r="K260" s="94" t="s">
        <v>0</v>
      </c>
      <c r="L260" s="94" t="s">
        <v>495</v>
      </c>
      <c r="M260" s="94"/>
      <c r="N260" s="94"/>
      <c r="O260" s="96"/>
      <c r="P260" s="96"/>
      <c r="R260" s="92"/>
    </row>
    <row r="261" spans="1:18" x14ac:dyDescent="0.25">
      <c r="K261" s="94" t="s">
        <v>1</v>
      </c>
      <c r="L261" s="94">
        <v>0</v>
      </c>
      <c r="M261" s="94" t="s">
        <v>44</v>
      </c>
      <c r="N261" s="94" t="s">
        <v>453</v>
      </c>
      <c r="O261" s="96"/>
      <c r="P261" s="96"/>
      <c r="R261" s="92"/>
    </row>
    <row r="262" spans="1:18" x14ac:dyDescent="0.25">
      <c r="N262" s="97"/>
      <c r="O262" s="92"/>
      <c r="Q262" s="92"/>
      <c r="R262" s="92"/>
    </row>
    <row r="263" spans="1:18" ht="40.5" x14ac:dyDescent="0.35">
      <c r="A263" s="101" t="s">
        <v>3</v>
      </c>
      <c r="B263" s="102" t="s">
        <v>34</v>
      </c>
      <c r="C263" s="101" t="s">
        <v>15</v>
      </c>
      <c r="D263" s="101" t="s">
        <v>21</v>
      </c>
      <c r="E263" s="101" t="s">
        <v>12</v>
      </c>
      <c r="F263" s="101" t="s">
        <v>4</v>
      </c>
      <c r="G263" s="101" t="s">
        <v>19</v>
      </c>
      <c r="H263" s="103" t="s">
        <v>31</v>
      </c>
      <c r="I263" s="104" t="s">
        <v>32</v>
      </c>
      <c r="J263" s="103" t="s">
        <v>33</v>
      </c>
      <c r="K263" s="102" t="s">
        <v>40</v>
      </c>
      <c r="L263" s="102" t="s">
        <v>26</v>
      </c>
      <c r="M263" s="102" t="s">
        <v>27</v>
      </c>
      <c r="N263" s="102" t="s">
        <v>25</v>
      </c>
      <c r="O263" s="102" t="s">
        <v>20</v>
      </c>
      <c r="P263" s="105" t="s">
        <v>8</v>
      </c>
      <c r="Q263" s="105" t="s">
        <v>9</v>
      </c>
      <c r="R263" s="93" t="s">
        <v>13</v>
      </c>
    </row>
    <row r="264" spans="1:18" x14ac:dyDescent="0.25">
      <c r="A264" s="23">
        <v>128</v>
      </c>
      <c r="B264" s="23" t="s">
        <v>462</v>
      </c>
      <c r="C264" s="32" t="s">
        <v>66</v>
      </c>
      <c r="D264" s="32" t="s">
        <v>433</v>
      </c>
      <c r="E264" s="49" t="s">
        <v>62</v>
      </c>
      <c r="F264" s="32" t="s">
        <v>75</v>
      </c>
      <c r="G264" s="23" t="s">
        <v>338</v>
      </c>
      <c r="H264" s="40" t="s">
        <v>364</v>
      </c>
      <c r="I264" s="40">
        <v>5.6</v>
      </c>
      <c r="J264" s="32" t="s">
        <v>59</v>
      </c>
      <c r="K264" s="23">
        <v>56</v>
      </c>
      <c r="L264" s="31"/>
      <c r="M264" s="31"/>
      <c r="N264" s="31"/>
      <c r="O264" s="31"/>
      <c r="P264" s="32"/>
      <c r="Q264" s="32"/>
      <c r="R264" s="49"/>
    </row>
    <row r="265" spans="1:18" x14ac:dyDescent="0.25">
      <c r="A265" s="23">
        <v>129</v>
      </c>
      <c r="B265" s="23" t="s">
        <v>462</v>
      </c>
      <c r="C265" s="32" t="s">
        <v>66</v>
      </c>
      <c r="D265" s="32" t="s">
        <v>433</v>
      </c>
      <c r="E265" s="49" t="s">
        <v>76</v>
      </c>
      <c r="F265" s="49" t="s">
        <v>76</v>
      </c>
      <c r="G265" s="23" t="s">
        <v>18</v>
      </c>
      <c r="H265" s="40" t="s">
        <v>365</v>
      </c>
      <c r="I265" s="40" t="s">
        <v>18</v>
      </c>
      <c r="J265" s="32" t="s">
        <v>18</v>
      </c>
      <c r="K265" s="23">
        <v>56</v>
      </c>
      <c r="L265" s="31"/>
      <c r="M265" s="31"/>
      <c r="N265" s="31"/>
      <c r="O265" s="31"/>
      <c r="P265" s="32"/>
      <c r="Q265" s="32"/>
      <c r="R265" s="49"/>
    </row>
    <row r="266" spans="1:18" x14ac:dyDescent="0.25">
      <c r="A266" s="23">
        <v>130</v>
      </c>
      <c r="B266" s="23" t="s">
        <v>462</v>
      </c>
      <c r="C266" s="32" t="s">
        <v>66</v>
      </c>
      <c r="D266" s="32" t="s">
        <v>433</v>
      </c>
      <c r="E266" s="32" t="s">
        <v>62</v>
      </c>
      <c r="F266" s="32" t="s">
        <v>350</v>
      </c>
      <c r="G266" s="23" t="s">
        <v>423</v>
      </c>
      <c r="H266" s="40" t="s">
        <v>434</v>
      </c>
      <c r="I266" s="40">
        <v>5.6</v>
      </c>
      <c r="J266" s="32" t="s">
        <v>59</v>
      </c>
      <c r="K266" s="23">
        <v>34</v>
      </c>
      <c r="L266" s="31"/>
      <c r="M266" s="31"/>
      <c r="N266" s="31"/>
      <c r="O266" s="31"/>
      <c r="P266" s="32"/>
      <c r="Q266" s="32"/>
      <c r="R266" s="49"/>
    </row>
    <row r="267" spans="1:18" x14ac:dyDescent="0.25">
      <c r="A267" s="23">
        <v>131</v>
      </c>
      <c r="B267" s="23" t="s">
        <v>462</v>
      </c>
      <c r="C267" s="32" t="s">
        <v>66</v>
      </c>
      <c r="D267" s="32" t="s">
        <v>433</v>
      </c>
      <c r="E267" s="32" t="s">
        <v>352</v>
      </c>
      <c r="F267" s="32" t="s">
        <v>426</v>
      </c>
      <c r="G267" s="23" t="s">
        <v>109</v>
      </c>
      <c r="H267" s="40" t="s">
        <v>349</v>
      </c>
      <c r="I267" s="40">
        <v>5.6</v>
      </c>
      <c r="J267" s="32" t="s">
        <v>59</v>
      </c>
      <c r="K267" s="23">
        <v>48</v>
      </c>
      <c r="L267" s="31"/>
      <c r="M267" s="31"/>
      <c r="N267" s="31"/>
      <c r="O267" s="31"/>
      <c r="P267" s="32"/>
      <c r="Q267" s="32"/>
      <c r="R267" s="49"/>
    </row>
    <row r="268" spans="1:18" x14ac:dyDescent="0.25">
      <c r="A268" s="23">
        <v>132</v>
      </c>
      <c r="B268" s="23" t="s">
        <v>462</v>
      </c>
      <c r="C268" s="32" t="s">
        <v>66</v>
      </c>
      <c r="D268" s="32" t="s">
        <v>433</v>
      </c>
      <c r="E268" s="32" t="s">
        <v>62</v>
      </c>
      <c r="F268" s="32" t="s">
        <v>36</v>
      </c>
      <c r="G268" s="23" t="s">
        <v>98</v>
      </c>
      <c r="H268" s="40" t="s">
        <v>357</v>
      </c>
      <c r="I268" s="40">
        <v>5.6</v>
      </c>
      <c r="J268" s="32" t="s">
        <v>59</v>
      </c>
      <c r="K268" s="23">
        <v>48</v>
      </c>
      <c r="L268" s="31"/>
      <c r="M268" s="31"/>
      <c r="N268" s="31"/>
      <c r="O268" s="31"/>
      <c r="P268" s="32"/>
      <c r="Q268" s="32"/>
      <c r="R268" s="49"/>
    </row>
    <row r="269" spans="1:18" x14ac:dyDescent="0.25">
      <c r="A269" s="23">
        <v>133</v>
      </c>
      <c r="B269" s="23" t="s">
        <v>462</v>
      </c>
      <c r="C269" s="32" t="s">
        <v>66</v>
      </c>
      <c r="D269" s="32" t="s">
        <v>433</v>
      </c>
      <c r="E269" s="32" t="s">
        <v>63</v>
      </c>
      <c r="F269" s="32" t="s">
        <v>64</v>
      </c>
      <c r="G269" s="23" t="s">
        <v>68</v>
      </c>
      <c r="H269" s="40" t="s">
        <v>70</v>
      </c>
      <c r="I269" s="40">
        <v>5.6</v>
      </c>
      <c r="J269" s="32" t="s">
        <v>59</v>
      </c>
      <c r="K269" s="23">
        <v>78</v>
      </c>
      <c r="L269" s="31"/>
      <c r="M269" s="31"/>
      <c r="N269" s="31"/>
      <c r="O269" s="31"/>
      <c r="P269" s="32"/>
      <c r="Q269" s="32"/>
      <c r="R269" s="49"/>
    </row>
    <row r="270" spans="1:18" x14ac:dyDescent="0.25">
      <c r="A270" s="23">
        <v>134</v>
      </c>
      <c r="B270" s="23" t="s">
        <v>462</v>
      </c>
      <c r="C270" s="32" t="s">
        <v>66</v>
      </c>
      <c r="D270" s="32" t="s">
        <v>433</v>
      </c>
      <c r="E270" s="32" t="s">
        <v>62</v>
      </c>
      <c r="F270" s="32" t="s">
        <v>36</v>
      </c>
      <c r="G270" s="23" t="s">
        <v>98</v>
      </c>
      <c r="H270" s="23" t="s">
        <v>358</v>
      </c>
      <c r="I270" s="23">
        <v>5.6</v>
      </c>
      <c r="J270" s="32" t="s">
        <v>59</v>
      </c>
      <c r="K270" s="23">
        <v>28</v>
      </c>
      <c r="L270" s="31"/>
      <c r="M270" s="31"/>
      <c r="N270" s="31"/>
      <c r="O270" s="31"/>
      <c r="P270" s="32"/>
      <c r="Q270" s="32"/>
      <c r="R270" s="49"/>
    </row>
    <row r="271" spans="1:18" x14ac:dyDescent="0.25">
      <c r="A271" s="23">
        <v>135</v>
      </c>
      <c r="B271" s="23" t="s">
        <v>462</v>
      </c>
      <c r="C271" s="32" t="s">
        <v>66</v>
      </c>
      <c r="D271" s="32" t="s">
        <v>433</v>
      </c>
      <c r="E271" s="32" t="s">
        <v>62</v>
      </c>
      <c r="F271" s="32" t="s">
        <v>36</v>
      </c>
      <c r="G271" s="23" t="s">
        <v>98</v>
      </c>
      <c r="H271" s="23" t="s">
        <v>435</v>
      </c>
      <c r="I271" s="23">
        <v>5.6</v>
      </c>
      <c r="J271" s="32" t="s">
        <v>59</v>
      </c>
      <c r="K271" s="23">
        <v>48</v>
      </c>
      <c r="L271" s="31"/>
      <c r="M271" s="31"/>
      <c r="N271" s="31"/>
      <c r="O271" s="31"/>
      <c r="P271" s="32"/>
      <c r="Q271" s="32"/>
      <c r="R271" s="49"/>
    </row>
    <row r="272" spans="1:18" x14ac:dyDescent="0.25">
      <c r="A272" s="23">
        <v>136</v>
      </c>
      <c r="B272" s="23" t="s">
        <v>462</v>
      </c>
      <c r="C272" s="32" t="s">
        <v>66</v>
      </c>
      <c r="D272" s="32" t="s">
        <v>433</v>
      </c>
      <c r="E272" s="32" t="s">
        <v>63</v>
      </c>
      <c r="F272" s="32" t="s">
        <v>64</v>
      </c>
      <c r="G272" s="23" t="s">
        <v>68</v>
      </c>
      <c r="H272" s="40" t="s">
        <v>71</v>
      </c>
      <c r="I272" s="40">
        <v>5.6</v>
      </c>
      <c r="J272" s="32" t="s">
        <v>59</v>
      </c>
      <c r="K272" s="23">
        <v>64</v>
      </c>
      <c r="L272" s="31"/>
      <c r="M272" s="31"/>
      <c r="N272" s="31"/>
      <c r="O272" s="31"/>
      <c r="P272" s="32"/>
      <c r="Q272" s="32"/>
      <c r="R272" s="49"/>
    </row>
    <row r="273" spans="1:19" x14ac:dyDescent="0.25">
      <c r="A273" s="23">
        <v>137</v>
      </c>
      <c r="B273" s="23" t="s">
        <v>462</v>
      </c>
      <c r="C273" s="32" t="s">
        <v>66</v>
      </c>
      <c r="D273" s="32" t="s">
        <v>433</v>
      </c>
      <c r="E273" s="32" t="s">
        <v>62</v>
      </c>
      <c r="F273" s="32" t="s">
        <v>36</v>
      </c>
      <c r="G273" s="23" t="s">
        <v>98</v>
      </c>
      <c r="H273" s="40" t="s">
        <v>436</v>
      </c>
      <c r="I273" s="40">
        <v>5.6</v>
      </c>
      <c r="J273" s="32" t="s">
        <v>59</v>
      </c>
      <c r="K273" s="23">
        <v>8</v>
      </c>
      <c r="L273" s="31"/>
      <c r="M273" s="31"/>
      <c r="N273" s="31"/>
      <c r="O273" s="31"/>
      <c r="P273" s="32"/>
      <c r="Q273" s="32"/>
      <c r="R273" s="49"/>
    </row>
    <row r="274" spans="1:19" x14ac:dyDescent="0.25">
      <c r="A274" s="23">
        <v>138</v>
      </c>
      <c r="B274" s="23" t="s">
        <v>462</v>
      </c>
      <c r="C274" s="32" t="s">
        <v>66</v>
      </c>
      <c r="D274" s="32" t="s">
        <v>433</v>
      </c>
      <c r="E274" s="32" t="s">
        <v>62</v>
      </c>
      <c r="F274" s="32" t="s">
        <v>36</v>
      </c>
      <c r="G274" s="23" t="s">
        <v>98</v>
      </c>
      <c r="H274" s="40" t="s">
        <v>78</v>
      </c>
      <c r="I274" s="40">
        <v>5.6</v>
      </c>
      <c r="J274" s="32" t="s">
        <v>59</v>
      </c>
      <c r="K274" s="23">
        <v>110</v>
      </c>
      <c r="L274" s="31"/>
      <c r="M274" s="31"/>
      <c r="N274" s="31"/>
      <c r="O274" s="31"/>
      <c r="P274" s="32"/>
      <c r="Q274" s="32"/>
      <c r="R274" s="49"/>
    </row>
    <row r="275" spans="1:19" x14ac:dyDescent="0.25">
      <c r="A275" s="23">
        <v>139</v>
      </c>
      <c r="B275" s="23" t="s">
        <v>462</v>
      </c>
      <c r="C275" s="32" t="s">
        <v>66</v>
      </c>
      <c r="D275" s="32" t="s">
        <v>433</v>
      </c>
      <c r="E275" s="32" t="s">
        <v>63</v>
      </c>
      <c r="F275" s="32" t="s">
        <v>64</v>
      </c>
      <c r="G275" s="23" t="s">
        <v>68</v>
      </c>
      <c r="H275" s="40" t="s">
        <v>67</v>
      </c>
      <c r="I275" s="40">
        <v>5.6</v>
      </c>
      <c r="J275" s="32" t="s">
        <v>59</v>
      </c>
      <c r="K275" s="23">
        <v>78</v>
      </c>
      <c r="L275" s="31"/>
      <c r="M275" s="31"/>
      <c r="N275" s="31"/>
      <c r="O275" s="31"/>
      <c r="P275" s="32"/>
      <c r="Q275" s="32"/>
      <c r="R275" s="49"/>
    </row>
    <row r="276" spans="1:19" x14ac:dyDescent="0.25">
      <c r="A276" s="23">
        <v>140</v>
      </c>
      <c r="B276" s="23" t="s">
        <v>462</v>
      </c>
      <c r="C276" s="32" t="s">
        <v>66</v>
      </c>
      <c r="D276" s="32" t="s">
        <v>433</v>
      </c>
      <c r="E276" s="32" t="s">
        <v>69</v>
      </c>
      <c r="F276" s="32" t="s">
        <v>74</v>
      </c>
      <c r="G276" s="23" t="s">
        <v>73</v>
      </c>
      <c r="H276" s="23" t="s">
        <v>339</v>
      </c>
      <c r="I276" s="23" t="s">
        <v>72</v>
      </c>
      <c r="J276" s="32" t="s">
        <v>59</v>
      </c>
      <c r="K276" s="23">
        <v>2</v>
      </c>
      <c r="L276" s="31"/>
      <c r="M276" s="31"/>
      <c r="N276" s="31"/>
      <c r="O276" s="31"/>
      <c r="P276" s="32"/>
      <c r="Q276" s="32"/>
      <c r="R276" s="49"/>
    </row>
    <row r="277" spans="1:19" x14ac:dyDescent="0.25">
      <c r="A277" s="23">
        <v>141</v>
      </c>
      <c r="B277" s="23" t="s">
        <v>462</v>
      </c>
      <c r="C277" s="32" t="s">
        <v>66</v>
      </c>
      <c r="D277" s="32" t="s">
        <v>433</v>
      </c>
      <c r="E277" s="32" t="s">
        <v>62</v>
      </c>
      <c r="F277" s="32" t="s">
        <v>36</v>
      </c>
      <c r="G277" s="23" t="s">
        <v>98</v>
      </c>
      <c r="H277" s="23" t="s">
        <v>360</v>
      </c>
      <c r="I277" s="23">
        <v>5.6</v>
      </c>
      <c r="J277" s="32" t="s">
        <v>59</v>
      </c>
      <c r="K277" s="23">
        <v>16</v>
      </c>
      <c r="L277" s="31"/>
      <c r="M277" s="31"/>
      <c r="N277" s="31"/>
      <c r="O277" s="31"/>
      <c r="P277" s="32"/>
      <c r="Q277" s="32"/>
      <c r="R277" s="49"/>
    </row>
    <row r="278" spans="1:19" x14ac:dyDescent="0.25">
      <c r="A278" s="23">
        <v>142</v>
      </c>
      <c r="B278" s="23" t="s">
        <v>462</v>
      </c>
      <c r="C278" s="32" t="s">
        <v>66</v>
      </c>
      <c r="D278" s="32" t="s">
        <v>433</v>
      </c>
      <c r="E278" s="32" t="s">
        <v>62</v>
      </c>
      <c r="F278" s="32" t="s">
        <v>36</v>
      </c>
      <c r="G278" s="23" t="s">
        <v>98</v>
      </c>
      <c r="H278" s="23" t="s">
        <v>437</v>
      </c>
      <c r="I278" s="23">
        <v>5.6</v>
      </c>
      <c r="J278" s="32" t="s">
        <v>59</v>
      </c>
      <c r="K278" s="23">
        <v>4</v>
      </c>
      <c r="L278" s="31"/>
      <c r="M278" s="31"/>
      <c r="N278" s="31"/>
      <c r="O278" s="31"/>
      <c r="P278" s="32"/>
      <c r="Q278" s="32"/>
      <c r="R278" s="49"/>
    </row>
    <row r="279" spans="1:19" x14ac:dyDescent="0.25">
      <c r="A279" s="23">
        <v>143</v>
      </c>
      <c r="B279" s="23" t="s">
        <v>462</v>
      </c>
      <c r="C279" s="32" t="s">
        <v>66</v>
      </c>
      <c r="D279" s="32" t="s">
        <v>433</v>
      </c>
      <c r="E279" s="32" t="s">
        <v>62</v>
      </c>
      <c r="F279" s="32" t="s">
        <v>350</v>
      </c>
      <c r="G279" s="23" t="s">
        <v>423</v>
      </c>
      <c r="H279" s="23" t="s">
        <v>438</v>
      </c>
      <c r="I279" s="23">
        <v>5.6</v>
      </c>
      <c r="J279" s="32" t="s">
        <v>59</v>
      </c>
      <c r="K279" s="23">
        <v>2</v>
      </c>
      <c r="L279" s="31"/>
      <c r="M279" s="31"/>
      <c r="N279" s="31"/>
      <c r="O279" s="31"/>
      <c r="P279" s="32"/>
      <c r="Q279" s="32"/>
      <c r="R279" s="49"/>
    </row>
    <row r="280" spans="1:19" x14ac:dyDescent="0.25">
      <c r="A280" s="23">
        <v>144</v>
      </c>
      <c r="B280" s="23" t="s">
        <v>462</v>
      </c>
      <c r="C280" s="32" t="s">
        <v>66</v>
      </c>
      <c r="D280" s="32" t="s">
        <v>433</v>
      </c>
      <c r="E280" s="32" t="s">
        <v>69</v>
      </c>
      <c r="F280" s="32" t="s">
        <v>74</v>
      </c>
      <c r="G280" s="23" t="s">
        <v>73</v>
      </c>
      <c r="H280" s="23" t="s">
        <v>361</v>
      </c>
      <c r="I280" s="23" t="s">
        <v>72</v>
      </c>
      <c r="J280" s="32" t="s">
        <v>59</v>
      </c>
      <c r="K280" s="23">
        <v>144</v>
      </c>
      <c r="L280" s="31"/>
      <c r="M280" s="31"/>
      <c r="N280" s="31"/>
      <c r="O280" s="31"/>
      <c r="P280" s="32"/>
      <c r="Q280" s="32"/>
      <c r="R280" s="49"/>
    </row>
    <row r="281" spans="1:19" s="92" customFormat="1" x14ac:dyDescent="0.25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182" t="s">
        <v>11</v>
      </c>
      <c r="L281" s="182"/>
      <c r="M281" s="182"/>
      <c r="N281" s="182"/>
      <c r="O281" s="182"/>
      <c r="P281" s="182"/>
      <c r="Q281" s="109" t="s">
        <v>7</v>
      </c>
      <c r="R281" s="109" t="s">
        <v>5</v>
      </c>
      <c r="S281" s="90"/>
    </row>
    <row r="282" spans="1:19" s="92" customFormat="1" x14ac:dyDescent="0.25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161"/>
      <c r="L282" s="161"/>
      <c r="M282" s="161"/>
      <c r="N282" s="161"/>
      <c r="O282" s="161"/>
      <c r="P282" s="161"/>
      <c r="Q282" s="98"/>
      <c r="R282" s="107"/>
      <c r="S282" s="90"/>
    </row>
    <row r="283" spans="1:19" s="92" customFormat="1" x14ac:dyDescent="0.25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160"/>
      <c r="L283" s="160"/>
      <c r="M283" s="160"/>
      <c r="N283" s="160"/>
      <c r="O283" s="160"/>
      <c r="P283" s="160"/>
      <c r="Q283" s="108"/>
      <c r="R283" s="108"/>
      <c r="S283" s="90"/>
    </row>
    <row r="284" spans="1:19" s="92" customFormat="1" ht="8.25" customHeight="1" x14ac:dyDescent="0.25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</row>
    <row r="285" spans="1:19" s="92" customFormat="1" x14ac:dyDescent="0.25">
      <c r="H285" s="90"/>
      <c r="I285" s="90"/>
      <c r="J285" s="90"/>
      <c r="K285" s="160" t="s">
        <v>14</v>
      </c>
      <c r="L285" s="160"/>
      <c r="M285" s="160"/>
      <c r="N285" s="160"/>
      <c r="O285" s="160"/>
      <c r="P285" s="160"/>
      <c r="Q285" s="108" t="s">
        <v>7</v>
      </c>
      <c r="R285" s="108" t="s">
        <v>5</v>
      </c>
      <c r="S285" s="90"/>
    </row>
    <row r="286" spans="1:19" s="92" customFormat="1" x14ac:dyDescent="0.25">
      <c r="H286" s="90"/>
      <c r="I286" s="90"/>
      <c r="J286" s="90"/>
      <c r="K286" s="161"/>
      <c r="L286" s="161"/>
      <c r="M286" s="161"/>
      <c r="N286" s="161"/>
      <c r="O286" s="161"/>
      <c r="P286" s="161"/>
      <c r="Q286" s="107"/>
      <c r="R286" s="107"/>
      <c r="S286" s="90"/>
    </row>
    <row r="287" spans="1:19" s="92" customFormat="1" x14ac:dyDescent="0.25">
      <c r="H287" s="90"/>
      <c r="I287" s="90"/>
      <c r="J287" s="90"/>
      <c r="K287" s="160"/>
      <c r="L287" s="160"/>
      <c r="M287" s="160"/>
      <c r="N287" s="160"/>
      <c r="O287" s="160"/>
      <c r="P287" s="160"/>
      <c r="Q287" s="108"/>
      <c r="R287" s="108"/>
      <c r="S287" s="90"/>
    </row>
    <row r="288" spans="1:19" s="92" customFormat="1" x14ac:dyDescent="0.25">
      <c r="H288" s="90"/>
      <c r="I288" s="90"/>
      <c r="J288" s="90"/>
      <c r="K288" s="99"/>
      <c r="L288" s="99"/>
      <c r="M288" s="99"/>
      <c r="N288" s="99"/>
      <c r="O288" s="99"/>
      <c r="P288" s="99"/>
      <c r="Q288" s="100"/>
      <c r="R288" s="100"/>
      <c r="S288" s="90"/>
    </row>
    <row r="289" spans="1:18" x14ac:dyDescent="0.25">
      <c r="B289" s="92"/>
      <c r="C289" s="92"/>
      <c r="D289" s="92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92"/>
    </row>
    <row r="290" spans="1:18" x14ac:dyDescent="0.25">
      <c r="A290" s="92"/>
      <c r="B290" s="92"/>
      <c r="C290" s="92"/>
      <c r="D290" s="92"/>
      <c r="E290" s="92"/>
      <c r="F290" s="92"/>
      <c r="G290" s="92"/>
      <c r="H290" s="92"/>
      <c r="I290" s="92"/>
      <c r="K290" s="108"/>
      <c r="L290" s="66" t="s">
        <v>22</v>
      </c>
      <c r="M290" s="66" t="s">
        <v>23</v>
      </c>
      <c r="N290" s="66" t="s">
        <v>2</v>
      </c>
      <c r="O290" s="83"/>
      <c r="P290" s="83"/>
      <c r="Q290" s="92"/>
      <c r="R290" s="92"/>
    </row>
    <row r="291" spans="1:18" x14ac:dyDescent="0.25">
      <c r="A291" s="92"/>
      <c r="B291" s="92"/>
      <c r="C291" s="92"/>
      <c r="D291" s="92"/>
      <c r="E291" s="92"/>
      <c r="F291" s="92"/>
      <c r="G291" s="92"/>
      <c r="H291" s="92"/>
      <c r="I291" s="92"/>
      <c r="K291" s="94" t="s">
        <v>28</v>
      </c>
      <c r="L291" s="95">
        <v>10404</v>
      </c>
      <c r="M291" s="94">
        <v>2080</v>
      </c>
      <c r="N291" s="94">
        <v>1</v>
      </c>
      <c r="O291" s="96"/>
      <c r="P291" s="96"/>
      <c r="R291" s="92"/>
    </row>
    <row r="292" spans="1:18" x14ac:dyDescent="0.25">
      <c r="K292" s="94" t="s">
        <v>0</v>
      </c>
      <c r="L292" s="94" t="s">
        <v>495</v>
      </c>
      <c r="M292" s="94"/>
      <c r="N292" s="94"/>
      <c r="O292" s="96"/>
      <c r="P292" s="96"/>
      <c r="R292" s="92"/>
    </row>
    <row r="293" spans="1:18" x14ac:dyDescent="0.25">
      <c r="K293" s="94" t="s">
        <v>1</v>
      </c>
      <c r="L293" s="94">
        <v>0</v>
      </c>
      <c r="M293" s="94" t="s">
        <v>44</v>
      </c>
      <c r="N293" s="94" t="s">
        <v>452</v>
      </c>
      <c r="O293" s="96"/>
      <c r="P293" s="96"/>
      <c r="R293" s="92"/>
    </row>
    <row r="294" spans="1:18" x14ac:dyDescent="0.25">
      <c r="N294" s="97"/>
      <c r="O294" s="92"/>
      <c r="Q294" s="92"/>
      <c r="R294" s="92"/>
    </row>
    <row r="295" spans="1:18" ht="40.5" x14ac:dyDescent="0.35">
      <c r="A295" s="101" t="s">
        <v>3</v>
      </c>
      <c r="B295" s="102" t="s">
        <v>34</v>
      </c>
      <c r="C295" s="101" t="s">
        <v>15</v>
      </c>
      <c r="D295" s="101" t="s">
        <v>21</v>
      </c>
      <c r="E295" s="101" t="s">
        <v>12</v>
      </c>
      <c r="F295" s="101" t="s">
        <v>4</v>
      </c>
      <c r="G295" s="101" t="s">
        <v>19</v>
      </c>
      <c r="H295" s="103" t="s">
        <v>31</v>
      </c>
      <c r="I295" s="104" t="s">
        <v>32</v>
      </c>
      <c r="J295" s="103" t="s">
        <v>33</v>
      </c>
      <c r="K295" s="102" t="s">
        <v>40</v>
      </c>
      <c r="L295" s="102" t="s">
        <v>26</v>
      </c>
      <c r="M295" s="102" t="s">
        <v>27</v>
      </c>
      <c r="N295" s="102" t="s">
        <v>25</v>
      </c>
      <c r="O295" s="102" t="s">
        <v>20</v>
      </c>
      <c r="P295" s="105" t="s">
        <v>8</v>
      </c>
      <c r="Q295" s="105" t="s">
        <v>9</v>
      </c>
      <c r="R295" s="93" t="s">
        <v>13</v>
      </c>
    </row>
    <row r="296" spans="1:18" x14ac:dyDescent="0.25">
      <c r="A296" s="23">
        <v>145</v>
      </c>
      <c r="B296" s="23" t="s">
        <v>462</v>
      </c>
      <c r="C296" s="32" t="s">
        <v>66</v>
      </c>
      <c r="D296" s="32" t="s">
        <v>433</v>
      </c>
      <c r="E296" s="32" t="s">
        <v>62</v>
      </c>
      <c r="F296" s="32" t="s">
        <v>350</v>
      </c>
      <c r="G296" s="23" t="s">
        <v>423</v>
      </c>
      <c r="H296" s="23" t="s">
        <v>425</v>
      </c>
      <c r="I296" s="23">
        <v>5.6</v>
      </c>
      <c r="J296" s="32" t="s">
        <v>59</v>
      </c>
      <c r="K296" s="23">
        <v>168</v>
      </c>
      <c r="L296" s="31"/>
      <c r="M296" s="31"/>
      <c r="N296" s="31"/>
      <c r="O296" s="31"/>
      <c r="P296" s="32"/>
      <c r="Q296" s="32"/>
      <c r="R296" s="49"/>
    </row>
    <row r="297" spans="1:18" x14ac:dyDescent="0.25">
      <c r="A297" s="23">
        <v>146</v>
      </c>
      <c r="B297" s="23" t="s">
        <v>462</v>
      </c>
      <c r="C297" s="32" t="s">
        <v>66</v>
      </c>
      <c r="D297" s="32" t="s">
        <v>433</v>
      </c>
      <c r="E297" s="32" t="s">
        <v>62</v>
      </c>
      <c r="F297" s="32" t="s">
        <v>350</v>
      </c>
      <c r="G297" s="23" t="s">
        <v>423</v>
      </c>
      <c r="H297" s="23" t="s">
        <v>438</v>
      </c>
      <c r="I297" s="23">
        <v>5.6</v>
      </c>
      <c r="J297" s="32" t="s">
        <v>59</v>
      </c>
      <c r="K297" s="23">
        <v>72</v>
      </c>
      <c r="L297" s="31"/>
      <c r="M297" s="31"/>
      <c r="N297" s="31"/>
      <c r="O297" s="31"/>
      <c r="P297" s="32"/>
      <c r="Q297" s="32"/>
      <c r="R297" s="49"/>
    </row>
    <row r="298" spans="1:18" x14ac:dyDescent="0.25">
      <c r="A298" s="23">
        <v>147</v>
      </c>
      <c r="B298" s="23" t="s">
        <v>462</v>
      </c>
      <c r="C298" s="32" t="s">
        <v>30</v>
      </c>
      <c r="D298" s="49" t="s">
        <v>158</v>
      </c>
      <c r="E298" s="32" t="s">
        <v>62</v>
      </c>
      <c r="F298" s="32" t="s">
        <v>36</v>
      </c>
      <c r="G298" s="23" t="s">
        <v>98</v>
      </c>
      <c r="H298" s="23" t="s">
        <v>78</v>
      </c>
      <c r="I298" s="23" t="s">
        <v>18</v>
      </c>
      <c r="J298" s="32" t="s">
        <v>196</v>
      </c>
      <c r="K298" s="23">
        <v>84</v>
      </c>
      <c r="L298" s="31"/>
      <c r="M298" s="31"/>
      <c r="N298" s="31"/>
      <c r="O298" s="31"/>
      <c r="P298" s="32"/>
      <c r="Q298" s="32"/>
      <c r="R298" s="49"/>
    </row>
    <row r="299" spans="1:18" x14ac:dyDescent="0.25">
      <c r="A299" s="23">
        <v>148</v>
      </c>
      <c r="B299" s="23" t="s">
        <v>462</v>
      </c>
      <c r="C299" s="32" t="s">
        <v>30</v>
      </c>
      <c r="D299" s="49" t="s">
        <v>158</v>
      </c>
      <c r="E299" s="32" t="s">
        <v>63</v>
      </c>
      <c r="F299" s="32" t="s">
        <v>64</v>
      </c>
      <c r="G299" s="23" t="s">
        <v>68</v>
      </c>
      <c r="H299" s="23" t="s">
        <v>67</v>
      </c>
      <c r="I299" s="23">
        <v>5.6</v>
      </c>
      <c r="J299" s="32" t="s">
        <v>196</v>
      </c>
      <c r="K299" s="23">
        <v>84</v>
      </c>
      <c r="L299" s="31"/>
      <c r="M299" s="31"/>
      <c r="N299" s="31"/>
      <c r="O299" s="31"/>
      <c r="P299" s="32"/>
      <c r="Q299" s="32"/>
      <c r="R299" s="49"/>
    </row>
    <row r="300" spans="1:18" x14ac:dyDescent="0.25">
      <c r="A300" s="23">
        <v>149</v>
      </c>
      <c r="B300" s="23" t="s">
        <v>462</v>
      </c>
      <c r="C300" s="32" t="s">
        <v>30</v>
      </c>
      <c r="D300" s="49" t="s">
        <v>158</v>
      </c>
      <c r="E300" s="49" t="s">
        <v>62</v>
      </c>
      <c r="F300" s="32" t="s">
        <v>75</v>
      </c>
      <c r="G300" s="23" t="s">
        <v>338</v>
      </c>
      <c r="H300" s="23" t="s">
        <v>337</v>
      </c>
      <c r="I300" s="23">
        <v>5.6</v>
      </c>
      <c r="J300" s="32" t="s">
        <v>196</v>
      </c>
      <c r="K300" s="23">
        <v>12</v>
      </c>
      <c r="L300" s="31"/>
      <c r="M300" s="31"/>
      <c r="N300" s="31"/>
      <c r="O300" s="31"/>
      <c r="P300" s="32"/>
      <c r="Q300" s="32"/>
      <c r="R300" s="49"/>
    </row>
    <row r="301" spans="1:18" x14ac:dyDescent="0.25">
      <c r="A301" s="23">
        <v>150</v>
      </c>
      <c r="B301" s="23" t="s">
        <v>463</v>
      </c>
      <c r="C301" s="32" t="s">
        <v>66</v>
      </c>
      <c r="D301" s="32" t="s">
        <v>433</v>
      </c>
      <c r="E301" s="49" t="s">
        <v>62</v>
      </c>
      <c r="F301" s="32" t="s">
        <v>75</v>
      </c>
      <c r="G301" s="23" t="s">
        <v>338</v>
      </c>
      <c r="H301" s="40" t="s">
        <v>364</v>
      </c>
      <c r="I301" s="40">
        <v>5.6</v>
      </c>
      <c r="J301" s="32" t="s">
        <v>59</v>
      </c>
      <c r="K301" s="23">
        <v>112</v>
      </c>
      <c r="L301" s="31"/>
      <c r="M301" s="31"/>
      <c r="N301" s="31"/>
      <c r="O301" s="31"/>
      <c r="P301" s="32"/>
      <c r="Q301" s="32"/>
      <c r="R301" s="49"/>
    </row>
    <row r="302" spans="1:18" x14ac:dyDescent="0.25">
      <c r="A302" s="23">
        <v>151</v>
      </c>
      <c r="B302" s="23" t="s">
        <v>463</v>
      </c>
      <c r="C302" s="32" t="s">
        <v>66</v>
      </c>
      <c r="D302" s="32" t="s">
        <v>433</v>
      </c>
      <c r="E302" s="49" t="s">
        <v>76</v>
      </c>
      <c r="F302" s="49" t="s">
        <v>76</v>
      </c>
      <c r="G302" s="23" t="s">
        <v>18</v>
      </c>
      <c r="H302" s="40" t="s">
        <v>365</v>
      </c>
      <c r="I302" s="40" t="s">
        <v>18</v>
      </c>
      <c r="J302" s="32" t="s">
        <v>18</v>
      </c>
      <c r="K302" s="23">
        <v>112</v>
      </c>
      <c r="L302" s="31"/>
      <c r="M302" s="31"/>
      <c r="N302" s="31"/>
      <c r="O302" s="31"/>
      <c r="P302" s="32"/>
      <c r="Q302" s="32"/>
      <c r="R302" s="49"/>
    </row>
    <row r="303" spans="1:18" x14ac:dyDescent="0.25">
      <c r="A303" s="23">
        <v>152</v>
      </c>
      <c r="B303" s="23" t="s">
        <v>463</v>
      </c>
      <c r="C303" s="32" t="s">
        <v>66</v>
      </c>
      <c r="D303" s="32" t="s">
        <v>433</v>
      </c>
      <c r="E303" s="32" t="s">
        <v>62</v>
      </c>
      <c r="F303" s="32" t="s">
        <v>350</v>
      </c>
      <c r="G303" s="23" t="s">
        <v>423</v>
      </c>
      <c r="H303" s="40" t="s">
        <v>434</v>
      </c>
      <c r="I303" s="40">
        <v>5.6</v>
      </c>
      <c r="J303" s="32" t="s">
        <v>59</v>
      </c>
      <c r="K303" s="23">
        <v>68</v>
      </c>
      <c r="L303" s="31"/>
      <c r="M303" s="31"/>
      <c r="N303" s="31"/>
      <c r="O303" s="31"/>
      <c r="P303" s="32"/>
      <c r="Q303" s="32"/>
      <c r="R303" s="49"/>
    </row>
    <row r="304" spans="1:18" x14ac:dyDescent="0.25">
      <c r="A304" s="23">
        <v>153</v>
      </c>
      <c r="B304" s="23" t="s">
        <v>463</v>
      </c>
      <c r="C304" s="32" t="s">
        <v>66</v>
      </c>
      <c r="D304" s="32" t="s">
        <v>433</v>
      </c>
      <c r="E304" s="32" t="s">
        <v>352</v>
      </c>
      <c r="F304" s="32" t="s">
        <v>426</v>
      </c>
      <c r="G304" s="23" t="s">
        <v>109</v>
      </c>
      <c r="H304" s="40" t="s">
        <v>349</v>
      </c>
      <c r="I304" s="40">
        <v>5.6</v>
      </c>
      <c r="J304" s="32" t="s">
        <v>59</v>
      </c>
      <c r="K304" s="23">
        <v>96</v>
      </c>
      <c r="L304" s="31"/>
      <c r="M304" s="31"/>
      <c r="N304" s="31"/>
      <c r="O304" s="31"/>
      <c r="P304" s="32"/>
      <c r="Q304" s="32"/>
      <c r="R304" s="49"/>
    </row>
    <row r="305" spans="1:19" x14ac:dyDescent="0.25">
      <c r="A305" s="23">
        <v>154</v>
      </c>
      <c r="B305" s="23" t="s">
        <v>463</v>
      </c>
      <c r="C305" s="32" t="s">
        <v>66</v>
      </c>
      <c r="D305" s="32" t="s">
        <v>433</v>
      </c>
      <c r="E305" s="32" t="s">
        <v>62</v>
      </c>
      <c r="F305" s="32" t="s">
        <v>36</v>
      </c>
      <c r="G305" s="23" t="s">
        <v>98</v>
      </c>
      <c r="H305" s="40" t="s">
        <v>357</v>
      </c>
      <c r="I305" s="40">
        <v>5.6</v>
      </c>
      <c r="J305" s="32" t="s">
        <v>59</v>
      </c>
      <c r="K305" s="23">
        <v>96</v>
      </c>
      <c r="L305" s="31"/>
      <c r="M305" s="31"/>
      <c r="N305" s="31"/>
      <c r="O305" s="31"/>
      <c r="P305" s="32"/>
      <c r="Q305" s="32"/>
      <c r="R305" s="49"/>
    </row>
    <row r="306" spans="1:19" x14ac:dyDescent="0.25">
      <c r="A306" s="23">
        <v>155</v>
      </c>
      <c r="B306" s="23" t="s">
        <v>463</v>
      </c>
      <c r="C306" s="32" t="s">
        <v>66</v>
      </c>
      <c r="D306" s="32" t="s">
        <v>433</v>
      </c>
      <c r="E306" s="32" t="s">
        <v>63</v>
      </c>
      <c r="F306" s="32" t="s">
        <v>64</v>
      </c>
      <c r="G306" s="23" t="s">
        <v>68</v>
      </c>
      <c r="H306" s="40" t="s">
        <v>70</v>
      </c>
      <c r="I306" s="40">
        <v>5.6</v>
      </c>
      <c r="J306" s="32" t="s">
        <v>59</v>
      </c>
      <c r="K306" s="23">
        <v>156</v>
      </c>
      <c r="L306" s="31"/>
      <c r="M306" s="31"/>
      <c r="N306" s="31"/>
      <c r="O306" s="31"/>
      <c r="P306" s="32"/>
      <c r="Q306" s="32"/>
      <c r="R306" s="49"/>
    </row>
    <row r="307" spans="1:19" x14ac:dyDescent="0.25">
      <c r="A307" s="23">
        <v>156</v>
      </c>
      <c r="B307" s="23" t="s">
        <v>463</v>
      </c>
      <c r="C307" s="32" t="s">
        <v>66</v>
      </c>
      <c r="D307" s="32" t="s">
        <v>433</v>
      </c>
      <c r="E307" s="32" t="s">
        <v>62</v>
      </c>
      <c r="F307" s="32" t="s">
        <v>36</v>
      </c>
      <c r="G307" s="23" t="s">
        <v>98</v>
      </c>
      <c r="H307" s="23" t="s">
        <v>358</v>
      </c>
      <c r="I307" s="23">
        <v>5.6</v>
      </c>
      <c r="J307" s="32" t="s">
        <v>59</v>
      </c>
      <c r="K307" s="23">
        <v>56</v>
      </c>
      <c r="L307" s="31"/>
      <c r="M307" s="31"/>
      <c r="N307" s="31"/>
      <c r="O307" s="31"/>
      <c r="P307" s="32"/>
      <c r="Q307" s="32"/>
      <c r="R307" s="49"/>
    </row>
    <row r="308" spans="1:19" x14ac:dyDescent="0.25">
      <c r="A308" s="23">
        <v>157</v>
      </c>
      <c r="B308" s="23" t="s">
        <v>463</v>
      </c>
      <c r="C308" s="32" t="s">
        <v>66</v>
      </c>
      <c r="D308" s="32" t="s">
        <v>433</v>
      </c>
      <c r="E308" s="32" t="s">
        <v>62</v>
      </c>
      <c r="F308" s="32" t="s">
        <v>36</v>
      </c>
      <c r="G308" s="23" t="s">
        <v>98</v>
      </c>
      <c r="H308" s="23" t="s">
        <v>435</v>
      </c>
      <c r="I308" s="23">
        <v>5.6</v>
      </c>
      <c r="J308" s="32" t="s">
        <v>59</v>
      </c>
      <c r="K308" s="23">
        <v>96</v>
      </c>
      <c r="L308" s="31"/>
      <c r="M308" s="31"/>
      <c r="N308" s="31"/>
      <c r="O308" s="31"/>
      <c r="P308" s="32"/>
      <c r="Q308" s="32"/>
      <c r="R308" s="49"/>
    </row>
    <row r="309" spans="1:19" x14ac:dyDescent="0.25">
      <c r="A309" s="23">
        <v>158</v>
      </c>
      <c r="B309" s="23" t="s">
        <v>463</v>
      </c>
      <c r="C309" s="32" t="s">
        <v>66</v>
      </c>
      <c r="D309" s="32" t="s">
        <v>433</v>
      </c>
      <c r="E309" s="32" t="s">
        <v>63</v>
      </c>
      <c r="F309" s="32" t="s">
        <v>64</v>
      </c>
      <c r="G309" s="23" t="s">
        <v>68</v>
      </c>
      <c r="H309" s="40" t="s">
        <v>71</v>
      </c>
      <c r="I309" s="40">
        <v>5.6</v>
      </c>
      <c r="J309" s="32" t="s">
        <v>59</v>
      </c>
      <c r="K309" s="23">
        <v>128</v>
      </c>
      <c r="L309" s="31"/>
      <c r="M309" s="31"/>
      <c r="N309" s="31"/>
      <c r="O309" s="31"/>
      <c r="P309" s="32"/>
      <c r="Q309" s="32"/>
      <c r="R309" s="49"/>
    </row>
    <row r="310" spans="1:19" x14ac:dyDescent="0.25">
      <c r="A310" s="23">
        <v>159</v>
      </c>
      <c r="B310" s="23" t="s">
        <v>463</v>
      </c>
      <c r="C310" s="32" t="s">
        <v>66</v>
      </c>
      <c r="D310" s="32" t="s">
        <v>433</v>
      </c>
      <c r="E310" s="32" t="s">
        <v>62</v>
      </c>
      <c r="F310" s="32" t="s">
        <v>36</v>
      </c>
      <c r="G310" s="23" t="s">
        <v>98</v>
      </c>
      <c r="H310" s="40" t="s">
        <v>436</v>
      </c>
      <c r="I310" s="40">
        <v>5.6</v>
      </c>
      <c r="J310" s="32" t="s">
        <v>59</v>
      </c>
      <c r="K310" s="23">
        <v>16</v>
      </c>
      <c r="L310" s="31"/>
      <c r="M310" s="31"/>
      <c r="N310" s="31"/>
      <c r="O310" s="31"/>
      <c r="P310" s="32"/>
      <c r="Q310" s="32"/>
      <c r="R310" s="49"/>
    </row>
    <row r="311" spans="1:19" x14ac:dyDescent="0.25">
      <c r="A311" s="23">
        <v>160</v>
      </c>
      <c r="B311" s="23" t="s">
        <v>463</v>
      </c>
      <c r="C311" s="32" t="s">
        <v>66</v>
      </c>
      <c r="D311" s="32" t="s">
        <v>433</v>
      </c>
      <c r="E311" s="32" t="s">
        <v>62</v>
      </c>
      <c r="F311" s="32" t="s">
        <v>36</v>
      </c>
      <c r="G311" s="23" t="s">
        <v>98</v>
      </c>
      <c r="H311" s="40" t="s">
        <v>78</v>
      </c>
      <c r="I311" s="40">
        <v>5.6</v>
      </c>
      <c r="J311" s="32" t="s">
        <v>59</v>
      </c>
      <c r="K311" s="23">
        <v>220</v>
      </c>
      <c r="L311" s="31"/>
      <c r="M311" s="31"/>
      <c r="N311" s="31"/>
      <c r="O311" s="31"/>
      <c r="P311" s="32"/>
      <c r="Q311" s="32"/>
      <c r="R311" s="49"/>
    </row>
    <row r="312" spans="1:19" x14ac:dyDescent="0.25">
      <c r="A312" s="23">
        <v>161</v>
      </c>
      <c r="B312" s="23" t="s">
        <v>463</v>
      </c>
      <c r="C312" s="32" t="s">
        <v>66</v>
      </c>
      <c r="D312" s="32" t="s">
        <v>433</v>
      </c>
      <c r="E312" s="32" t="s">
        <v>63</v>
      </c>
      <c r="F312" s="32" t="s">
        <v>64</v>
      </c>
      <c r="G312" s="23" t="s">
        <v>68</v>
      </c>
      <c r="H312" s="40" t="s">
        <v>67</v>
      </c>
      <c r="I312" s="40">
        <v>5.6</v>
      </c>
      <c r="J312" s="32" t="s">
        <v>59</v>
      </c>
      <c r="K312" s="23">
        <v>156</v>
      </c>
      <c r="L312" s="31"/>
      <c r="M312" s="31"/>
      <c r="N312" s="31"/>
      <c r="O312" s="31"/>
      <c r="P312" s="32"/>
      <c r="Q312" s="32"/>
      <c r="R312" s="49"/>
    </row>
    <row r="313" spans="1:19" s="92" customFormat="1" x14ac:dyDescent="0.25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182" t="s">
        <v>11</v>
      </c>
      <c r="L313" s="182"/>
      <c r="M313" s="182"/>
      <c r="N313" s="182"/>
      <c r="O313" s="182"/>
      <c r="P313" s="182"/>
      <c r="Q313" s="109" t="s">
        <v>7</v>
      </c>
      <c r="R313" s="109" t="s">
        <v>5</v>
      </c>
      <c r="S313" s="90"/>
    </row>
    <row r="314" spans="1:19" s="92" customFormat="1" x14ac:dyDescent="0.25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161"/>
      <c r="L314" s="161"/>
      <c r="M314" s="161"/>
      <c r="N314" s="161"/>
      <c r="O314" s="161"/>
      <c r="P314" s="161"/>
      <c r="Q314" s="98"/>
      <c r="R314" s="107"/>
      <c r="S314" s="90"/>
    </row>
    <row r="315" spans="1:19" s="92" customFormat="1" x14ac:dyDescent="0.25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160"/>
      <c r="L315" s="160"/>
      <c r="M315" s="160"/>
      <c r="N315" s="160"/>
      <c r="O315" s="160"/>
      <c r="P315" s="160"/>
      <c r="Q315" s="108"/>
      <c r="R315" s="108"/>
      <c r="S315" s="90"/>
    </row>
    <row r="316" spans="1:19" s="92" customFormat="1" ht="9.75" customHeight="1" x14ac:dyDescent="0.25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</row>
    <row r="317" spans="1:19" s="92" customFormat="1" x14ac:dyDescent="0.25">
      <c r="H317" s="90"/>
      <c r="I317" s="90"/>
      <c r="J317" s="90"/>
      <c r="K317" s="160" t="s">
        <v>14</v>
      </c>
      <c r="L317" s="160"/>
      <c r="M317" s="160"/>
      <c r="N317" s="160"/>
      <c r="O317" s="160"/>
      <c r="P317" s="160"/>
      <c r="Q317" s="108" t="s">
        <v>7</v>
      </c>
      <c r="R317" s="108" t="s">
        <v>5</v>
      </c>
      <c r="S317" s="90"/>
    </row>
    <row r="318" spans="1:19" s="92" customFormat="1" x14ac:dyDescent="0.25">
      <c r="H318" s="90"/>
      <c r="I318" s="90"/>
      <c r="J318" s="90"/>
      <c r="K318" s="161"/>
      <c r="L318" s="161"/>
      <c r="M318" s="161"/>
      <c r="N318" s="161"/>
      <c r="O318" s="161"/>
      <c r="P318" s="161"/>
      <c r="Q318" s="107"/>
      <c r="R318" s="107"/>
      <c r="S318" s="90"/>
    </row>
    <row r="319" spans="1:19" s="92" customFormat="1" x14ac:dyDescent="0.25">
      <c r="H319" s="90"/>
      <c r="I319" s="90"/>
      <c r="J319" s="90"/>
      <c r="K319" s="160"/>
      <c r="L319" s="160"/>
      <c r="M319" s="160"/>
      <c r="N319" s="160"/>
      <c r="O319" s="160"/>
      <c r="P319" s="160"/>
      <c r="Q319" s="108"/>
      <c r="R319" s="108"/>
      <c r="S319" s="90"/>
    </row>
    <row r="320" spans="1:19" s="92" customFormat="1" x14ac:dyDescent="0.25">
      <c r="H320" s="90"/>
      <c r="I320" s="90"/>
      <c r="J320" s="90"/>
      <c r="K320" s="99"/>
      <c r="L320" s="99"/>
      <c r="M320" s="99"/>
      <c r="N320" s="99"/>
      <c r="O320" s="99"/>
      <c r="P320" s="99"/>
      <c r="Q320" s="100"/>
      <c r="R320" s="100"/>
      <c r="S320" s="90"/>
    </row>
    <row r="321" spans="1:18" x14ac:dyDescent="0.25">
      <c r="B321" s="92"/>
      <c r="C321" s="92"/>
      <c r="D321" s="92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92"/>
    </row>
    <row r="322" spans="1:18" x14ac:dyDescent="0.25">
      <c r="A322" s="92"/>
      <c r="B322" s="92"/>
      <c r="C322" s="92"/>
      <c r="D322" s="92"/>
      <c r="E322" s="92"/>
      <c r="F322" s="92"/>
      <c r="G322" s="92"/>
      <c r="H322" s="92"/>
      <c r="I322" s="92"/>
      <c r="K322" s="108"/>
      <c r="L322" s="66" t="s">
        <v>22</v>
      </c>
      <c r="M322" s="66" t="s">
        <v>23</v>
      </c>
      <c r="N322" s="66" t="s">
        <v>2</v>
      </c>
      <c r="O322" s="83"/>
      <c r="P322" s="83"/>
      <c r="Q322" s="92"/>
      <c r="R322" s="92"/>
    </row>
    <row r="323" spans="1:18" x14ac:dyDescent="0.25">
      <c r="A323" s="92"/>
      <c r="B323" s="92"/>
      <c r="C323" s="92"/>
      <c r="D323" s="92"/>
      <c r="E323" s="92"/>
      <c r="F323" s="92"/>
      <c r="G323" s="92"/>
      <c r="H323" s="92"/>
      <c r="I323" s="92"/>
      <c r="K323" s="94" t="s">
        <v>28</v>
      </c>
      <c r="L323" s="95">
        <v>10404</v>
      </c>
      <c r="M323" s="94">
        <v>2080</v>
      </c>
      <c r="N323" s="94">
        <v>1</v>
      </c>
      <c r="O323" s="96"/>
      <c r="P323" s="96"/>
      <c r="R323" s="92"/>
    </row>
    <row r="324" spans="1:18" x14ac:dyDescent="0.25">
      <c r="K324" s="94" t="s">
        <v>0</v>
      </c>
      <c r="L324" s="94" t="s">
        <v>495</v>
      </c>
      <c r="M324" s="94"/>
      <c r="N324" s="94"/>
      <c r="O324" s="96"/>
      <c r="P324" s="96"/>
      <c r="R324" s="92"/>
    </row>
    <row r="325" spans="1:18" x14ac:dyDescent="0.25">
      <c r="K325" s="94" t="s">
        <v>1</v>
      </c>
      <c r="L325" s="94">
        <v>0</v>
      </c>
      <c r="M325" s="94" t="s">
        <v>44</v>
      </c>
      <c r="N325" s="94" t="s">
        <v>451</v>
      </c>
      <c r="O325" s="96"/>
      <c r="P325" s="96"/>
      <c r="R325" s="92"/>
    </row>
    <row r="326" spans="1:18" x14ac:dyDescent="0.25">
      <c r="N326" s="97"/>
      <c r="O326" s="92"/>
      <c r="Q326" s="92"/>
      <c r="R326" s="92"/>
    </row>
    <row r="327" spans="1:18" ht="40.5" x14ac:dyDescent="0.35">
      <c r="A327" s="101" t="s">
        <v>3</v>
      </c>
      <c r="B327" s="102" t="s">
        <v>34</v>
      </c>
      <c r="C327" s="101" t="s">
        <v>15</v>
      </c>
      <c r="D327" s="101" t="s">
        <v>21</v>
      </c>
      <c r="E327" s="101" t="s">
        <v>12</v>
      </c>
      <c r="F327" s="101" t="s">
        <v>4</v>
      </c>
      <c r="G327" s="101" t="s">
        <v>19</v>
      </c>
      <c r="H327" s="103" t="s">
        <v>31</v>
      </c>
      <c r="I327" s="104" t="s">
        <v>32</v>
      </c>
      <c r="J327" s="103" t="s">
        <v>33</v>
      </c>
      <c r="K327" s="102" t="s">
        <v>40</v>
      </c>
      <c r="L327" s="102" t="s">
        <v>26</v>
      </c>
      <c r="M327" s="102" t="s">
        <v>27</v>
      </c>
      <c r="N327" s="102" t="s">
        <v>25</v>
      </c>
      <c r="O327" s="102" t="s">
        <v>20</v>
      </c>
      <c r="P327" s="105" t="s">
        <v>8</v>
      </c>
      <c r="Q327" s="105" t="s">
        <v>9</v>
      </c>
      <c r="R327" s="93" t="s">
        <v>13</v>
      </c>
    </row>
    <row r="328" spans="1:18" x14ac:dyDescent="0.25">
      <c r="A328" s="23">
        <v>162</v>
      </c>
      <c r="B328" s="23" t="s">
        <v>463</v>
      </c>
      <c r="C328" s="32" t="s">
        <v>66</v>
      </c>
      <c r="D328" s="32" t="s">
        <v>433</v>
      </c>
      <c r="E328" s="32" t="s">
        <v>69</v>
      </c>
      <c r="F328" s="32" t="s">
        <v>74</v>
      </c>
      <c r="G328" s="23" t="s">
        <v>73</v>
      </c>
      <c r="H328" s="23" t="s">
        <v>339</v>
      </c>
      <c r="I328" s="23" t="s">
        <v>72</v>
      </c>
      <c r="J328" s="32" t="s">
        <v>59</v>
      </c>
      <c r="K328" s="23">
        <v>4</v>
      </c>
      <c r="L328" s="31"/>
      <c r="M328" s="31"/>
      <c r="N328" s="31"/>
      <c r="O328" s="31"/>
      <c r="P328" s="32"/>
      <c r="Q328" s="32"/>
      <c r="R328" s="49"/>
    </row>
    <row r="329" spans="1:18" x14ac:dyDescent="0.25">
      <c r="A329" s="23">
        <v>163</v>
      </c>
      <c r="B329" s="23" t="s">
        <v>463</v>
      </c>
      <c r="C329" s="32" t="s">
        <v>66</v>
      </c>
      <c r="D329" s="32" t="s">
        <v>433</v>
      </c>
      <c r="E329" s="32" t="s">
        <v>62</v>
      </c>
      <c r="F329" s="32" t="s">
        <v>36</v>
      </c>
      <c r="G329" s="23" t="s">
        <v>98</v>
      </c>
      <c r="H329" s="23" t="s">
        <v>360</v>
      </c>
      <c r="I329" s="23">
        <v>5.6</v>
      </c>
      <c r="J329" s="32" t="s">
        <v>59</v>
      </c>
      <c r="K329" s="23">
        <v>32</v>
      </c>
      <c r="L329" s="31"/>
      <c r="M329" s="31"/>
      <c r="N329" s="31"/>
      <c r="O329" s="31"/>
      <c r="P329" s="32"/>
      <c r="Q329" s="32"/>
      <c r="R329" s="49"/>
    </row>
    <row r="330" spans="1:18" x14ac:dyDescent="0.25">
      <c r="A330" s="23">
        <v>164</v>
      </c>
      <c r="B330" s="23" t="s">
        <v>463</v>
      </c>
      <c r="C330" s="32" t="s">
        <v>66</v>
      </c>
      <c r="D330" s="32" t="s">
        <v>433</v>
      </c>
      <c r="E330" s="32" t="s">
        <v>62</v>
      </c>
      <c r="F330" s="32" t="s">
        <v>36</v>
      </c>
      <c r="G330" s="23" t="s">
        <v>98</v>
      </c>
      <c r="H330" s="23" t="s">
        <v>437</v>
      </c>
      <c r="I330" s="23">
        <v>5.6</v>
      </c>
      <c r="J330" s="32" t="s">
        <v>59</v>
      </c>
      <c r="K330" s="23">
        <v>8</v>
      </c>
      <c r="L330" s="31"/>
      <c r="M330" s="31"/>
      <c r="N330" s="31"/>
      <c r="O330" s="31"/>
      <c r="P330" s="32"/>
      <c r="Q330" s="32"/>
      <c r="R330" s="49"/>
    </row>
    <row r="331" spans="1:18" x14ac:dyDescent="0.25">
      <c r="A331" s="23">
        <v>165</v>
      </c>
      <c r="B331" s="23" t="s">
        <v>463</v>
      </c>
      <c r="C331" s="32" t="s">
        <v>66</v>
      </c>
      <c r="D331" s="32" t="s">
        <v>433</v>
      </c>
      <c r="E331" s="32" t="s">
        <v>62</v>
      </c>
      <c r="F331" s="32" t="s">
        <v>350</v>
      </c>
      <c r="G331" s="23" t="s">
        <v>423</v>
      </c>
      <c r="H331" s="23" t="s">
        <v>438</v>
      </c>
      <c r="I331" s="23">
        <v>5.6</v>
      </c>
      <c r="J331" s="32" t="s">
        <v>59</v>
      </c>
      <c r="K331" s="23">
        <v>4</v>
      </c>
      <c r="L331" s="31"/>
      <c r="M331" s="31"/>
      <c r="N331" s="31"/>
      <c r="O331" s="31"/>
      <c r="P331" s="32"/>
      <c r="Q331" s="32"/>
      <c r="R331" s="49"/>
    </row>
    <row r="332" spans="1:18" x14ac:dyDescent="0.25">
      <c r="A332" s="23">
        <v>166</v>
      </c>
      <c r="B332" s="23" t="s">
        <v>463</v>
      </c>
      <c r="C332" s="32" t="s">
        <v>66</v>
      </c>
      <c r="D332" s="32" t="s">
        <v>433</v>
      </c>
      <c r="E332" s="32" t="s">
        <v>69</v>
      </c>
      <c r="F332" s="32" t="s">
        <v>74</v>
      </c>
      <c r="G332" s="23" t="s">
        <v>73</v>
      </c>
      <c r="H332" s="23" t="s">
        <v>361</v>
      </c>
      <c r="I332" s="23" t="s">
        <v>72</v>
      </c>
      <c r="J332" s="32" t="s">
        <v>59</v>
      </c>
      <c r="K332" s="23">
        <v>288</v>
      </c>
      <c r="L332" s="31"/>
      <c r="M332" s="31"/>
      <c r="N332" s="31"/>
      <c r="O332" s="31"/>
      <c r="P332" s="32"/>
      <c r="Q332" s="32"/>
      <c r="R332" s="49"/>
    </row>
    <row r="333" spans="1:18" x14ac:dyDescent="0.25">
      <c r="A333" s="23">
        <v>167</v>
      </c>
      <c r="B333" s="23" t="s">
        <v>463</v>
      </c>
      <c r="C333" s="32" t="s">
        <v>66</v>
      </c>
      <c r="D333" s="32" t="s">
        <v>433</v>
      </c>
      <c r="E333" s="32" t="s">
        <v>62</v>
      </c>
      <c r="F333" s="32" t="s">
        <v>350</v>
      </c>
      <c r="G333" s="23" t="s">
        <v>423</v>
      </c>
      <c r="H333" s="23" t="s">
        <v>425</v>
      </c>
      <c r="I333" s="23">
        <v>5.6</v>
      </c>
      <c r="J333" s="32" t="s">
        <v>59</v>
      </c>
      <c r="K333" s="23">
        <v>336</v>
      </c>
      <c r="L333" s="31"/>
      <c r="M333" s="31"/>
      <c r="N333" s="31"/>
      <c r="O333" s="31"/>
      <c r="P333" s="32"/>
      <c r="Q333" s="32"/>
      <c r="R333" s="49"/>
    </row>
    <row r="334" spans="1:18" x14ac:dyDescent="0.25">
      <c r="A334" s="23">
        <v>168</v>
      </c>
      <c r="B334" s="23" t="s">
        <v>463</v>
      </c>
      <c r="C334" s="32" t="s">
        <v>66</v>
      </c>
      <c r="D334" s="32" t="s">
        <v>433</v>
      </c>
      <c r="E334" s="32" t="s">
        <v>62</v>
      </c>
      <c r="F334" s="32" t="s">
        <v>350</v>
      </c>
      <c r="G334" s="23" t="s">
        <v>423</v>
      </c>
      <c r="H334" s="23" t="s">
        <v>438</v>
      </c>
      <c r="I334" s="23">
        <v>5.6</v>
      </c>
      <c r="J334" s="32" t="s">
        <v>59</v>
      </c>
      <c r="K334" s="23">
        <v>144</v>
      </c>
      <c r="L334" s="31"/>
      <c r="M334" s="31"/>
      <c r="N334" s="31"/>
      <c r="O334" s="31"/>
      <c r="P334" s="32"/>
      <c r="Q334" s="32"/>
      <c r="R334" s="49"/>
    </row>
    <row r="335" spans="1:18" x14ac:dyDescent="0.25">
      <c r="A335" s="23">
        <v>169</v>
      </c>
      <c r="B335" s="23" t="s">
        <v>463</v>
      </c>
      <c r="C335" s="32" t="s">
        <v>30</v>
      </c>
      <c r="D335" s="49" t="s">
        <v>158</v>
      </c>
      <c r="E335" s="32" t="s">
        <v>62</v>
      </c>
      <c r="F335" s="32" t="s">
        <v>36</v>
      </c>
      <c r="G335" s="23" t="s">
        <v>98</v>
      </c>
      <c r="H335" s="23" t="s">
        <v>78</v>
      </c>
      <c r="I335" s="23" t="s">
        <v>18</v>
      </c>
      <c r="J335" s="32" t="s">
        <v>196</v>
      </c>
      <c r="K335" s="23">
        <v>168</v>
      </c>
      <c r="L335" s="31"/>
      <c r="M335" s="31"/>
      <c r="N335" s="31"/>
      <c r="O335" s="31"/>
      <c r="P335" s="32"/>
      <c r="Q335" s="32"/>
      <c r="R335" s="49"/>
    </row>
    <row r="336" spans="1:18" x14ac:dyDescent="0.25">
      <c r="A336" s="23">
        <v>170</v>
      </c>
      <c r="B336" s="23" t="s">
        <v>463</v>
      </c>
      <c r="C336" s="32" t="s">
        <v>30</v>
      </c>
      <c r="D336" s="49" t="s">
        <v>158</v>
      </c>
      <c r="E336" s="32" t="s">
        <v>63</v>
      </c>
      <c r="F336" s="32" t="s">
        <v>64</v>
      </c>
      <c r="G336" s="23" t="s">
        <v>68</v>
      </c>
      <c r="H336" s="23" t="s">
        <v>67</v>
      </c>
      <c r="I336" s="23">
        <v>5.6</v>
      </c>
      <c r="J336" s="32" t="s">
        <v>196</v>
      </c>
      <c r="K336" s="23">
        <v>168</v>
      </c>
      <c r="L336" s="31"/>
      <c r="M336" s="31"/>
      <c r="N336" s="31"/>
      <c r="O336" s="31"/>
      <c r="P336" s="32"/>
      <c r="Q336" s="32"/>
      <c r="R336" s="49"/>
    </row>
    <row r="337" spans="1:19" x14ac:dyDescent="0.25">
      <c r="A337" s="23">
        <v>171</v>
      </c>
      <c r="B337" s="23" t="s">
        <v>463</v>
      </c>
      <c r="C337" s="32" t="s">
        <v>30</v>
      </c>
      <c r="D337" s="49" t="s">
        <v>158</v>
      </c>
      <c r="E337" s="49" t="s">
        <v>62</v>
      </c>
      <c r="F337" s="32" t="s">
        <v>75</v>
      </c>
      <c r="G337" s="23" t="s">
        <v>338</v>
      </c>
      <c r="H337" s="23" t="s">
        <v>337</v>
      </c>
      <c r="I337" s="23">
        <v>5.6</v>
      </c>
      <c r="J337" s="32" t="s">
        <v>196</v>
      </c>
      <c r="K337" s="23">
        <v>24</v>
      </c>
      <c r="L337" s="31"/>
      <c r="M337" s="31"/>
      <c r="N337" s="31"/>
      <c r="O337" s="31"/>
      <c r="P337" s="32"/>
      <c r="Q337" s="32"/>
      <c r="R337" s="49"/>
    </row>
    <row r="338" spans="1:19" x14ac:dyDescent="0.25">
      <c r="A338" s="23">
        <v>172</v>
      </c>
      <c r="B338" s="23" t="s">
        <v>400</v>
      </c>
      <c r="C338" s="32" t="s">
        <v>197</v>
      </c>
      <c r="D338" s="49" t="s">
        <v>197</v>
      </c>
      <c r="E338" s="49" t="s">
        <v>446</v>
      </c>
      <c r="F338" s="32" t="s">
        <v>447</v>
      </c>
      <c r="G338" s="23" t="s">
        <v>448</v>
      </c>
      <c r="H338" s="23" t="s">
        <v>449</v>
      </c>
      <c r="I338" s="23" t="s">
        <v>18</v>
      </c>
      <c r="J338" s="32" t="s">
        <v>59</v>
      </c>
      <c r="K338" s="23">
        <v>2000</v>
      </c>
      <c r="L338" s="31"/>
      <c r="M338" s="31"/>
      <c r="N338" s="31"/>
      <c r="O338" s="31"/>
      <c r="P338" s="32"/>
      <c r="Q338" s="32"/>
      <c r="R338" s="49"/>
    </row>
    <row r="339" spans="1:19" x14ac:dyDescent="0.25">
      <c r="A339" s="23">
        <v>173</v>
      </c>
      <c r="B339" s="23" t="s">
        <v>400</v>
      </c>
      <c r="C339" s="32" t="s">
        <v>95</v>
      </c>
      <c r="D339" s="49" t="s">
        <v>107</v>
      </c>
      <c r="E339" s="49" t="s">
        <v>450</v>
      </c>
      <c r="F339" s="49" t="s">
        <v>450</v>
      </c>
      <c r="G339" s="23" t="s">
        <v>18</v>
      </c>
      <c r="H339" s="23" t="s">
        <v>18</v>
      </c>
      <c r="I339" s="23" t="s">
        <v>18</v>
      </c>
      <c r="J339" s="32" t="s">
        <v>18</v>
      </c>
      <c r="K339" s="23">
        <v>460</v>
      </c>
      <c r="L339" s="31"/>
      <c r="M339" s="31"/>
      <c r="N339" s="31"/>
      <c r="O339" s="31"/>
      <c r="P339" s="32"/>
      <c r="Q339" s="32"/>
      <c r="R339" s="49"/>
    </row>
    <row r="340" spans="1:19" s="92" customFormat="1" x14ac:dyDescent="0.25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160" t="s">
        <v>11</v>
      </c>
      <c r="L340" s="160"/>
      <c r="M340" s="160"/>
      <c r="N340" s="160"/>
      <c r="O340" s="160"/>
      <c r="P340" s="160"/>
      <c r="Q340" s="108" t="s">
        <v>7</v>
      </c>
      <c r="R340" s="108" t="s">
        <v>5</v>
      </c>
      <c r="S340" s="90"/>
    </row>
    <row r="341" spans="1:19" s="92" customFormat="1" x14ac:dyDescent="0.25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161"/>
      <c r="L341" s="161"/>
      <c r="M341" s="161"/>
      <c r="N341" s="161"/>
      <c r="O341" s="161"/>
      <c r="P341" s="161"/>
      <c r="Q341" s="98"/>
      <c r="R341" s="107"/>
      <c r="S341" s="90"/>
    </row>
    <row r="342" spans="1:19" s="92" customFormat="1" x14ac:dyDescent="0.25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160"/>
      <c r="L342" s="160"/>
      <c r="M342" s="160"/>
      <c r="N342" s="160"/>
      <c r="O342" s="160"/>
      <c r="P342" s="160"/>
      <c r="Q342" s="108"/>
      <c r="R342" s="108"/>
      <c r="S342" s="90"/>
    </row>
    <row r="343" spans="1:19" s="92" customFormat="1" ht="9.75" customHeight="1" x14ac:dyDescent="0.25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</row>
    <row r="344" spans="1:19" s="92" customFormat="1" x14ac:dyDescent="0.25">
      <c r="H344" s="90"/>
      <c r="I344" s="90"/>
      <c r="J344" s="90"/>
      <c r="K344" s="160" t="s">
        <v>14</v>
      </c>
      <c r="L344" s="160"/>
      <c r="M344" s="160"/>
      <c r="N344" s="160"/>
      <c r="O344" s="160"/>
      <c r="P344" s="160"/>
      <c r="Q344" s="108" t="s">
        <v>7</v>
      </c>
      <c r="R344" s="108" t="s">
        <v>5</v>
      </c>
      <c r="S344" s="90"/>
    </row>
    <row r="345" spans="1:19" s="92" customFormat="1" x14ac:dyDescent="0.25">
      <c r="H345" s="90"/>
      <c r="I345" s="90"/>
      <c r="J345" s="90"/>
      <c r="K345" s="161"/>
      <c r="L345" s="161"/>
      <c r="M345" s="161"/>
      <c r="N345" s="161"/>
      <c r="O345" s="161"/>
      <c r="P345" s="161"/>
      <c r="Q345" s="107"/>
      <c r="R345" s="107"/>
      <c r="S345" s="90"/>
    </row>
    <row r="346" spans="1:19" s="92" customFormat="1" x14ac:dyDescent="0.25">
      <c r="H346" s="90"/>
      <c r="I346" s="90"/>
      <c r="J346" s="90"/>
      <c r="K346" s="160"/>
      <c r="L346" s="160"/>
      <c r="M346" s="160"/>
      <c r="N346" s="160"/>
      <c r="O346" s="160"/>
      <c r="P346" s="160"/>
      <c r="Q346" s="108"/>
      <c r="R346" s="108"/>
      <c r="S346" s="90"/>
    </row>
    <row r="347" spans="1:19" s="92" customFormat="1" x14ac:dyDescent="0.25">
      <c r="H347" s="90"/>
      <c r="I347" s="90"/>
      <c r="J347" s="90"/>
      <c r="K347" s="99"/>
      <c r="L347" s="99"/>
      <c r="M347" s="99"/>
      <c r="N347" s="99"/>
      <c r="O347" s="99"/>
      <c r="P347" s="99"/>
      <c r="Q347" s="100"/>
      <c r="R347" s="100"/>
      <c r="S347" s="90"/>
    </row>
    <row r="348" spans="1:19" x14ac:dyDescent="0.25">
      <c r="B348" s="92"/>
      <c r="C348" s="92"/>
      <c r="D348" s="92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92"/>
    </row>
  </sheetData>
  <mergeCells count="66">
    <mergeCell ref="K344:P344"/>
    <mergeCell ref="K345:P345"/>
    <mergeCell ref="K346:P346"/>
    <mergeCell ref="K318:P318"/>
    <mergeCell ref="K319:P319"/>
    <mergeCell ref="K340:P340"/>
    <mergeCell ref="K341:P341"/>
    <mergeCell ref="K342:P342"/>
    <mergeCell ref="K287:P287"/>
    <mergeCell ref="K313:P313"/>
    <mergeCell ref="K314:P314"/>
    <mergeCell ref="K315:P315"/>
    <mergeCell ref="K317:P317"/>
    <mergeCell ref="K281:P281"/>
    <mergeCell ref="K282:P282"/>
    <mergeCell ref="K283:P283"/>
    <mergeCell ref="K285:P285"/>
    <mergeCell ref="K286:P286"/>
    <mergeCell ref="K249:P249"/>
    <mergeCell ref="K250:P250"/>
    <mergeCell ref="K252:P252"/>
    <mergeCell ref="K253:P253"/>
    <mergeCell ref="K254:P254"/>
    <mergeCell ref="K219:P219"/>
    <mergeCell ref="K221:P221"/>
    <mergeCell ref="K222:P222"/>
    <mergeCell ref="K223:P223"/>
    <mergeCell ref="K248:P248"/>
    <mergeCell ref="K189:P189"/>
    <mergeCell ref="K190:P190"/>
    <mergeCell ref="K191:P191"/>
    <mergeCell ref="K217:P217"/>
    <mergeCell ref="K218:P218"/>
    <mergeCell ref="K158:P158"/>
    <mergeCell ref="K159:P159"/>
    <mergeCell ref="K185:P185"/>
    <mergeCell ref="K186:P186"/>
    <mergeCell ref="K187:P187"/>
    <mergeCell ref="K127:P127"/>
    <mergeCell ref="K153:P153"/>
    <mergeCell ref="K154:P154"/>
    <mergeCell ref="K155:P155"/>
    <mergeCell ref="K157:P157"/>
    <mergeCell ref="K30:P30"/>
    <mergeCell ref="K89:P89"/>
    <mergeCell ref="K90:P90"/>
    <mergeCell ref="K24:P24"/>
    <mergeCell ref="K25:P25"/>
    <mergeCell ref="K26:P26"/>
    <mergeCell ref="K28:P28"/>
    <mergeCell ref="K29:P29"/>
    <mergeCell ref="K64:P64"/>
    <mergeCell ref="K122:P122"/>
    <mergeCell ref="K123:P123"/>
    <mergeCell ref="K125:P125"/>
    <mergeCell ref="K126:P126"/>
    <mergeCell ref="K58:P58"/>
    <mergeCell ref="K59:P59"/>
    <mergeCell ref="K60:P60"/>
    <mergeCell ref="K62:P62"/>
    <mergeCell ref="K63:P63"/>
    <mergeCell ref="K91:P91"/>
    <mergeCell ref="K93:P93"/>
    <mergeCell ref="K94:P94"/>
    <mergeCell ref="K95:P95"/>
    <mergeCell ref="K121:P121"/>
  </mergeCells>
  <pageMargins left="0.13541666666666666" right="0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84"/>
  <sheetViews>
    <sheetView view="pageLayout" topLeftCell="A70" zoomScaleNormal="100" workbookViewId="0">
      <selection activeCell="L63" sqref="L63"/>
    </sheetView>
  </sheetViews>
  <sheetFormatPr defaultColWidth="9.140625" defaultRowHeight="15" x14ac:dyDescent="0.25"/>
  <cols>
    <col min="1" max="1" width="3.85546875" style="90" bestFit="1" customWidth="1"/>
    <col min="2" max="2" width="8" style="90" bestFit="1" customWidth="1"/>
    <col min="3" max="3" width="10" style="90" customWidth="1"/>
    <col min="4" max="4" width="9" style="90" customWidth="1"/>
    <col min="5" max="5" width="11.85546875" style="90" customWidth="1"/>
    <col min="6" max="6" width="10.140625" style="90" customWidth="1"/>
    <col min="7" max="7" width="8.85546875" style="90" customWidth="1"/>
    <col min="8" max="9" width="5.7109375" style="90" customWidth="1"/>
    <col min="10" max="10" width="6.7109375" style="90" customWidth="1"/>
    <col min="11" max="11" width="7.5703125" style="90" bestFit="1" customWidth="1"/>
    <col min="12" max="12" width="11" style="90" bestFit="1" customWidth="1"/>
    <col min="13" max="13" width="8" style="90" bestFit="1" customWidth="1"/>
    <col min="14" max="14" width="7.7109375" style="90" customWidth="1"/>
    <col min="15" max="15" width="7" style="90" customWidth="1"/>
    <col min="16" max="17" width="5.140625" style="90" customWidth="1"/>
    <col min="18" max="18" width="7.28515625" style="90" customWidth="1"/>
    <col min="19" max="16384" width="9.140625" style="90"/>
  </cols>
  <sheetData>
    <row r="1" spans="1:18" ht="17.2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K1" s="108"/>
      <c r="L1" s="66" t="s">
        <v>22</v>
      </c>
      <c r="M1" s="66" t="s">
        <v>23</v>
      </c>
      <c r="N1" s="66" t="s">
        <v>2</v>
      </c>
      <c r="O1" s="83"/>
      <c r="P1" s="83"/>
      <c r="Q1" s="92"/>
      <c r="R1" s="92"/>
    </row>
    <row r="2" spans="1:18" ht="17.2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K2" s="94" t="s">
        <v>28</v>
      </c>
      <c r="L2" s="95">
        <v>10404</v>
      </c>
      <c r="M2" s="94">
        <v>1040</v>
      </c>
      <c r="N2" s="94">
        <v>1</v>
      </c>
      <c r="O2" s="96"/>
      <c r="P2" s="96"/>
      <c r="R2" s="92"/>
    </row>
    <row r="3" spans="1:18" ht="17.25" customHeight="1" x14ac:dyDescent="0.25">
      <c r="K3" s="94" t="s">
        <v>0</v>
      </c>
      <c r="L3" s="94" t="s">
        <v>495</v>
      </c>
      <c r="M3" s="94"/>
      <c r="N3" s="94"/>
      <c r="O3" s="96"/>
      <c r="P3" s="96"/>
      <c r="R3" s="92"/>
    </row>
    <row r="4" spans="1:18" ht="17.25" customHeight="1" x14ac:dyDescent="0.25">
      <c r="K4" s="94" t="s">
        <v>1</v>
      </c>
      <c r="L4" s="94">
        <v>0</v>
      </c>
      <c r="M4" s="94" t="s">
        <v>44</v>
      </c>
      <c r="N4" s="94" t="s">
        <v>443</v>
      </c>
      <c r="O4" s="96"/>
      <c r="P4" s="96"/>
      <c r="Q4" s="90" t="s">
        <v>60</v>
      </c>
      <c r="R4" s="92"/>
    </row>
    <row r="5" spans="1:18" ht="18" customHeight="1" x14ac:dyDescent="0.25">
      <c r="N5" s="97"/>
      <c r="O5" s="92"/>
      <c r="Q5" s="92"/>
      <c r="R5" s="92"/>
    </row>
    <row r="6" spans="1:18" ht="40.5" x14ac:dyDescent="0.35">
      <c r="A6" s="66" t="s">
        <v>3</v>
      </c>
      <c r="B6" s="47" t="s">
        <v>34</v>
      </c>
      <c r="C6" s="66" t="s">
        <v>15</v>
      </c>
      <c r="D6" s="66" t="s">
        <v>21</v>
      </c>
      <c r="E6" s="66" t="s">
        <v>12</v>
      </c>
      <c r="F6" s="66" t="s">
        <v>4</v>
      </c>
      <c r="G6" s="66" t="s">
        <v>10</v>
      </c>
      <c r="H6" s="91" t="s">
        <v>17</v>
      </c>
      <c r="I6" s="110" t="s">
        <v>53</v>
      </c>
      <c r="J6" s="110" t="s">
        <v>6</v>
      </c>
      <c r="K6" s="47" t="s">
        <v>41</v>
      </c>
      <c r="L6" s="47" t="s">
        <v>26</v>
      </c>
      <c r="M6" s="47" t="s">
        <v>27</v>
      </c>
      <c r="N6" s="47" t="s">
        <v>25</v>
      </c>
      <c r="O6" s="47" t="s">
        <v>20</v>
      </c>
      <c r="P6" s="48" t="s">
        <v>8</v>
      </c>
      <c r="Q6" s="48" t="s">
        <v>9</v>
      </c>
      <c r="R6" s="49" t="s">
        <v>13</v>
      </c>
    </row>
    <row r="7" spans="1:18" ht="24" x14ac:dyDescent="0.35">
      <c r="A7" s="63">
        <v>1</v>
      </c>
      <c r="B7" s="23" t="s">
        <v>462</v>
      </c>
      <c r="C7" s="63" t="s">
        <v>200</v>
      </c>
      <c r="D7" s="22" t="s">
        <v>66</v>
      </c>
      <c r="E7" s="22" t="s">
        <v>224</v>
      </c>
      <c r="F7" s="22" t="s">
        <v>225</v>
      </c>
      <c r="G7" s="63" t="s">
        <v>226</v>
      </c>
      <c r="H7" s="63">
        <v>4</v>
      </c>
      <c r="I7" s="24" t="s">
        <v>227</v>
      </c>
      <c r="J7" s="24">
        <v>3000</v>
      </c>
      <c r="K7" s="24">
        <v>1</v>
      </c>
      <c r="L7" s="24">
        <v>24</v>
      </c>
      <c r="M7" s="24">
        <v>24</v>
      </c>
      <c r="N7" s="46">
        <f t="shared" ref="N7:N15" si="0">(L7-M7)/M7</f>
        <v>0</v>
      </c>
      <c r="O7" s="47"/>
      <c r="P7" s="48"/>
      <c r="Q7" s="48"/>
      <c r="R7" s="49"/>
    </row>
    <row r="8" spans="1:18" ht="24" x14ac:dyDescent="0.35">
      <c r="A8" s="63">
        <v>2</v>
      </c>
      <c r="B8" s="23" t="s">
        <v>463</v>
      </c>
      <c r="C8" s="63" t="s">
        <v>200</v>
      </c>
      <c r="D8" s="22" t="s">
        <v>66</v>
      </c>
      <c r="E8" s="22" t="s">
        <v>224</v>
      </c>
      <c r="F8" s="22" t="s">
        <v>225</v>
      </c>
      <c r="G8" s="63" t="s">
        <v>226</v>
      </c>
      <c r="H8" s="63">
        <v>4</v>
      </c>
      <c r="I8" s="24" t="s">
        <v>227</v>
      </c>
      <c r="J8" s="24">
        <v>6000</v>
      </c>
      <c r="K8" s="24">
        <v>1</v>
      </c>
      <c r="L8" s="24">
        <f>144/3</f>
        <v>48</v>
      </c>
      <c r="M8" s="24">
        <v>48</v>
      </c>
      <c r="N8" s="46">
        <f t="shared" ref="N8" si="1">(L8-M8)/M8</f>
        <v>0</v>
      </c>
      <c r="O8" s="47"/>
      <c r="P8" s="48"/>
      <c r="Q8" s="48"/>
      <c r="R8" s="49"/>
    </row>
    <row r="9" spans="1:18" ht="24" x14ac:dyDescent="0.35">
      <c r="A9" s="63">
        <v>3</v>
      </c>
      <c r="B9" s="23" t="s">
        <v>462</v>
      </c>
      <c r="C9" s="22" t="s">
        <v>203</v>
      </c>
      <c r="D9" s="22" t="s">
        <v>230</v>
      </c>
      <c r="E9" s="22" t="s">
        <v>231</v>
      </c>
      <c r="F9" s="22" t="s">
        <v>225</v>
      </c>
      <c r="G9" s="63" t="s">
        <v>226</v>
      </c>
      <c r="H9" s="63">
        <v>4</v>
      </c>
      <c r="I9" s="24" t="s">
        <v>227</v>
      </c>
      <c r="J9" s="24">
        <v>6000</v>
      </c>
      <c r="K9" s="24">
        <v>2</v>
      </c>
      <c r="L9" s="24">
        <v>10</v>
      </c>
      <c r="M9" s="24">
        <v>9</v>
      </c>
      <c r="N9" s="46">
        <f t="shared" si="0"/>
        <v>0.1111111111111111</v>
      </c>
      <c r="O9" s="47"/>
      <c r="P9" s="48"/>
      <c r="Q9" s="48"/>
      <c r="R9" s="49"/>
    </row>
    <row r="10" spans="1:18" ht="24" x14ac:dyDescent="0.35">
      <c r="A10" s="63">
        <v>4</v>
      </c>
      <c r="B10" s="23" t="s">
        <v>463</v>
      </c>
      <c r="C10" s="22" t="s">
        <v>203</v>
      </c>
      <c r="D10" s="22" t="s">
        <v>230</v>
      </c>
      <c r="E10" s="22" t="s">
        <v>231</v>
      </c>
      <c r="F10" s="22" t="s">
        <v>225</v>
      </c>
      <c r="G10" s="63" t="s">
        <v>226</v>
      </c>
      <c r="H10" s="63">
        <v>4</v>
      </c>
      <c r="I10" s="24" t="s">
        <v>227</v>
      </c>
      <c r="J10" s="24">
        <v>6000</v>
      </c>
      <c r="K10" s="24">
        <v>4</v>
      </c>
      <c r="L10" s="24">
        <v>20</v>
      </c>
      <c r="M10" s="24">
        <f>54/3</f>
        <v>18</v>
      </c>
      <c r="N10" s="46">
        <f t="shared" ref="N10" si="2">(L10-M10)/M10</f>
        <v>0.1111111111111111</v>
      </c>
      <c r="O10" s="47"/>
      <c r="P10" s="48"/>
      <c r="Q10" s="48"/>
      <c r="R10" s="49"/>
    </row>
    <row r="11" spans="1:18" ht="16.5" x14ac:dyDescent="0.35">
      <c r="A11" s="63">
        <v>5</v>
      </c>
      <c r="B11" s="23" t="s">
        <v>462</v>
      </c>
      <c r="C11" s="22" t="s">
        <v>197</v>
      </c>
      <c r="D11" s="22" t="s">
        <v>96</v>
      </c>
      <c r="E11" s="32" t="s">
        <v>235</v>
      </c>
      <c r="F11" s="22" t="s">
        <v>225</v>
      </c>
      <c r="G11" s="63" t="s">
        <v>226</v>
      </c>
      <c r="H11" s="63">
        <v>2.9</v>
      </c>
      <c r="I11" s="63" t="s">
        <v>234</v>
      </c>
      <c r="J11" s="63">
        <v>6000</v>
      </c>
      <c r="K11" s="63">
        <v>7</v>
      </c>
      <c r="L11" s="63">
        <v>216</v>
      </c>
      <c r="M11" s="63">
        <v>216</v>
      </c>
      <c r="N11" s="147">
        <f t="shared" si="0"/>
        <v>0</v>
      </c>
      <c r="O11" s="66"/>
      <c r="P11" s="48"/>
      <c r="Q11" s="48"/>
      <c r="R11" s="32"/>
    </row>
    <row r="12" spans="1:18" ht="16.5" x14ac:dyDescent="0.35">
      <c r="A12" s="63">
        <v>6</v>
      </c>
      <c r="B12" s="23" t="s">
        <v>463</v>
      </c>
      <c r="C12" s="22" t="s">
        <v>197</v>
      </c>
      <c r="D12" s="22" t="s">
        <v>96</v>
      </c>
      <c r="E12" s="32" t="s">
        <v>235</v>
      </c>
      <c r="F12" s="22" t="s">
        <v>225</v>
      </c>
      <c r="G12" s="63" t="s">
        <v>226</v>
      </c>
      <c r="H12" s="63">
        <v>2.9</v>
      </c>
      <c r="I12" s="63" t="s">
        <v>234</v>
      </c>
      <c r="J12" s="63">
        <v>6000</v>
      </c>
      <c r="K12" s="63">
        <v>14</v>
      </c>
      <c r="L12" s="63">
        <v>432</v>
      </c>
      <c r="M12" s="63">
        <v>432</v>
      </c>
      <c r="N12" s="147">
        <f t="shared" ref="N12" si="3">(L12-M12)/M12</f>
        <v>0</v>
      </c>
      <c r="O12" s="66"/>
      <c r="P12" s="48"/>
      <c r="Q12" s="48"/>
      <c r="R12" s="32"/>
    </row>
    <row r="13" spans="1:18" ht="24" x14ac:dyDescent="0.35">
      <c r="A13" s="63">
        <v>7</v>
      </c>
      <c r="B13" s="23" t="s">
        <v>462</v>
      </c>
      <c r="C13" s="63" t="s">
        <v>200</v>
      </c>
      <c r="D13" s="22" t="s">
        <v>66</v>
      </c>
      <c r="E13" s="22" t="s">
        <v>229</v>
      </c>
      <c r="F13" s="22" t="s">
        <v>81</v>
      </c>
      <c r="G13" s="63" t="s">
        <v>226</v>
      </c>
      <c r="H13" s="63">
        <v>3</v>
      </c>
      <c r="I13" s="24" t="s">
        <v>228</v>
      </c>
      <c r="J13" s="24">
        <v>6000</v>
      </c>
      <c r="K13" s="24">
        <v>2</v>
      </c>
      <c r="L13" s="24">
        <v>17</v>
      </c>
      <c r="M13" s="24">
        <v>12</v>
      </c>
      <c r="N13" s="46">
        <f t="shared" si="0"/>
        <v>0.41666666666666669</v>
      </c>
      <c r="O13" s="47"/>
      <c r="P13" s="48"/>
      <c r="Q13" s="48"/>
      <c r="R13" s="49"/>
    </row>
    <row r="14" spans="1:18" ht="24" x14ac:dyDescent="0.35">
      <c r="A14" s="63">
        <v>8</v>
      </c>
      <c r="B14" s="23" t="s">
        <v>463</v>
      </c>
      <c r="C14" s="63" t="s">
        <v>200</v>
      </c>
      <c r="D14" s="22" t="s">
        <v>66</v>
      </c>
      <c r="E14" s="22" t="s">
        <v>229</v>
      </c>
      <c r="F14" s="22" t="s">
        <v>81</v>
      </c>
      <c r="G14" s="63" t="s">
        <v>226</v>
      </c>
      <c r="H14" s="63">
        <v>3</v>
      </c>
      <c r="I14" s="24" t="s">
        <v>228</v>
      </c>
      <c r="J14" s="24">
        <v>6000</v>
      </c>
      <c r="K14" s="24">
        <v>4</v>
      </c>
      <c r="L14" s="24">
        <f>102/3</f>
        <v>34</v>
      </c>
      <c r="M14" s="24">
        <f>72/3</f>
        <v>24</v>
      </c>
      <c r="N14" s="46">
        <f t="shared" ref="N14" si="4">(L14-M14)/M14</f>
        <v>0.41666666666666669</v>
      </c>
      <c r="O14" s="47"/>
      <c r="P14" s="48"/>
      <c r="Q14" s="48"/>
      <c r="R14" s="49"/>
    </row>
    <row r="15" spans="1:18" ht="24" x14ac:dyDescent="0.35">
      <c r="A15" s="63">
        <v>9</v>
      </c>
      <c r="B15" s="23" t="s">
        <v>462</v>
      </c>
      <c r="C15" s="22" t="s">
        <v>203</v>
      </c>
      <c r="D15" s="148" t="s">
        <v>204</v>
      </c>
      <c r="E15" s="22" t="s">
        <v>233</v>
      </c>
      <c r="F15" s="22" t="s">
        <v>81</v>
      </c>
      <c r="G15" s="63" t="s">
        <v>226</v>
      </c>
      <c r="H15" s="63">
        <v>4</v>
      </c>
      <c r="I15" s="24" t="s">
        <v>232</v>
      </c>
      <c r="J15" s="24">
        <v>6000</v>
      </c>
      <c r="K15" s="24">
        <v>4</v>
      </c>
      <c r="L15" s="24">
        <v>60</v>
      </c>
      <c r="M15" s="24">
        <v>44</v>
      </c>
      <c r="N15" s="46">
        <f t="shared" si="0"/>
        <v>0.36363636363636365</v>
      </c>
      <c r="O15" s="47"/>
      <c r="P15" s="48"/>
      <c r="Q15" s="48"/>
      <c r="R15" s="49"/>
    </row>
    <row r="16" spans="1:18" ht="24" x14ac:dyDescent="0.35">
      <c r="A16" s="63">
        <v>10</v>
      </c>
      <c r="B16" s="23" t="s">
        <v>463</v>
      </c>
      <c r="C16" s="22" t="s">
        <v>203</v>
      </c>
      <c r="D16" s="148" t="s">
        <v>204</v>
      </c>
      <c r="E16" s="22" t="s">
        <v>233</v>
      </c>
      <c r="F16" s="22" t="s">
        <v>81</v>
      </c>
      <c r="G16" s="63" t="s">
        <v>226</v>
      </c>
      <c r="H16" s="63">
        <v>4</v>
      </c>
      <c r="I16" s="24" t="s">
        <v>232</v>
      </c>
      <c r="J16" s="24">
        <v>6000</v>
      </c>
      <c r="K16" s="24">
        <v>8</v>
      </c>
      <c r="L16" s="24">
        <f>360/3</f>
        <v>120</v>
      </c>
      <c r="M16" s="24">
        <f>264/3</f>
        <v>88</v>
      </c>
      <c r="N16" s="46">
        <f t="shared" ref="N16" si="5">(L16-M16)/M16</f>
        <v>0.36363636363636365</v>
      </c>
      <c r="O16" s="47"/>
      <c r="P16" s="48"/>
      <c r="Q16" s="48"/>
      <c r="R16" s="49"/>
    </row>
    <row r="17" spans="1:18" ht="24" x14ac:dyDescent="0.35">
      <c r="A17" s="63">
        <v>11</v>
      </c>
      <c r="B17" s="33" t="s">
        <v>400</v>
      </c>
      <c r="C17" s="22" t="s">
        <v>184</v>
      </c>
      <c r="D17" s="22" t="s">
        <v>236</v>
      </c>
      <c r="E17" s="32" t="s">
        <v>237</v>
      </c>
      <c r="F17" s="22" t="s">
        <v>81</v>
      </c>
      <c r="G17" s="63" t="s">
        <v>226</v>
      </c>
      <c r="H17" s="24">
        <v>5</v>
      </c>
      <c r="I17" s="24" t="s">
        <v>156</v>
      </c>
      <c r="J17" s="24">
        <v>6000</v>
      </c>
      <c r="K17" s="24">
        <v>1</v>
      </c>
      <c r="L17" s="24">
        <v>22.3</v>
      </c>
      <c r="M17" s="24">
        <v>22.3</v>
      </c>
      <c r="N17" s="46">
        <v>0.01</v>
      </c>
      <c r="O17" s="47"/>
      <c r="P17" s="48"/>
      <c r="Q17" s="48"/>
      <c r="R17" s="49"/>
    </row>
    <row r="19" spans="1:18" x14ac:dyDescent="0.25">
      <c r="A19" s="34"/>
      <c r="B19" s="34"/>
      <c r="C19" s="37"/>
      <c r="D19" s="37"/>
      <c r="E19" s="37"/>
      <c r="F19" s="37"/>
      <c r="G19" s="52"/>
      <c r="H19" s="52"/>
      <c r="I19" s="74"/>
      <c r="J19" s="74"/>
      <c r="K19" s="160" t="s">
        <v>11</v>
      </c>
      <c r="L19" s="160"/>
      <c r="M19" s="160"/>
      <c r="N19" s="160"/>
      <c r="O19" s="160"/>
      <c r="P19" s="160"/>
      <c r="Q19" s="108" t="s">
        <v>7</v>
      </c>
      <c r="R19" s="108" t="s">
        <v>5</v>
      </c>
    </row>
    <row r="20" spans="1:18" x14ac:dyDescent="0.25">
      <c r="A20" s="34"/>
      <c r="B20" s="34"/>
      <c r="C20" s="37"/>
      <c r="D20" s="37"/>
      <c r="E20" s="37"/>
      <c r="F20" s="37"/>
      <c r="G20" s="52"/>
      <c r="H20" s="52"/>
      <c r="I20" s="74"/>
      <c r="J20" s="74"/>
      <c r="K20" s="161"/>
      <c r="L20" s="161"/>
      <c r="M20" s="161"/>
      <c r="N20" s="161"/>
      <c r="O20" s="161"/>
      <c r="P20" s="161"/>
      <c r="Q20" s="98"/>
      <c r="R20" s="107"/>
    </row>
    <row r="21" spans="1:18" x14ac:dyDescent="0.25">
      <c r="A21" s="34"/>
      <c r="B21" s="34"/>
      <c r="C21" s="37"/>
      <c r="D21" s="37"/>
      <c r="E21" s="37"/>
      <c r="F21" s="37"/>
      <c r="G21" s="52"/>
      <c r="H21" s="52"/>
      <c r="I21" s="74"/>
      <c r="J21" s="74"/>
    </row>
    <row r="22" spans="1:18" x14ac:dyDescent="0.25">
      <c r="A22" s="34"/>
      <c r="B22" s="34"/>
      <c r="C22" s="37"/>
      <c r="D22" s="37"/>
      <c r="E22" s="37"/>
      <c r="F22" s="37"/>
      <c r="G22" s="52"/>
      <c r="H22" s="52"/>
      <c r="I22" s="74"/>
      <c r="J22" s="74"/>
      <c r="K22" s="160" t="s">
        <v>14</v>
      </c>
      <c r="L22" s="160"/>
      <c r="M22" s="160"/>
      <c r="N22" s="160"/>
      <c r="O22" s="160"/>
      <c r="P22" s="160"/>
      <c r="Q22" s="108" t="s">
        <v>7</v>
      </c>
      <c r="R22" s="108" t="s">
        <v>5</v>
      </c>
    </row>
    <row r="23" spans="1:18" x14ac:dyDescent="0.25">
      <c r="A23" s="34"/>
      <c r="B23" s="34"/>
      <c r="C23" s="37"/>
      <c r="D23" s="37"/>
      <c r="E23" s="37"/>
      <c r="F23" s="37"/>
      <c r="G23" s="52"/>
      <c r="H23" s="52"/>
      <c r="I23" s="74"/>
      <c r="J23" s="74"/>
      <c r="K23" s="160"/>
      <c r="L23" s="160"/>
      <c r="M23" s="160"/>
      <c r="N23" s="160"/>
      <c r="O23" s="160"/>
      <c r="P23" s="160"/>
      <c r="Q23" s="108"/>
      <c r="R23" s="108"/>
    </row>
    <row r="24" spans="1:18" x14ac:dyDescent="0.25">
      <c r="A24" s="34"/>
      <c r="B24" s="34"/>
      <c r="C24" s="37"/>
      <c r="D24" s="37"/>
      <c r="E24" s="37"/>
      <c r="F24" s="37"/>
      <c r="G24" s="52"/>
      <c r="H24" s="52"/>
      <c r="I24" s="74"/>
      <c r="J24" s="74"/>
      <c r="K24" s="74"/>
      <c r="L24" s="74"/>
      <c r="M24" s="74"/>
      <c r="N24" s="77"/>
      <c r="O24" s="37"/>
      <c r="P24" s="35"/>
      <c r="Q24" s="35"/>
      <c r="R24" s="36"/>
    </row>
    <row r="25" spans="1:18" x14ac:dyDescent="0.25">
      <c r="A25" s="34"/>
      <c r="B25" s="34"/>
      <c r="C25" s="37"/>
      <c r="D25" s="37"/>
      <c r="E25" s="37"/>
      <c r="F25" s="37"/>
      <c r="G25" s="52"/>
      <c r="H25" s="52"/>
      <c r="I25" s="74"/>
      <c r="J25" s="74"/>
      <c r="K25" s="74"/>
      <c r="L25" s="74"/>
      <c r="M25" s="74"/>
      <c r="N25" s="77"/>
      <c r="O25" s="37"/>
      <c r="P25" s="35"/>
      <c r="Q25" s="35"/>
      <c r="R25" s="36"/>
    </row>
    <row r="26" spans="1:18" x14ac:dyDescent="0.25">
      <c r="A26" s="92"/>
      <c r="B26" s="92"/>
      <c r="C26" s="92"/>
      <c r="D26" s="92"/>
      <c r="E26" s="92"/>
      <c r="F26" s="92"/>
      <c r="G26" s="92"/>
      <c r="H26" s="92"/>
      <c r="I26" s="92"/>
      <c r="K26" s="108"/>
      <c r="L26" s="66" t="s">
        <v>22</v>
      </c>
      <c r="M26" s="66" t="s">
        <v>23</v>
      </c>
      <c r="N26" s="66" t="s">
        <v>2</v>
      </c>
      <c r="O26" s="83"/>
      <c r="P26" s="83"/>
      <c r="Q26" s="92"/>
      <c r="R26" s="92"/>
    </row>
    <row r="27" spans="1:18" x14ac:dyDescent="0.25">
      <c r="A27" s="92"/>
      <c r="B27" s="92"/>
      <c r="C27" s="92"/>
      <c r="D27" s="92"/>
      <c r="E27" s="92"/>
      <c r="F27" s="92"/>
      <c r="G27" s="92"/>
      <c r="H27" s="92"/>
      <c r="I27" s="92"/>
      <c r="K27" s="94" t="s">
        <v>28</v>
      </c>
      <c r="L27" s="95">
        <v>10404</v>
      </c>
      <c r="M27" s="94">
        <v>1040</v>
      </c>
      <c r="N27" s="94">
        <v>1</v>
      </c>
      <c r="O27" s="96"/>
      <c r="P27" s="96"/>
      <c r="R27" s="92"/>
    </row>
    <row r="28" spans="1:18" x14ac:dyDescent="0.25">
      <c r="K28" s="94" t="s">
        <v>0</v>
      </c>
      <c r="L28" s="94" t="s">
        <v>495</v>
      </c>
      <c r="M28" s="94"/>
      <c r="N28" s="94"/>
      <c r="O28" s="96"/>
      <c r="P28" s="96"/>
      <c r="R28" s="92"/>
    </row>
    <row r="29" spans="1:18" ht="18.75" customHeight="1" x14ac:dyDescent="0.25">
      <c r="K29" s="94" t="s">
        <v>1</v>
      </c>
      <c r="L29" s="94">
        <v>0</v>
      </c>
      <c r="M29" s="94" t="s">
        <v>44</v>
      </c>
      <c r="N29" s="94" t="s">
        <v>444</v>
      </c>
      <c r="O29" s="96"/>
      <c r="P29" s="96"/>
      <c r="Q29" s="90" t="s">
        <v>60</v>
      </c>
      <c r="R29" s="92"/>
    </row>
    <row r="30" spans="1:18" x14ac:dyDescent="0.25">
      <c r="N30" s="97"/>
      <c r="O30" s="92"/>
      <c r="Q30" s="92"/>
      <c r="R30" s="92"/>
    </row>
    <row r="31" spans="1:18" ht="40.5" x14ac:dyDescent="0.35">
      <c r="A31" s="66" t="s">
        <v>3</v>
      </c>
      <c r="B31" s="47" t="s">
        <v>34</v>
      </c>
      <c r="C31" s="66" t="s">
        <v>15</v>
      </c>
      <c r="D31" s="66" t="s">
        <v>21</v>
      </c>
      <c r="E31" s="66" t="s">
        <v>12</v>
      </c>
      <c r="F31" s="66" t="s">
        <v>4</v>
      </c>
      <c r="G31" s="66" t="s">
        <v>10</v>
      </c>
      <c r="H31" s="185" t="s">
        <v>53</v>
      </c>
      <c r="I31" s="186"/>
      <c r="J31" s="110" t="s">
        <v>6</v>
      </c>
      <c r="K31" s="47" t="s">
        <v>41</v>
      </c>
      <c r="L31" s="47" t="s">
        <v>26</v>
      </c>
      <c r="M31" s="47" t="s">
        <v>27</v>
      </c>
      <c r="N31" s="47" t="s">
        <v>25</v>
      </c>
      <c r="O31" s="47" t="s">
        <v>20</v>
      </c>
      <c r="P31" s="48" t="s">
        <v>8</v>
      </c>
      <c r="Q31" s="48" t="s">
        <v>9</v>
      </c>
      <c r="R31" s="49" t="s">
        <v>13</v>
      </c>
    </row>
    <row r="32" spans="1:18" ht="16.5" x14ac:dyDescent="0.35">
      <c r="A32" s="63">
        <v>12</v>
      </c>
      <c r="B32" s="23" t="s">
        <v>462</v>
      </c>
      <c r="C32" s="63" t="s">
        <v>200</v>
      </c>
      <c r="D32" s="22" t="s">
        <v>208</v>
      </c>
      <c r="E32" s="32" t="s">
        <v>238</v>
      </c>
      <c r="F32" s="22" t="s">
        <v>80</v>
      </c>
      <c r="G32" s="63" t="s">
        <v>226</v>
      </c>
      <c r="H32" s="190">
        <v>60</v>
      </c>
      <c r="I32" s="191"/>
      <c r="J32" s="24">
        <v>3000</v>
      </c>
      <c r="K32" s="24">
        <v>1</v>
      </c>
      <c r="L32" s="24">
        <v>15</v>
      </c>
      <c r="M32" s="24">
        <v>12.5</v>
      </c>
      <c r="N32" s="46">
        <f t="shared" ref="N32:N37" si="6">(L32-M32)/M32</f>
        <v>0.2</v>
      </c>
      <c r="O32" s="47"/>
      <c r="P32" s="48"/>
      <c r="Q32" s="48"/>
      <c r="R32" s="49"/>
    </row>
    <row r="33" spans="1:18" ht="16.5" x14ac:dyDescent="0.35">
      <c r="A33" s="63">
        <v>13</v>
      </c>
      <c r="B33" s="23" t="s">
        <v>463</v>
      </c>
      <c r="C33" s="63" t="s">
        <v>200</v>
      </c>
      <c r="D33" s="22" t="s">
        <v>208</v>
      </c>
      <c r="E33" s="32" t="s">
        <v>238</v>
      </c>
      <c r="F33" s="22" t="s">
        <v>80</v>
      </c>
      <c r="G33" s="63" t="s">
        <v>226</v>
      </c>
      <c r="H33" s="190">
        <v>60</v>
      </c>
      <c r="I33" s="191"/>
      <c r="J33" s="24">
        <v>6000</v>
      </c>
      <c r="K33" s="24">
        <v>1</v>
      </c>
      <c r="L33" s="24">
        <v>30</v>
      </c>
      <c r="M33" s="24">
        <f>51.6/2</f>
        <v>25.8</v>
      </c>
      <c r="N33" s="46">
        <f t="shared" si="6"/>
        <v>0.16279069767441856</v>
      </c>
      <c r="O33" s="47"/>
      <c r="P33" s="48"/>
      <c r="Q33" s="48"/>
      <c r="R33" s="49"/>
    </row>
    <row r="34" spans="1:18" ht="16.5" x14ac:dyDescent="0.35">
      <c r="A34" s="63">
        <v>14</v>
      </c>
      <c r="B34" s="23" t="s">
        <v>462</v>
      </c>
      <c r="C34" s="22" t="s">
        <v>203</v>
      </c>
      <c r="D34" s="22" t="s">
        <v>204</v>
      </c>
      <c r="E34" s="32" t="s">
        <v>239</v>
      </c>
      <c r="F34" s="22" t="s">
        <v>80</v>
      </c>
      <c r="G34" s="63" t="s">
        <v>226</v>
      </c>
      <c r="H34" s="190">
        <v>40</v>
      </c>
      <c r="I34" s="191"/>
      <c r="J34" s="24">
        <v>6000</v>
      </c>
      <c r="K34" s="24">
        <v>2</v>
      </c>
      <c r="L34" s="24">
        <v>58</v>
      </c>
      <c r="M34" s="24">
        <v>50</v>
      </c>
      <c r="N34" s="46">
        <f t="shared" si="6"/>
        <v>0.16</v>
      </c>
      <c r="O34" s="47"/>
      <c r="P34" s="48"/>
      <c r="Q34" s="48"/>
      <c r="R34" s="49"/>
    </row>
    <row r="35" spans="1:18" ht="16.5" x14ac:dyDescent="0.35">
      <c r="A35" s="63">
        <v>15</v>
      </c>
      <c r="B35" s="23" t="s">
        <v>463</v>
      </c>
      <c r="C35" s="22" t="s">
        <v>203</v>
      </c>
      <c r="D35" s="22" t="s">
        <v>204</v>
      </c>
      <c r="E35" s="32" t="s">
        <v>239</v>
      </c>
      <c r="F35" s="22" t="s">
        <v>80</v>
      </c>
      <c r="G35" s="63" t="s">
        <v>226</v>
      </c>
      <c r="H35" s="190">
        <v>40</v>
      </c>
      <c r="I35" s="191"/>
      <c r="J35" s="24">
        <v>6000</v>
      </c>
      <c r="K35" s="24">
        <v>4</v>
      </c>
      <c r="L35" s="24">
        <f>348/3</f>
        <v>116</v>
      </c>
      <c r="M35" s="24">
        <v>100</v>
      </c>
      <c r="N35" s="46">
        <f t="shared" si="6"/>
        <v>0.16</v>
      </c>
      <c r="O35" s="47"/>
      <c r="P35" s="48"/>
      <c r="Q35" s="48"/>
      <c r="R35" s="49"/>
    </row>
    <row r="36" spans="1:18" ht="16.5" x14ac:dyDescent="0.35">
      <c r="A36" s="63">
        <v>16</v>
      </c>
      <c r="B36" s="23" t="s">
        <v>462</v>
      </c>
      <c r="C36" s="22" t="s">
        <v>30</v>
      </c>
      <c r="D36" s="22" t="s">
        <v>58</v>
      </c>
      <c r="E36" s="32" t="s">
        <v>157</v>
      </c>
      <c r="F36" s="22" t="s">
        <v>80</v>
      </c>
      <c r="G36" s="63" t="s">
        <v>226</v>
      </c>
      <c r="H36" s="190">
        <v>140</v>
      </c>
      <c r="I36" s="191"/>
      <c r="J36" s="24">
        <v>6000</v>
      </c>
      <c r="K36" s="24">
        <v>1</v>
      </c>
      <c r="L36" s="24">
        <f>576/6</f>
        <v>96</v>
      </c>
      <c r="M36" s="24">
        <v>96</v>
      </c>
      <c r="N36" s="46">
        <f t="shared" si="6"/>
        <v>0</v>
      </c>
      <c r="O36" s="47"/>
      <c r="P36" s="48"/>
      <c r="Q36" s="48"/>
      <c r="R36" s="49"/>
    </row>
    <row r="37" spans="1:18" ht="16.5" x14ac:dyDescent="0.35">
      <c r="A37" s="63">
        <v>17</v>
      </c>
      <c r="B37" s="23" t="s">
        <v>463</v>
      </c>
      <c r="C37" s="22" t="s">
        <v>30</v>
      </c>
      <c r="D37" s="22" t="s">
        <v>58</v>
      </c>
      <c r="E37" s="32" t="s">
        <v>157</v>
      </c>
      <c r="F37" s="22" t="s">
        <v>80</v>
      </c>
      <c r="G37" s="63" t="s">
        <v>226</v>
      </c>
      <c r="H37" s="190">
        <v>140</v>
      </c>
      <c r="I37" s="191"/>
      <c r="J37" s="24">
        <v>6000</v>
      </c>
      <c r="K37" s="24">
        <v>1</v>
      </c>
      <c r="L37" s="24">
        <f>576/6</f>
        <v>96</v>
      </c>
      <c r="M37" s="24">
        <v>96</v>
      </c>
      <c r="N37" s="46">
        <f t="shared" si="6"/>
        <v>0</v>
      </c>
      <c r="O37" s="47"/>
      <c r="P37" s="48"/>
      <c r="Q37" s="48"/>
      <c r="R37" s="49"/>
    </row>
    <row r="38" spans="1:18" ht="5.25" customHeight="1" x14ac:dyDescent="0.35">
      <c r="A38" s="52"/>
      <c r="B38" s="34"/>
      <c r="C38" s="37"/>
      <c r="D38" s="37"/>
      <c r="E38" s="38"/>
      <c r="F38" s="83"/>
      <c r="G38" s="37"/>
      <c r="H38" s="74"/>
      <c r="I38" s="74"/>
      <c r="J38" s="74"/>
      <c r="K38" s="74"/>
      <c r="L38" s="74"/>
      <c r="M38" s="74"/>
      <c r="N38" s="77"/>
      <c r="O38" s="78"/>
      <c r="P38" s="79"/>
      <c r="Q38" s="79"/>
      <c r="R38" s="80"/>
    </row>
    <row r="39" spans="1:18" ht="36.75" customHeight="1" x14ac:dyDescent="0.35">
      <c r="A39" s="66" t="s">
        <v>3</v>
      </c>
      <c r="B39" s="47" t="s">
        <v>34</v>
      </c>
      <c r="C39" s="66" t="s">
        <v>15</v>
      </c>
      <c r="D39" s="66" t="s">
        <v>21</v>
      </c>
      <c r="E39" s="66" t="s">
        <v>12</v>
      </c>
      <c r="F39" s="66" t="s">
        <v>4</v>
      </c>
      <c r="G39" s="66" t="s">
        <v>10</v>
      </c>
      <c r="H39" s="189" t="s">
        <v>43</v>
      </c>
      <c r="I39" s="189"/>
      <c r="J39" s="110" t="s">
        <v>6</v>
      </c>
      <c r="K39" s="47" t="s">
        <v>41</v>
      </c>
      <c r="L39" s="47" t="s">
        <v>26</v>
      </c>
      <c r="M39" s="47" t="s">
        <v>27</v>
      </c>
      <c r="N39" s="47" t="s">
        <v>25</v>
      </c>
      <c r="O39" s="47" t="s">
        <v>20</v>
      </c>
      <c r="P39" s="48" t="s">
        <v>8</v>
      </c>
      <c r="Q39" s="48" t="s">
        <v>9</v>
      </c>
      <c r="R39" s="49" t="s">
        <v>13</v>
      </c>
    </row>
    <row r="40" spans="1:18" x14ac:dyDescent="0.25">
      <c r="A40" s="33">
        <v>18</v>
      </c>
      <c r="B40" s="23" t="s">
        <v>462</v>
      </c>
      <c r="C40" s="63" t="s">
        <v>200</v>
      </c>
      <c r="D40" s="70" t="s">
        <v>66</v>
      </c>
      <c r="E40" s="84" t="s">
        <v>242</v>
      </c>
      <c r="F40" s="84" t="s">
        <v>54</v>
      </c>
      <c r="G40" s="63" t="s">
        <v>226</v>
      </c>
      <c r="H40" s="183" t="s">
        <v>240</v>
      </c>
      <c r="I40" s="184"/>
      <c r="J40" s="85">
        <v>5100</v>
      </c>
      <c r="K40" s="67">
        <v>4</v>
      </c>
      <c r="L40" s="69">
        <f>327/2</f>
        <v>163.5</v>
      </c>
      <c r="M40" s="69">
        <v>164</v>
      </c>
      <c r="N40" s="46">
        <f t="shared" ref="N40" si="7">(L40-M40)/M40</f>
        <v>-3.0487804878048782E-3</v>
      </c>
      <c r="O40" s="86"/>
      <c r="P40" s="87"/>
      <c r="Q40" s="87"/>
      <c r="R40" s="68"/>
    </row>
    <row r="41" spans="1:18" x14ac:dyDescent="0.25">
      <c r="A41" s="33">
        <v>19</v>
      </c>
      <c r="B41" s="23" t="s">
        <v>463</v>
      </c>
      <c r="C41" s="63" t="s">
        <v>200</v>
      </c>
      <c r="D41" s="70" t="s">
        <v>66</v>
      </c>
      <c r="E41" s="84" t="s">
        <v>242</v>
      </c>
      <c r="F41" s="84" t="s">
        <v>54</v>
      </c>
      <c r="G41" s="63" t="s">
        <v>226</v>
      </c>
      <c r="H41" s="183" t="s">
        <v>240</v>
      </c>
      <c r="I41" s="184"/>
      <c r="J41" s="85">
        <v>5100</v>
      </c>
      <c r="K41" s="67">
        <v>8</v>
      </c>
      <c r="L41" s="69">
        <f>109*3</f>
        <v>327</v>
      </c>
      <c r="M41" s="69">
        <v>327</v>
      </c>
      <c r="N41" s="46">
        <f t="shared" ref="N41" si="8">(L41-M41)/M41</f>
        <v>0</v>
      </c>
      <c r="O41" s="86"/>
      <c r="P41" s="87"/>
      <c r="Q41" s="87"/>
      <c r="R41" s="68"/>
    </row>
    <row r="42" spans="1:18" x14ac:dyDescent="0.25">
      <c r="A42" s="33">
        <v>20</v>
      </c>
      <c r="B42" s="23" t="s">
        <v>462</v>
      </c>
      <c r="C42" s="63" t="s">
        <v>200</v>
      </c>
      <c r="D42" s="70" t="s">
        <v>66</v>
      </c>
      <c r="E42" s="84" t="s">
        <v>243</v>
      </c>
      <c r="F42" s="84" t="s">
        <v>54</v>
      </c>
      <c r="G42" s="63" t="s">
        <v>226</v>
      </c>
      <c r="H42" s="183" t="s">
        <v>241</v>
      </c>
      <c r="I42" s="184"/>
      <c r="J42" s="85">
        <v>550</v>
      </c>
      <c r="K42" s="67">
        <v>1</v>
      </c>
      <c r="L42" s="149">
        <v>4.4000000000000004</v>
      </c>
      <c r="M42" s="149">
        <v>3.6</v>
      </c>
      <c r="N42" s="46">
        <f>(L42-M42)/M42</f>
        <v>0.22222222222222229</v>
      </c>
      <c r="O42" s="86"/>
      <c r="P42" s="87"/>
      <c r="Q42" s="87"/>
      <c r="R42" s="68"/>
    </row>
    <row r="43" spans="1:18" x14ac:dyDescent="0.25">
      <c r="A43" s="33">
        <v>21</v>
      </c>
      <c r="B43" s="23" t="s">
        <v>463</v>
      </c>
      <c r="C43" s="63" t="s">
        <v>200</v>
      </c>
      <c r="D43" s="70" t="s">
        <v>66</v>
      </c>
      <c r="E43" s="84" t="s">
        <v>243</v>
      </c>
      <c r="F43" s="84" t="s">
        <v>54</v>
      </c>
      <c r="G43" s="63" t="s">
        <v>226</v>
      </c>
      <c r="H43" s="183" t="s">
        <v>241</v>
      </c>
      <c r="I43" s="184"/>
      <c r="J43" s="85">
        <v>1100</v>
      </c>
      <c r="K43" s="67">
        <v>1</v>
      </c>
      <c r="L43" s="149">
        <f>26.4/3</f>
        <v>8.7999999999999989</v>
      </c>
      <c r="M43" s="149">
        <f>21.6/3</f>
        <v>7.2</v>
      </c>
      <c r="N43" s="46">
        <f t="shared" ref="N43" si="9">(L43-M43)/M43</f>
        <v>0.22222222222222204</v>
      </c>
      <c r="O43" s="86"/>
      <c r="P43" s="87"/>
      <c r="Q43" s="87"/>
      <c r="R43" s="68"/>
    </row>
    <row r="44" spans="1:18" x14ac:dyDescent="0.25">
      <c r="A44" s="33">
        <v>22</v>
      </c>
      <c r="B44" s="23" t="s">
        <v>462</v>
      </c>
      <c r="C44" s="22" t="s">
        <v>203</v>
      </c>
      <c r="D44" s="22" t="s">
        <v>204</v>
      </c>
      <c r="E44" s="84" t="s">
        <v>245</v>
      </c>
      <c r="F44" s="84" t="s">
        <v>54</v>
      </c>
      <c r="G44" s="63" t="s">
        <v>226</v>
      </c>
      <c r="H44" s="183" t="s">
        <v>244</v>
      </c>
      <c r="I44" s="184"/>
      <c r="J44" s="85">
        <v>2400</v>
      </c>
      <c r="K44" s="67">
        <v>1</v>
      </c>
      <c r="L44" s="69">
        <v>64</v>
      </c>
      <c r="M44" s="69">
        <v>60</v>
      </c>
      <c r="N44" s="46">
        <f>(L44-M44)/M44</f>
        <v>6.6666666666666666E-2</v>
      </c>
      <c r="O44" s="86"/>
      <c r="P44" s="87"/>
      <c r="Q44" s="87"/>
      <c r="R44" s="68"/>
    </row>
    <row r="45" spans="1:18" x14ac:dyDescent="0.25">
      <c r="A45" s="33">
        <v>23</v>
      </c>
      <c r="B45" s="23" t="s">
        <v>463</v>
      </c>
      <c r="C45" s="22" t="s">
        <v>203</v>
      </c>
      <c r="D45" s="22" t="s">
        <v>204</v>
      </c>
      <c r="E45" s="84" t="s">
        <v>245</v>
      </c>
      <c r="F45" s="84" t="s">
        <v>54</v>
      </c>
      <c r="G45" s="63" t="s">
        <v>226</v>
      </c>
      <c r="H45" s="183" t="s">
        <v>244</v>
      </c>
      <c r="I45" s="184"/>
      <c r="J45" s="85">
        <v>2400</v>
      </c>
      <c r="K45" s="67">
        <v>2</v>
      </c>
      <c r="L45" s="69">
        <f>384/3</f>
        <v>128</v>
      </c>
      <c r="M45" s="69">
        <v>120</v>
      </c>
      <c r="N45" s="46">
        <f t="shared" ref="N45" si="10">(L45-M45)/M45</f>
        <v>6.6666666666666666E-2</v>
      </c>
      <c r="O45" s="86"/>
      <c r="P45" s="87"/>
      <c r="Q45" s="87"/>
      <c r="R45" s="68"/>
    </row>
    <row r="46" spans="1:18" x14ac:dyDescent="0.25">
      <c r="A46" s="33">
        <v>24</v>
      </c>
      <c r="B46" s="23" t="s">
        <v>400</v>
      </c>
      <c r="C46" s="22" t="s">
        <v>197</v>
      </c>
      <c r="D46" s="70" t="s">
        <v>96</v>
      </c>
      <c r="E46" s="84" t="s">
        <v>248</v>
      </c>
      <c r="F46" s="84" t="s">
        <v>54</v>
      </c>
      <c r="G46" s="63" t="s">
        <v>226</v>
      </c>
      <c r="H46" s="183" t="s">
        <v>246</v>
      </c>
      <c r="I46" s="184"/>
      <c r="J46" s="40">
        <v>6000</v>
      </c>
      <c r="K46" s="67">
        <v>2</v>
      </c>
      <c r="L46" s="149">
        <f>37.2/2</f>
        <v>18.600000000000001</v>
      </c>
      <c r="M46" s="149">
        <v>13.5</v>
      </c>
      <c r="N46" s="46">
        <f>(L46-M46)/M46</f>
        <v>0.37777777777777788</v>
      </c>
      <c r="O46" s="86"/>
      <c r="P46" s="87"/>
      <c r="Q46" s="87"/>
      <c r="R46" s="68"/>
    </row>
    <row r="47" spans="1:18" x14ac:dyDescent="0.25">
      <c r="A47" s="33">
        <v>25</v>
      </c>
      <c r="B47" s="23" t="s">
        <v>400</v>
      </c>
      <c r="C47" s="22" t="s">
        <v>197</v>
      </c>
      <c r="D47" s="70" t="s">
        <v>96</v>
      </c>
      <c r="E47" s="84" t="s">
        <v>248</v>
      </c>
      <c r="F47" s="84" t="s">
        <v>54</v>
      </c>
      <c r="G47" s="63" t="s">
        <v>226</v>
      </c>
      <c r="H47" s="183" t="s">
        <v>247</v>
      </c>
      <c r="I47" s="184"/>
      <c r="J47" s="40">
        <v>6000</v>
      </c>
      <c r="K47" s="67">
        <v>2</v>
      </c>
      <c r="L47" s="149">
        <v>21</v>
      </c>
      <c r="M47" s="149">
        <v>15</v>
      </c>
      <c r="N47" s="46">
        <f>(L47-M47)/M47</f>
        <v>0.4</v>
      </c>
      <c r="O47" s="86"/>
      <c r="P47" s="87"/>
      <c r="Q47" s="87"/>
      <c r="R47" s="68"/>
    </row>
    <row r="48" spans="1:18" x14ac:dyDescent="0.25">
      <c r="A48" s="33">
        <v>26</v>
      </c>
      <c r="B48" s="23" t="s">
        <v>462</v>
      </c>
      <c r="C48" s="63" t="s">
        <v>200</v>
      </c>
      <c r="D48" s="70" t="s">
        <v>208</v>
      </c>
      <c r="E48" s="84" t="s">
        <v>253</v>
      </c>
      <c r="F48" s="84" t="s">
        <v>54</v>
      </c>
      <c r="G48" s="63" t="s">
        <v>55</v>
      </c>
      <c r="H48" s="183" t="s">
        <v>252</v>
      </c>
      <c r="I48" s="184"/>
      <c r="J48" s="85">
        <v>220</v>
      </c>
      <c r="K48" s="67">
        <v>1</v>
      </c>
      <c r="L48" s="69">
        <v>2</v>
      </c>
      <c r="M48" s="88">
        <v>1.5</v>
      </c>
      <c r="N48" s="46">
        <f>(L48-M48)/M48</f>
        <v>0.33333333333333331</v>
      </c>
      <c r="O48" s="86"/>
      <c r="P48" s="87"/>
      <c r="Q48" s="87"/>
      <c r="R48" s="68"/>
    </row>
    <row r="49" spans="1:18" ht="6.75" customHeight="1" x14ac:dyDescent="0.25">
      <c r="A49" s="34"/>
      <c r="B49" s="34"/>
      <c r="C49" s="37"/>
      <c r="D49" s="37"/>
      <c r="E49" s="37"/>
      <c r="F49" s="37"/>
      <c r="G49" s="52"/>
      <c r="H49" s="52"/>
      <c r="I49" s="74"/>
      <c r="J49" s="74"/>
      <c r="K49" s="74"/>
      <c r="L49" s="74"/>
      <c r="M49" s="74"/>
      <c r="N49" s="77"/>
      <c r="O49" s="37"/>
      <c r="P49" s="35"/>
      <c r="Q49" s="35"/>
      <c r="R49" s="36"/>
    </row>
    <row r="50" spans="1:18" ht="13.5" customHeight="1" x14ac:dyDescent="0.25">
      <c r="A50" s="34"/>
      <c r="B50" s="34"/>
      <c r="C50" s="37"/>
      <c r="D50" s="37"/>
      <c r="E50" s="37"/>
      <c r="F50" s="37"/>
      <c r="G50" s="52"/>
      <c r="H50" s="52"/>
      <c r="I50" s="74"/>
      <c r="J50" s="74"/>
      <c r="K50" s="160" t="s">
        <v>11</v>
      </c>
      <c r="L50" s="160"/>
      <c r="M50" s="160"/>
      <c r="N50" s="160"/>
      <c r="O50" s="160"/>
      <c r="P50" s="160"/>
      <c r="Q50" s="108" t="s">
        <v>7</v>
      </c>
      <c r="R50" s="108" t="s">
        <v>5</v>
      </c>
    </row>
    <row r="51" spans="1:18" ht="13.5" customHeight="1" x14ac:dyDescent="0.25">
      <c r="A51" s="34"/>
      <c r="B51" s="34"/>
      <c r="C51" s="37"/>
      <c r="D51" s="37"/>
      <c r="E51" s="37"/>
      <c r="F51" s="37"/>
      <c r="G51" s="52"/>
      <c r="H51" s="52"/>
      <c r="I51" s="74"/>
      <c r="J51" s="74"/>
      <c r="K51" s="161"/>
      <c r="L51" s="161"/>
      <c r="M51" s="161"/>
      <c r="N51" s="161"/>
      <c r="O51" s="161"/>
      <c r="P51" s="161"/>
      <c r="Q51" s="98"/>
      <c r="R51" s="107"/>
    </row>
    <row r="52" spans="1:18" ht="13.5" customHeight="1" x14ac:dyDescent="0.25">
      <c r="A52" s="34"/>
      <c r="B52" s="34"/>
      <c r="C52" s="37"/>
      <c r="D52" s="37"/>
      <c r="E52" s="37"/>
      <c r="F52" s="37"/>
      <c r="G52" s="52"/>
      <c r="H52" s="52"/>
      <c r="I52" s="74"/>
      <c r="J52" s="74"/>
    </row>
    <row r="53" spans="1:18" ht="13.5" customHeight="1" x14ac:dyDescent="0.25">
      <c r="A53" s="34"/>
      <c r="B53" s="34"/>
      <c r="C53" s="37"/>
      <c r="D53" s="37"/>
      <c r="E53" s="37"/>
      <c r="F53" s="37"/>
      <c r="G53" s="52"/>
      <c r="H53" s="52"/>
      <c r="I53" s="74"/>
      <c r="J53" s="74"/>
      <c r="K53" s="160" t="s">
        <v>14</v>
      </c>
      <c r="L53" s="160"/>
      <c r="M53" s="160"/>
      <c r="N53" s="160"/>
      <c r="O53" s="160"/>
      <c r="P53" s="160"/>
      <c r="Q53" s="108" t="s">
        <v>7</v>
      </c>
      <c r="R53" s="108" t="s">
        <v>5</v>
      </c>
    </row>
    <row r="54" spans="1:18" ht="13.5" customHeight="1" x14ac:dyDescent="0.25">
      <c r="A54" s="34"/>
      <c r="B54" s="34"/>
      <c r="C54" s="37"/>
      <c r="D54" s="37"/>
      <c r="E54" s="37"/>
      <c r="F54" s="37"/>
      <c r="G54" s="52"/>
      <c r="H54" s="52"/>
      <c r="I54" s="74"/>
      <c r="J54" s="74"/>
      <c r="K54" s="160"/>
      <c r="L54" s="160"/>
      <c r="M54" s="160"/>
      <c r="N54" s="160"/>
      <c r="O54" s="160"/>
      <c r="P54" s="160"/>
      <c r="Q54" s="108"/>
      <c r="R54" s="108"/>
    </row>
    <row r="55" spans="1:18" ht="13.5" customHeight="1" x14ac:dyDescent="0.25">
      <c r="A55" s="34"/>
      <c r="B55" s="34"/>
      <c r="C55" s="37"/>
      <c r="D55" s="37"/>
      <c r="E55" s="37"/>
      <c r="F55" s="37"/>
      <c r="G55" s="52"/>
      <c r="H55" s="52"/>
      <c r="I55" s="74"/>
      <c r="J55" s="74"/>
      <c r="K55" s="74"/>
      <c r="L55" s="74"/>
      <c r="M55" s="74"/>
      <c r="N55" s="77"/>
      <c r="O55" s="37"/>
      <c r="P55" s="35"/>
      <c r="Q55" s="35"/>
      <c r="R55" s="36"/>
    </row>
    <row r="56" spans="1:18" ht="13.5" customHeight="1" x14ac:dyDescent="0.25">
      <c r="A56" s="34"/>
      <c r="B56" s="34"/>
      <c r="C56" s="37"/>
      <c r="D56" s="37"/>
      <c r="E56" s="37"/>
      <c r="F56" s="37"/>
      <c r="G56" s="52"/>
      <c r="H56" s="52"/>
      <c r="I56" s="74"/>
      <c r="J56" s="74"/>
      <c r="K56" s="74"/>
      <c r="L56" s="74"/>
      <c r="M56" s="74"/>
      <c r="N56" s="77"/>
      <c r="O56" s="37"/>
      <c r="P56" s="35"/>
      <c r="Q56" s="35"/>
      <c r="R56" s="36"/>
    </row>
    <row r="57" spans="1:18" x14ac:dyDescent="0.25">
      <c r="A57" s="92"/>
      <c r="B57" s="92"/>
      <c r="C57" s="92"/>
      <c r="D57" s="92"/>
      <c r="E57" s="92"/>
      <c r="F57" s="92"/>
      <c r="G57" s="92"/>
      <c r="H57" s="92"/>
      <c r="I57" s="92"/>
      <c r="K57" s="108"/>
      <c r="L57" s="66" t="s">
        <v>22</v>
      </c>
      <c r="M57" s="66" t="s">
        <v>23</v>
      </c>
      <c r="N57" s="66" t="s">
        <v>2</v>
      </c>
      <c r="O57" s="83"/>
      <c r="P57" s="83"/>
      <c r="Q57" s="92"/>
      <c r="R57" s="92"/>
    </row>
    <row r="58" spans="1:18" x14ac:dyDescent="0.25">
      <c r="A58" s="92"/>
      <c r="B58" s="92"/>
      <c r="C58" s="92"/>
      <c r="D58" s="92"/>
      <c r="E58" s="92"/>
      <c r="F58" s="92"/>
      <c r="G58" s="92"/>
      <c r="H58" s="92"/>
      <c r="I58" s="92"/>
      <c r="K58" s="94" t="s">
        <v>28</v>
      </c>
      <c r="L58" s="95">
        <v>10404</v>
      </c>
      <c r="M58" s="94">
        <v>1040</v>
      </c>
      <c r="N58" s="94">
        <v>1</v>
      </c>
      <c r="O58" s="96"/>
      <c r="P58" s="96"/>
      <c r="R58" s="92"/>
    </row>
    <row r="59" spans="1:18" ht="16.5" customHeight="1" x14ac:dyDescent="0.25">
      <c r="K59" s="94" t="s">
        <v>0</v>
      </c>
      <c r="L59" s="94" t="s">
        <v>495</v>
      </c>
      <c r="M59" s="94"/>
      <c r="N59" s="94"/>
      <c r="O59" s="96"/>
      <c r="P59" s="96"/>
      <c r="R59" s="92"/>
    </row>
    <row r="60" spans="1:18" ht="17.25" customHeight="1" x14ac:dyDescent="0.25">
      <c r="K60" s="94" t="s">
        <v>1</v>
      </c>
      <c r="L60" s="94">
        <v>0</v>
      </c>
      <c r="M60" s="94" t="s">
        <v>44</v>
      </c>
      <c r="N60" s="94" t="s">
        <v>445</v>
      </c>
      <c r="O60" s="96"/>
      <c r="P60" s="96"/>
      <c r="Q60" s="90" t="s">
        <v>60</v>
      </c>
      <c r="R60" s="92"/>
    </row>
    <row r="62" spans="1:18" ht="7.5" customHeight="1" x14ac:dyDescent="0.25"/>
    <row r="63" spans="1:18" ht="40.5" x14ac:dyDescent="0.35">
      <c r="A63" s="66" t="s">
        <v>3</v>
      </c>
      <c r="B63" s="47" t="s">
        <v>34</v>
      </c>
      <c r="C63" s="66" t="s">
        <v>15</v>
      </c>
      <c r="D63" s="66" t="s">
        <v>21</v>
      </c>
      <c r="E63" s="66" t="s">
        <v>12</v>
      </c>
      <c r="F63" s="66" t="s">
        <v>4</v>
      </c>
      <c r="G63" s="66" t="s">
        <v>10</v>
      </c>
      <c r="H63" s="189" t="s">
        <v>43</v>
      </c>
      <c r="I63" s="189"/>
      <c r="J63" s="110" t="s">
        <v>6</v>
      </c>
      <c r="K63" s="47" t="s">
        <v>41</v>
      </c>
      <c r="L63" s="47" t="s">
        <v>26</v>
      </c>
      <c r="M63" s="47" t="s">
        <v>27</v>
      </c>
      <c r="N63" s="47" t="s">
        <v>25</v>
      </c>
      <c r="O63" s="47" t="s">
        <v>20</v>
      </c>
      <c r="P63" s="48" t="s">
        <v>8</v>
      </c>
      <c r="Q63" s="48" t="s">
        <v>9</v>
      </c>
      <c r="R63" s="49" t="s">
        <v>13</v>
      </c>
    </row>
    <row r="64" spans="1:18" x14ac:dyDescent="0.25">
      <c r="A64" s="33">
        <v>27</v>
      </c>
      <c r="B64" s="23" t="s">
        <v>463</v>
      </c>
      <c r="C64" s="63" t="s">
        <v>200</v>
      </c>
      <c r="D64" s="70" t="s">
        <v>208</v>
      </c>
      <c r="E64" s="84" t="s">
        <v>253</v>
      </c>
      <c r="F64" s="84" t="s">
        <v>54</v>
      </c>
      <c r="G64" s="63" t="s">
        <v>55</v>
      </c>
      <c r="H64" s="183" t="s">
        <v>252</v>
      </c>
      <c r="I64" s="184"/>
      <c r="J64" s="85">
        <v>1320</v>
      </c>
      <c r="K64" s="67">
        <v>1</v>
      </c>
      <c r="L64" s="69">
        <v>12</v>
      </c>
      <c r="M64" s="88">
        <f>1.5*6</f>
        <v>9</v>
      </c>
      <c r="N64" s="46">
        <f t="shared" ref="N64" si="11">(L64-M64)/M64</f>
        <v>0.33333333333333331</v>
      </c>
      <c r="O64" s="86"/>
      <c r="P64" s="87"/>
      <c r="Q64" s="87"/>
      <c r="R64" s="68"/>
    </row>
    <row r="65" spans="1:18" x14ac:dyDescent="0.25">
      <c r="A65" s="33">
        <v>28</v>
      </c>
      <c r="B65" s="26" t="s">
        <v>400</v>
      </c>
      <c r="C65" s="66" t="s">
        <v>158</v>
      </c>
      <c r="D65" s="70" t="s">
        <v>96</v>
      </c>
      <c r="E65" s="84" t="s">
        <v>49</v>
      </c>
      <c r="F65" s="84" t="s">
        <v>54</v>
      </c>
      <c r="G65" s="63" t="s">
        <v>439</v>
      </c>
      <c r="H65" s="183" t="s">
        <v>440</v>
      </c>
      <c r="I65" s="184"/>
      <c r="J65" s="85">
        <v>3000</v>
      </c>
      <c r="K65" s="67">
        <v>1</v>
      </c>
      <c r="L65" s="89">
        <v>1.2</v>
      </c>
      <c r="M65" s="88">
        <v>1.2</v>
      </c>
      <c r="N65" s="46">
        <f t="shared" ref="N65" si="12">(L65-M65)/M65</f>
        <v>0</v>
      </c>
      <c r="O65" s="86"/>
      <c r="P65" s="87"/>
      <c r="Q65" s="87"/>
      <c r="R65" s="68"/>
    </row>
    <row r="66" spans="1:18" ht="4.5" customHeight="1" x14ac:dyDescent="0.25"/>
    <row r="67" spans="1:18" ht="40.5" x14ac:dyDescent="0.35">
      <c r="A67" s="66" t="s">
        <v>3</v>
      </c>
      <c r="B67" s="47" t="s">
        <v>34</v>
      </c>
      <c r="C67" s="66" t="s">
        <v>15</v>
      </c>
      <c r="D67" s="66" t="s">
        <v>21</v>
      </c>
      <c r="E67" s="66" t="s">
        <v>12</v>
      </c>
      <c r="F67" s="66" t="s">
        <v>4</v>
      </c>
      <c r="G67" s="66" t="s">
        <v>10</v>
      </c>
      <c r="H67" s="91" t="s">
        <v>17</v>
      </c>
      <c r="I67" s="110" t="s">
        <v>16</v>
      </c>
      <c r="J67" s="110" t="s">
        <v>6</v>
      </c>
      <c r="K67" s="47" t="s">
        <v>41</v>
      </c>
      <c r="L67" s="47" t="s">
        <v>26</v>
      </c>
      <c r="M67" s="47" t="s">
        <v>27</v>
      </c>
      <c r="N67" s="47" t="s">
        <v>25</v>
      </c>
      <c r="O67" s="47" t="s">
        <v>20</v>
      </c>
      <c r="P67" s="48" t="s">
        <v>8</v>
      </c>
      <c r="Q67" s="48" t="s">
        <v>9</v>
      </c>
      <c r="R67" s="49" t="s">
        <v>13</v>
      </c>
    </row>
    <row r="68" spans="1:18" ht="16.5" x14ac:dyDescent="0.35">
      <c r="A68" s="63">
        <v>29</v>
      </c>
      <c r="B68" s="23" t="s">
        <v>462</v>
      </c>
      <c r="C68" s="22" t="s">
        <v>203</v>
      </c>
      <c r="D68" s="22" t="s">
        <v>204</v>
      </c>
      <c r="E68" s="113" t="s">
        <v>250</v>
      </c>
      <c r="F68" s="22" t="s">
        <v>249</v>
      </c>
      <c r="G68" s="63" t="s">
        <v>65</v>
      </c>
      <c r="H68" s="115">
        <v>1</v>
      </c>
      <c r="I68" s="115">
        <v>32</v>
      </c>
      <c r="J68" s="115">
        <v>100000</v>
      </c>
      <c r="K68" s="24">
        <v>1</v>
      </c>
      <c r="L68" s="24">
        <v>25</v>
      </c>
      <c r="M68" s="24">
        <v>25</v>
      </c>
      <c r="N68" s="46">
        <f>(L68-M68)/M68</f>
        <v>0</v>
      </c>
      <c r="O68" s="47" t="s">
        <v>474</v>
      </c>
      <c r="P68" s="48"/>
      <c r="Q68" s="48"/>
      <c r="R68" s="49"/>
    </row>
    <row r="69" spans="1:18" ht="16.5" x14ac:dyDescent="0.35">
      <c r="A69" s="63">
        <v>30</v>
      </c>
      <c r="B69" s="23" t="s">
        <v>463</v>
      </c>
      <c r="C69" s="22" t="s">
        <v>203</v>
      </c>
      <c r="D69" s="22" t="s">
        <v>204</v>
      </c>
      <c r="E69" s="113" t="s">
        <v>250</v>
      </c>
      <c r="F69" s="22" t="s">
        <v>249</v>
      </c>
      <c r="G69" s="63" t="s">
        <v>65</v>
      </c>
      <c r="H69" s="115">
        <v>1</v>
      </c>
      <c r="I69" s="115">
        <v>32</v>
      </c>
      <c r="J69" s="115">
        <v>200000</v>
      </c>
      <c r="K69" s="24">
        <v>1</v>
      </c>
      <c r="L69" s="24">
        <v>50</v>
      </c>
      <c r="M69" s="24">
        <v>50</v>
      </c>
      <c r="N69" s="46">
        <f>(L69-M69)/M69</f>
        <v>0</v>
      </c>
      <c r="O69" s="47" t="s">
        <v>422</v>
      </c>
      <c r="P69" s="48"/>
      <c r="Q69" s="48"/>
      <c r="R69" s="49"/>
    </row>
    <row r="70" spans="1:18" ht="3.75" customHeight="1" x14ac:dyDescent="0.35">
      <c r="A70" s="52"/>
      <c r="B70" s="34"/>
      <c r="C70" s="37"/>
      <c r="D70" s="37"/>
      <c r="E70" s="51"/>
      <c r="F70" s="37"/>
      <c r="G70" s="52"/>
      <c r="H70" s="53"/>
      <c r="I70" s="53"/>
      <c r="J70" s="53"/>
      <c r="K70" s="74"/>
      <c r="L70" s="74"/>
      <c r="M70" s="74"/>
      <c r="N70" s="77"/>
      <c r="O70" s="78"/>
      <c r="P70" s="79"/>
      <c r="Q70" s="79"/>
      <c r="R70" s="80"/>
    </row>
    <row r="71" spans="1:18" ht="40.5" x14ac:dyDescent="0.35">
      <c r="A71" s="66" t="s">
        <v>3</v>
      </c>
      <c r="B71" s="47" t="s">
        <v>34</v>
      </c>
      <c r="C71" s="66" t="s">
        <v>15</v>
      </c>
      <c r="D71" s="66" t="s">
        <v>21</v>
      </c>
      <c r="E71" s="66" t="s">
        <v>12</v>
      </c>
      <c r="F71" s="66" t="s">
        <v>4</v>
      </c>
      <c r="G71" s="66" t="s">
        <v>10</v>
      </c>
      <c r="H71" s="185" t="s">
        <v>53</v>
      </c>
      <c r="I71" s="186"/>
      <c r="J71" s="110" t="s">
        <v>6</v>
      </c>
      <c r="K71" s="47" t="s">
        <v>41</v>
      </c>
      <c r="L71" s="47" t="s">
        <v>26</v>
      </c>
      <c r="M71" s="47" t="s">
        <v>27</v>
      </c>
      <c r="N71" s="47" t="s">
        <v>25</v>
      </c>
      <c r="O71" s="47" t="s">
        <v>20</v>
      </c>
      <c r="P71" s="48" t="s">
        <v>8</v>
      </c>
      <c r="Q71" s="48" t="s">
        <v>9</v>
      </c>
      <c r="R71" s="49" t="s">
        <v>13</v>
      </c>
    </row>
    <row r="72" spans="1:18" ht="16.5" x14ac:dyDescent="0.35">
      <c r="A72" s="63">
        <v>31</v>
      </c>
      <c r="B72" s="23" t="s">
        <v>462</v>
      </c>
      <c r="C72" s="22" t="s">
        <v>95</v>
      </c>
      <c r="D72" s="22" t="s">
        <v>107</v>
      </c>
      <c r="E72" s="113" t="s">
        <v>254</v>
      </c>
      <c r="F72" s="22" t="s">
        <v>255</v>
      </c>
      <c r="G72" s="63" t="s">
        <v>226</v>
      </c>
      <c r="H72" s="187">
        <v>17</v>
      </c>
      <c r="I72" s="188"/>
      <c r="J72" s="115">
        <v>3000</v>
      </c>
      <c r="K72" s="24">
        <v>1</v>
      </c>
      <c r="L72" s="24">
        <v>4.9000000000000004</v>
      </c>
      <c r="M72" s="24">
        <v>4.9000000000000004</v>
      </c>
      <c r="N72" s="46">
        <f>(L72-M72)/M72</f>
        <v>0</v>
      </c>
      <c r="O72" s="47"/>
      <c r="P72" s="48"/>
      <c r="Q72" s="48"/>
      <c r="R72" s="49"/>
    </row>
    <row r="73" spans="1:18" ht="16.5" x14ac:dyDescent="0.35">
      <c r="A73" s="63">
        <v>32</v>
      </c>
      <c r="B73" s="23" t="s">
        <v>462</v>
      </c>
      <c r="C73" s="22" t="s">
        <v>95</v>
      </c>
      <c r="D73" s="22" t="s">
        <v>107</v>
      </c>
      <c r="E73" s="113" t="s">
        <v>254</v>
      </c>
      <c r="F73" s="22" t="s">
        <v>257</v>
      </c>
      <c r="G73" s="63" t="s">
        <v>226</v>
      </c>
      <c r="H73" s="187" t="s">
        <v>256</v>
      </c>
      <c r="I73" s="188"/>
      <c r="J73" s="115">
        <v>1000</v>
      </c>
      <c r="K73" s="24">
        <v>1</v>
      </c>
      <c r="L73" s="24">
        <v>0.5</v>
      </c>
      <c r="M73" s="24">
        <v>0.45</v>
      </c>
      <c r="N73" s="46">
        <f>(L73-M73)/M73</f>
        <v>0.11111111111111108</v>
      </c>
      <c r="O73" s="47"/>
      <c r="P73" s="48"/>
      <c r="Q73" s="48"/>
      <c r="R73" s="49"/>
    </row>
    <row r="74" spans="1:18" ht="16.5" x14ac:dyDescent="0.35">
      <c r="A74" s="63">
        <v>33</v>
      </c>
      <c r="B74" s="23" t="s">
        <v>463</v>
      </c>
      <c r="C74" s="22" t="s">
        <v>95</v>
      </c>
      <c r="D74" s="22" t="s">
        <v>107</v>
      </c>
      <c r="E74" s="113" t="s">
        <v>254</v>
      </c>
      <c r="F74" s="22" t="s">
        <v>255</v>
      </c>
      <c r="G74" s="63" t="s">
        <v>226</v>
      </c>
      <c r="H74" s="187">
        <v>17</v>
      </c>
      <c r="I74" s="188"/>
      <c r="J74" s="115">
        <v>600</v>
      </c>
      <c r="K74" s="24">
        <v>1</v>
      </c>
      <c r="L74" s="24">
        <v>2.4500000000000002</v>
      </c>
      <c r="M74" s="24">
        <v>2.4500000000000002</v>
      </c>
      <c r="N74" s="46">
        <f>(L74-M74)/M74</f>
        <v>0</v>
      </c>
      <c r="O74" s="47"/>
      <c r="P74" s="48"/>
      <c r="Q74" s="48"/>
      <c r="R74" s="49"/>
    </row>
    <row r="75" spans="1:18" ht="16.5" x14ac:dyDescent="0.35">
      <c r="A75" s="63">
        <v>34</v>
      </c>
      <c r="B75" s="23" t="s">
        <v>463</v>
      </c>
      <c r="C75" s="22" t="s">
        <v>95</v>
      </c>
      <c r="D75" s="22" t="s">
        <v>107</v>
      </c>
      <c r="E75" s="113" t="s">
        <v>254</v>
      </c>
      <c r="F75" s="22" t="s">
        <v>257</v>
      </c>
      <c r="G75" s="63" t="s">
        <v>226</v>
      </c>
      <c r="H75" s="187" t="s">
        <v>256</v>
      </c>
      <c r="I75" s="188"/>
      <c r="J75" s="115">
        <v>2000</v>
      </c>
      <c r="K75" s="24">
        <v>1</v>
      </c>
      <c r="L75" s="24">
        <v>0.25</v>
      </c>
      <c r="M75" s="24">
        <v>0.25</v>
      </c>
      <c r="N75" s="46">
        <f>(L75-M75)/M75</f>
        <v>0</v>
      </c>
      <c r="O75" s="47"/>
      <c r="P75" s="48"/>
      <c r="Q75" s="48"/>
      <c r="R75" s="49"/>
    </row>
    <row r="77" spans="1:18" x14ac:dyDescent="0.25">
      <c r="A77" s="34"/>
      <c r="B77" s="34"/>
      <c r="C77" s="37"/>
      <c r="D77" s="37"/>
      <c r="E77" s="37"/>
      <c r="F77" s="37"/>
      <c r="G77" s="52"/>
      <c r="H77" s="52"/>
      <c r="I77" s="74"/>
      <c r="J77" s="74"/>
      <c r="K77" s="160" t="s">
        <v>11</v>
      </c>
      <c r="L77" s="160"/>
      <c r="M77" s="160"/>
      <c r="N77" s="160"/>
      <c r="O77" s="160"/>
      <c r="P77" s="160"/>
      <c r="Q77" s="108" t="s">
        <v>7</v>
      </c>
      <c r="R77" s="108" t="s">
        <v>5</v>
      </c>
    </row>
    <row r="78" spans="1:18" x14ac:dyDescent="0.25">
      <c r="A78" s="34"/>
      <c r="B78" s="34"/>
      <c r="C78" s="37"/>
      <c r="D78" s="37"/>
      <c r="E78" s="37"/>
      <c r="F78" s="37"/>
      <c r="G78" s="52"/>
      <c r="H78" s="52"/>
      <c r="I78" s="74"/>
      <c r="J78" s="74"/>
      <c r="K78" s="161"/>
      <c r="L78" s="161"/>
      <c r="M78" s="161"/>
      <c r="N78" s="161"/>
      <c r="O78" s="161"/>
      <c r="P78" s="161"/>
      <c r="Q78" s="98"/>
      <c r="R78" s="107"/>
    </row>
    <row r="79" spans="1:18" x14ac:dyDescent="0.25">
      <c r="A79" s="34"/>
      <c r="B79" s="34"/>
      <c r="C79" s="37"/>
      <c r="D79" s="37"/>
      <c r="E79" s="37"/>
      <c r="F79" s="37"/>
      <c r="G79" s="52"/>
      <c r="H79" s="52"/>
      <c r="I79" s="74"/>
      <c r="J79" s="74"/>
    </row>
    <row r="80" spans="1:18" x14ac:dyDescent="0.25">
      <c r="A80" s="34"/>
      <c r="B80" s="34"/>
      <c r="C80" s="37"/>
      <c r="D80" s="37"/>
      <c r="E80" s="37"/>
      <c r="F80" s="37"/>
      <c r="G80" s="52"/>
      <c r="H80" s="52"/>
      <c r="I80" s="74"/>
      <c r="J80" s="74"/>
      <c r="K80" s="160" t="s">
        <v>14</v>
      </c>
      <c r="L80" s="160"/>
      <c r="M80" s="160"/>
      <c r="N80" s="160"/>
      <c r="O80" s="160"/>
      <c r="P80" s="160"/>
      <c r="Q80" s="108" t="s">
        <v>7</v>
      </c>
      <c r="R80" s="108" t="s">
        <v>5</v>
      </c>
    </row>
    <row r="81" spans="1:18" x14ac:dyDescent="0.25">
      <c r="A81" s="34"/>
      <c r="B81" s="34"/>
      <c r="C81" s="37"/>
      <c r="D81" s="37"/>
      <c r="E81" s="37"/>
      <c r="F81" s="37"/>
      <c r="G81" s="52"/>
      <c r="H81" s="52"/>
      <c r="I81" s="74"/>
      <c r="J81" s="74"/>
      <c r="K81" s="160"/>
      <c r="L81" s="160"/>
      <c r="M81" s="160"/>
      <c r="N81" s="160"/>
      <c r="O81" s="160"/>
      <c r="P81" s="160"/>
      <c r="Q81" s="108"/>
      <c r="R81" s="108"/>
    </row>
    <row r="82" spans="1:18" x14ac:dyDescent="0.25">
      <c r="A82" s="34"/>
      <c r="B82" s="34"/>
      <c r="C82" s="37"/>
      <c r="D82" s="37"/>
      <c r="E82" s="37"/>
      <c r="F82" s="37"/>
      <c r="G82" s="52"/>
      <c r="H82" s="52"/>
      <c r="I82" s="74"/>
      <c r="J82" s="74"/>
      <c r="K82" s="74"/>
      <c r="L82" s="74"/>
      <c r="M82" s="74"/>
      <c r="N82" s="77"/>
      <c r="O82" s="37"/>
      <c r="P82" s="35"/>
      <c r="Q82" s="35"/>
      <c r="R82" s="36"/>
    </row>
    <row r="83" spans="1:18" x14ac:dyDescent="0.25">
      <c r="A83" s="34"/>
      <c r="B83" s="34"/>
      <c r="C83" s="37"/>
      <c r="D83" s="37"/>
      <c r="E83" s="37"/>
      <c r="F83" s="37"/>
      <c r="G83" s="52"/>
      <c r="H83" s="52"/>
      <c r="I83" s="74"/>
      <c r="J83" s="74"/>
      <c r="K83" s="74"/>
      <c r="L83" s="74"/>
      <c r="M83" s="74"/>
      <c r="N83" s="77"/>
      <c r="O83" s="37"/>
      <c r="P83" s="35"/>
      <c r="Q83" s="35"/>
      <c r="R83" s="36"/>
    </row>
    <row r="84" spans="1:18" x14ac:dyDescent="0.25">
      <c r="A84" s="34"/>
      <c r="B84" s="34"/>
      <c r="C84" s="37"/>
      <c r="D84" s="37"/>
      <c r="E84" s="37"/>
      <c r="F84" s="37"/>
      <c r="G84" s="52"/>
      <c r="H84" s="52"/>
      <c r="I84" s="74"/>
      <c r="J84" s="74"/>
      <c r="K84" s="74"/>
      <c r="L84" s="74"/>
      <c r="M84" s="74"/>
      <c r="N84" s="77"/>
      <c r="O84" s="37"/>
      <c r="P84" s="35"/>
      <c r="Q84" s="35"/>
      <c r="R84" s="36"/>
    </row>
  </sheetData>
  <mergeCells count="37">
    <mergeCell ref="K19:P19"/>
    <mergeCell ref="K20:P20"/>
    <mergeCell ref="K22:P22"/>
    <mergeCell ref="K23:P23"/>
    <mergeCell ref="H44:I44"/>
    <mergeCell ref="H31:I31"/>
    <mergeCell ref="H32:I32"/>
    <mergeCell ref="H34:I34"/>
    <mergeCell ref="H36:I36"/>
    <mergeCell ref="H42:I42"/>
    <mergeCell ref="H37:I37"/>
    <mergeCell ref="H33:I33"/>
    <mergeCell ref="H35:I35"/>
    <mergeCell ref="H39:I39"/>
    <mergeCell ref="H40:I40"/>
    <mergeCell ref="K53:P53"/>
    <mergeCell ref="H41:I41"/>
    <mergeCell ref="H46:I46"/>
    <mergeCell ref="H47:I47"/>
    <mergeCell ref="H43:I43"/>
    <mergeCell ref="H45:I45"/>
    <mergeCell ref="K77:P77"/>
    <mergeCell ref="K78:P78"/>
    <mergeCell ref="K80:P80"/>
    <mergeCell ref="K81:P81"/>
    <mergeCell ref="H48:I48"/>
    <mergeCell ref="H71:I71"/>
    <mergeCell ref="H72:I72"/>
    <mergeCell ref="H73:I73"/>
    <mergeCell ref="H65:I65"/>
    <mergeCell ref="H74:I74"/>
    <mergeCell ref="H75:I75"/>
    <mergeCell ref="H64:I64"/>
    <mergeCell ref="K54:P54"/>
    <mergeCell ref="H63:I63"/>
    <mergeCell ref="K50:P50"/>
    <mergeCell ref="K51:P51"/>
  </mergeCells>
  <pageMargins left="0.13541666666666666" right="0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8"/>
  <sheetViews>
    <sheetView view="pageLayout" topLeftCell="A10" zoomScaleNormal="100" workbookViewId="0">
      <selection activeCell="C15" sqref="C15"/>
    </sheetView>
  </sheetViews>
  <sheetFormatPr defaultColWidth="9.140625" defaultRowHeight="15" x14ac:dyDescent="0.25"/>
  <cols>
    <col min="1" max="1" width="3.85546875" style="90" bestFit="1" customWidth="1"/>
    <col min="2" max="2" width="8" style="90" bestFit="1" customWidth="1"/>
    <col min="3" max="3" width="10.7109375" style="90" customWidth="1"/>
    <col min="4" max="4" width="9.7109375" style="90" customWidth="1"/>
    <col min="5" max="5" width="9.85546875" style="90" customWidth="1"/>
    <col min="6" max="6" width="10.140625" style="90" customWidth="1"/>
    <col min="7" max="7" width="8.85546875" style="90" customWidth="1"/>
    <col min="8" max="8" width="5.7109375" style="90" customWidth="1"/>
    <col min="9" max="9" width="4.5703125" style="90" customWidth="1"/>
    <col min="10" max="10" width="4" style="90" customWidth="1"/>
    <col min="11" max="11" width="8.5703125" style="90" customWidth="1"/>
    <col min="12" max="12" width="7.85546875" style="90" bestFit="1" customWidth="1"/>
    <col min="13" max="13" width="8" style="90" bestFit="1" customWidth="1"/>
    <col min="14" max="14" width="8.7109375" style="90" customWidth="1"/>
    <col min="15" max="15" width="7.42578125" style="90" customWidth="1"/>
    <col min="16" max="17" width="5.140625" style="90" customWidth="1"/>
    <col min="18" max="18" width="7.28515625" style="90" customWidth="1"/>
    <col min="19" max="16384" width="9.140625" style="90"/>
  </cols>
  <sheetData>
    <row r="1" spans="1:18" ht="17.2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K1" s="108"/>
      <c r="L1" s="66" t="s">
        <v>22</v>
      </c>
      <c r="M1" s="66" t="s">
        <v>23</v>
      </c>
      <c r="N1" s="66" t="s">
        <v>2</v>
      </c>
      <c r="O1" s="83"/>
      <c r="P1" s="83"/>
      <c r="Q1" s="92"/>
      <c r="R1" s="92"/>
    </row>
    <row r="2" spans="1:18" ht="17.2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K2" s="94" t="s">
        <v>28</v>
      </c>
      <c r="L2" s="95">
        <v>10404</v>
      </c>
      <c r="M2" s="94">
        <v>2010</v>
      </c>
      <c r="N2" s="94">
        <v>1</v>
      </c>
      <c r="O2" s="96"/>
      <c r="P2" s="96"/>
      <c r="R2" s="92"/>
    </row>
    <row r="3" spans="1:18" ht="17.25" customHeight="1" x14ac:dyDescent="0.25">
      <c r="K3" s="94" t="s">
        <v>0</v>
      </c>
      <c r="L3" s="94" t="s">
        <v>495</v>
      </c>
      <c r="M3" s="66"/>
      <c r="N3" s="66"/>
      <c r="O3" s="96"/>
      <c r="P3" s="96"/>
      <c r="R3" s="92"/>
    </row>
    <row r="4" spans="1:18" ht="17.25" customHeight="1" x14ac:dyDescent="0.25">
      <c r="K4" s="94" t="s">
        <v>1</v>
      </c>
      <c r="L4" s="66">
        <v>0</v>
      </c>
      <c r="M4" s="66" t="s">
        <v>29</v>
      </c>
      <c r="N4" s="94" t="s">
        <v>46</v>
      </c>
      <c r="O4" s="96"/>
      <c r="P4" s="96"/>
      <c r="R4" s="92"/>
    </row>
    <row r="5" spans="1:18" ht="18" customHeight="1" x14ac:dyDescent="0.25">
      <c r="N5" s="97"/>
      <c r="O5" s="92"/>
      <c r="Q5" s="92"/>
      <c r="R5" s="92"/>
    </row>
    <row r="6" spans="1:18" ht="40.5" x14ac:dyDescent="0.35">
      <c r="A6" s="66" t="s">
        <v>3</v>
      </c>
      <c r="B6" s="47" t="s">
        <v>34</v>
      </c>
      <c r="C6" s="66" t="s">
        <v>15</v>
      </c>
      <c r="D6" s="66" t="s">
        <v>21</v>
      </c>
      <c r="E6" s="66" t="s">
        <v>12</v>
      </c>
      <c r="F6" s="66" t="s">
        <v>4</v>
      </c>
      <c r="G6" s="47" t="s">
        <v>83</v>
      </c>
      <c r="H6" s="172" t="s">
        <v>84</v>
      </c>
      <c r="I6" s="163"/>
      <c r="J6" s="164"/>
      <c r="K6" s="47" t="s">
        <v>85</v>
      </c>
      <c r="L6" s="47" t="s">
        <v>86</v>
      </c>
      <c r="M6" s="47" t="s">
        <v>87</v>
      </c>
      <c r="N6" s="47" t="s">
        <v>88</v>
      </c>
      <c r="O6" s="47" t="s">
        <v>89</v>
      </c>
      <c r="P6" s="48" t="s">
        <v>8</v>
      </c>
      <c r="Q6" s="48" t="s">
        <v>9</v>
      </c>
      <c r="R6" s="49" t="s">
        <v>13</v>
      </c>
    </row>
    <row r="7" spans="1:18" ht="17.25" customHeight="1" x14ac:dyDescent="0.35">
      <c r="A7" s="23">
        <v>1</v>
      </c>
      <c r="B7" s="23" t="s">
        <v>462</v>
      </c>
      <c r="C7" s="22" t="s">
        <v>30</v>
      </c>
      <c r="D7" s="22" t="s">
        <v>58</v>
      </c>
      <c r="E7" s="22" t="s">
        <v>90</v>
      </c>
      <c r="F7" s="22" t="s">
        <v>90</v>
      </c>
      <c r="G7" s="23" t="s">
        <v>183</v>
      </c>
      <c r="H7" s="176" t="s">
        <v>394</v>
      </c>
      <c r="I7" s="192"/>
      <c r="J7" s="193"/>
      <c r="K7" s="27" t="s">
        <v>165</v>
      </c>
      <c r="L7" s="22" t="s">
        <v>166</v>
      </c>
      <c r="M7" s="27" t="s">
        <v>167</v>
      </c>
      <c r="N7" s="146" t="s">
        <v>18</v>
      </c>
      <c r="O7" s="50">
        <v>2</v>
      </c>
      <c r="P7" s="48"/>
      <c r="Q7" s="48"/>
      <c r="R7" s="49"/>
    </row>
    <row r="8" spans="1:18" ht="17.25" customHeight="1" x14ac:dyDescent="0.35">
      <c r="A8" s="23">
        <v>2</v>
      </c>
      <c r="B8" s="23" t="s">
        <v>463</v>
      </c>
      <c r="C8" s="22" t="s">
        <v>30</v>
      </c>
      <c r="D8" s="22" t="s">
        <v>58</v>
      </c>
      <c r="E8" s="22" t="s">
        <v>90</v>
      </c>
      <c r="F8" s="22" t="s">
        <v>90</v>
      </c>
      <c r="G8" s="23" t="s">
        <v>388</v>
      </c>
      <c r="H8" s="176" t="s">
        <v>394</v>
      </c>
      <c r="I8" s="192"/>
      <c r="J8" s="193"/>
      <c r="K8" s="27" t="s">
        <v>165</v>
      </c>
      <c r="L8" s="22" t="s">
        <v>166</v>
      </c>
      <c r="M8" s="27" t="s">
        <v>167</v>
      </c>
      <c r="N8" s="146" t="s">
        <v>18</v>
      </c>
      <c r="O8" s="50">
        <v>2</v>
      </c>
      <c r="P8" s="48"/>
      <c r="Q8" s="48"/>
      <c r="R8" s="49"/>
    </row>
    <row r="9" spans="1:18" ht="17.25" customHeight="1" x14ac:dyDescent="0.35">
      <c r="A9" s="23">
        <v>4</v>
      </c>
      <c r="B9" s="23" t="s">
        <v>462</v>
      </c>
      <c r="C9" s="22" t="s">
        <v>203</v>
      </c>
      <c r="D9" s="22" t="s">
        <v>312</v>
      </c>
      <c r="E9" s="22" t="s">
        <v>311</v>
      </c>
      <c r="F9" s="22" t="s">
        <v>311</v>
      </c>
      <c r="G9" s="23" t="s">
        <v>309</v>
      </c>
      <c r="H9" s="176" t="s">
        <v>310</v>
      </c>
      <c r="I9" s="192"/>
      <c r="J9" s="193"/>
      <c r="K9" s="27" t="s">
        <v>165</v>
      </c>
      <c r="L9" s="22" t="s">
        <v>166</v>
      </c>
      <c r="M9" s="27" t="s">
        <v>167</v>
      </c>
      <c r="N9" s="146" t="s">
        <v>18</v>
      </c>
      <c r="O9" s="50">
        <v>2</v>
      </c>
      <c r="P9" s="48"/>
      <c r="Q9" s="48"/>
      <c r="R9" s="49">
        <f ca="1">+R9:BA11</f>
        <v>0</v>
      </c>
    </row>
    <row r="10" spans="1:18" ht="17.25" customHeight="1" x14ac:dyDescent="0.35">
      <c r="A10" s="23">
        <v>5</v>
      </c>
      <c r="B10" s="23" t="s">
        <v>462</v>
      </c>
      <c r="C10" s="22" t="s">
        <v>208</v>
      </c>
      <c r="D10" s="22" t="s">
        <v>316</v>
      </c>
      <c r="E10" s="22" t="s">
        <v>90</v>
      </c>
      <c r="F10" s="22" t="s">
        <v>90</v>
      </c>
      <c r="G10" s="23" t="s">
        <v>313</v>
      </c>
      <c r="H10" s="176" t="s">
        <v>314</v>
      </c>
      <c r="I10" s="192"/>
      <c r="J10" s="193"/>
      <c r="K10" s="27" t="s">
        <v>165</v>
      </c>
      <c r="L10" s="22" t="s">
        <v>315</v>
      </c>
      <c r="M10" s="27" t="s">
        <v>167</v>
      </c>
      <c r="N10" s="146" t="s">
        <v>18</v>
      </c>
      <c r="O10" s="50">
        <v>4</v>
      </c>
      <c r="P10" s="48"/>
      <c r="Q10" s="48"/>
      <c r="R10" s="49"/>
    </row>
    <row r="11" spans="1:18" ht="17.25" customHeight="1" x14ac:dyDescent="0.35">
      <c r="A11" s="23">
        <v>6</v>
      </c>
      <c r="B11" s="23" t="s">
        <v>462</v>
      </c>
      <c r="C11" s="22" t="s">
        <v>66</v>
      </c>
      <c r="D11" s="22" t="s">
        <v>318</v>
      </c>
      <c r="E11" s="22" t="s">
        <v>311</v>
      </c>
      <c r="F11" s="22" t="s">
        <v>311</v>
      </c>
      <c r="G11" s="23" t="s">
        <v>317</v>
      </c>
      <c r="H11" s="176" t="s">
        <v>394</v>
      </c>
      <c r="I11" s="192"/>
      <c r="J11" s="193"/>
      <c r="K11" s="27" t="s">
        <v>165</v>
      </c>
      <c r="L11" s="22" t="s">
        <v>166</v>
      </c>
      <c r="M11" s="27" t="s">
        <v>167</v>
      </c>
      <c r="N11" s="146" t="s">
        <v>18</v>
      </c>
      <c r="O11" s="50">
        <v>2</v>
      </c>
      <c r="P11" s="48"/>
      <c r="Q11" s="48"/>
      <c r="R11" s="49"/>
    </row>
    <row r="12" spans="1:18" ht="17.25" customHeight="1" x14ac:dyDescent="0.35">
      <c r="A12" s="23">
        <v>7</v>
      </c>
      <c r="B12" s="23" t="s">
        <v>463</v>
      </c>
      <c r="C12" s="22" t="s">
        <v>203</v>
      </c>
      <c r="D12" s="22" t="s">
        <v>312</v>
      </c>
      <c r="E12" s="22" t="s">
        <v>311</v>
      </c>
      <c r="F12" s="22" t="s">
        <v>311</v>
      </c>
      <c r="G12" s="23" t="s">
        <v>309</v>
      </c>
      <c r="H12" s="176" t="s">
        <v>310</v>
      </c>
      <c r="I12" s="192"/>
      <c r="J12" s="193"/>
      <c r="K12" s="27" t="s">
        <v>165</v>
      </c>
      <c r="L12" s="22" t="s">
        <v>166</v>
      </c>
      <c r="M12" s="27" t="s">
        <v>167</v>
      </c>
      <c r="N12" s="146" t="s">
        <v>18</v>
      </c>
      <c r="O12" s="50">
        <v>4</v>
      </c>
      <c r="P12" s="48"/>
      <c r="Q12" s="48"/>
      <c r="R12" s="49">
        <f ca="1">+R12:BA14</f>
        <v>0</v>
      </c>
    </row>
    <row r="13" spans="1:18" ht="17.25" customHeight="1" x14ac:dyDescent="0.35">
      <c r="A13" s="23">
        <v>8</v>
      </c>
      <c r="B13" s="23" t="s">
        <v>463</v>
      </c>
      <c r="C13" s="22" t="s">
        <v>208</v>
      </c>
      <c r="D13" s="22" t="s">
        <v>316</v>
      </c>
      <c r="E13" s="22" t="s">
        <v>90</v>
      </c>
      <c r="F13" s="22" t="s">
        <v>90</v>
      </c>
      <c r="G13" s="23" t="s">
        <v>313</v>
      </c>
      <c r="H13" s="176" t="s">
        <v>314</v>
      </c>
      <c r="I13" s="192"/>
      <c r="J13" s="193"/>
      <c r="K13" s="27" t="s">
        <v>165</v>
      </c>
      <c r="L13" s="22" t="s">
        <v>315</v>
      </c>
      <c r="M13" s="27" t="s">
        <v>167</v>
      </c>
      <c r="N13" s="146" t="s">
        <v>18</v>
      </c>
      <c r="O13" s="50">
        <v>8</v>
      </c>
      <c r="P13" s="48"/>
      <c r="Q13" s="48"/>
      <c r="R13" s="49"/>
    </row>
    <row r="14" spans="1:18" ht="17.25" customHeight="1" x14ac:dyDescent="0.35">
      <c r="A14" s="23">
        <v>9</v>
      </c>
      <c r="B14" s="23" t="s">
        <v>463</v>
      </c>
      <c r="C14" s="22" t="s">
        <v>66</v>
      </c>
      <c r="D14" s="22" t="s">
        <v>318</v>
      </c>
      <c r="E14" s="22" t="s">
        <v>311</v>
      </c>
      <c r="F14" s="22" t="s">
        <v>311</v>
      </c>
      <c r="G14" s="23" t="s">
        <v>317</v>
      </c>
      <c r="H14" s="176" t="s">
        <v>394</v>
      </c>
      <c r="I14" s="192"/>
      <c r="J14" s="193"/>
      <c r="K14" s="27" t="s">
        <v>165</v>
      </c>
      <c r="L14" s="22" t="s">
        <v>166</v>
      </c>
      <c r="M14" s="27" t="s">
        <v>167</v>
      </c>
      <c r="N14" s="146" t="s">
        <v>18</v>
      </c>
      <c r="O14" s="50">
        <v>4</v>
      </c>
      <c r="P14" s="48"/>
      <c r="Q14" s="48"/>
      <c r="R14" s="49"/>
    </row>
    <row r="15" spans="1:18" ht="17.25" customHeight="1" x14ac:dyDescent="0.35">
      <c r="A15" s="23">
        <v>10</v>
      </c>
      <c r="B15" s="23" t="s">
        <v>462</v>
      </c>
      <c r="C15" s="22" t="s">
        <v>181</v>
      </c>
      <c r="D15" s="22" t="s">
        <v>270</v>
      </c>
      <c r="E15" s="22" t="s">
        <v>90</v>
      </c>
      <c r="F15" s="22" t="s">
        <v>90</v>
      </c>
      <c r="G15" s="23" t="s">
        <v>465</v>
      </c>
      <c r="H15" s="176" t="s">
        <v>395</v>
      </c>
      <c r="I15" s="192"/>
      <c r="J15" s="193"/>
      <c r="K15" s="27" t="s">
        <v>165</v>
      </c>
      <c r="L15" s="22" t="s">
        <v>166</v>
      </c>
      <c r="M15" s="27" t="s">
        <v>167</v>
      </c>
      <c r="N15" s="146" t="s">
        <v>18</v>
      </c>
      <c r="O15" s="50">
        <v>4</v>
      </c>
      <c r="P15" s="48"/>
      <c r="Q15" s="48"/>
      <c r="R15" s="49"/>
    </row>
    <row r="16" spans="1:18" ht="17.25" customHeight="1" x14ac:dyDescent="0.35">
      <c r="A16" s="23">
        <v>11</v>
      </c>
      <c r="B16" s="23" t="s">
        <v>462</v>
      </c>
      <c r="C16" s="22" t="s">
        <v>181</v>
      </c>
      <c r="D16" s="22" t="s">
        <v>270</v>
      </c>
      <c r="E16" s="22" t="s">
        <v>90</v>
      </c>
      <c r="F16" s="22" t="s">
        <v>90</v>
      </c>
      <c r="G16" s="23" t="s">
        <v>183</v>
      </c>
      <c r="H16" s="176" t="s">
        <v>395</v>
      </c>
      <c r="I16" s="192"/>
      <c r="J16" s="193"/>
      <c r="K16" s="27" t="s">
        <v>165</v>
      </c>
      <c r="L16" s="22" t="s">
        <v>166</v>
      </c>
      <c r="M16" s="27" t="s">
        <v>167</v>
      </c>
      <c r="N16" s="146" t="s">
        <v>18</v>
      </c>
      <c r="O16" s="50">
        <v>4</v>
      </c>
      <c r="P16" s="48"/>
      <c r="Q16" s="48"/>
      <c r="R16" s="49"/>
    </row>
    <row r="17" spans="1:18" ht="17.25" customHeight="1" x14ac:dyDescent="0.35">
      <c r="A17" s="23">
        <v>12</v>
      </c>
      <c r="B17" s="23" t="s">
        <v>463</v>
      </c>
      <c r="C17" s="22" t="s">
        <v>181</v>
      </c>
      <c r="D17" s="22" t="s">
        <v>270</v>
      </c>
      <c r="E17" s="22" t="s">
        <v>90</v>
      </c>
      <c r="F17" s="22" t="s">
        <v>90</v>
      </c>
      <c r="G17" s="23" t="s">
        <v>388</v>
      </c>
      <c r="H17" s="176" t="s">
        <v>395</v>
      </c>
      <c r="I17" s="192"/>
      <c r="J17" s="193"/>
      <c r="K17" s="27" t="s">
        <v>165</v>
      </c>
      <c r="L17" s="22" t="s">
        <v>166</v>
      </c>
      <c r="M17" s="27" t="s">
        <v>167</v>
      </c>
      <c r="N17" s="146" t="s">
        <v>18</v>
      </c>
      <c r="O17" s="50">
        <v>10</v>
      </c>
      <c r="P17" s="48"/>
      <c r="Q17" s="48"/>
      <c r="R17" s="49"/>
    </row>
    <row r="18" spans="1:18" ht="7.5" customHeight="1" x14ac:dyDescent="0.35">
      <c r="A18" s="134"/>
      <c r="B18" s="134"/>
      <c r="C18" s="37"/>
      <c r="D18" s="37"/>
      <c r="E18" s="135"/>
      <c r="F18" s="37"/>
      <c r="G18" s="96"/>
      <c r="H18" s="83"/>
      <c r="I18" s="78"/>
      <c r="J18" s="78"/>
      <c r="K18" s="78"/>
      <c r="L18" s="136"/>
      <c r="M18" s="136"/>
      <c r="N18" s="137"/>
      <c r="O18" s="138"/>
      <c r="P18" s="79"/>
      <c r="Q18" s="79"/>
      <c r="R18" s="80"/>
    </row>
    <row r="19" spans="1:18" x14ac:dyDescent="0.25">
      <c r="K19" s="160" t="s">
        <v>11</v>
      </c>
      <c r="L19" s="160"/>
      <c r="M19" s="160"/>
      <c r="N19" s="160"/>
      <c r="O19" s="160"/>
      <c r="P19" s="160"/>
      <c r="Q19" s="108" t="s">
        <v>7</v>
      </c>
      <c r="R19" s="108" t="s">
        <v>5</v>
      </c>
    </row>
    <row r="20" spans="1:18" x14ac:dyDescent="0.25">
      <c r="K20" s="161"/>
      <c r="L20" s="161"/>
      <c r="M20" s="161"/>
      <c r="N20" s="161"/>
      <c r="O20" s="161"/>
      <c r="P20" s="161"/>
      <c r="Q20" s="98"/>
      <c r="R20" s="107"/>
    </row>
    <row r="21" spans="1:18" x14ac:dyDescent="0.25">
      <c r="K21" s="156"/>
      <c r="L21" s="156"/>
      <c r="M21" s="156"/>
      <c r="N21" s="156"/>
      <c r="O21" s="156"/>
      <c r="P21" s="156"/>
      <c r="Q21" s="100"/>
      <c r="R21" s="100"/>
    </row>
    <row r="22" spans="1:18" x14ac:dyDescent="0.25">
      <c r="K22" s="160" t="s">
        <v>14</v>
      </c>
      <c r="L22" s="160"/>
      <c r="M22" s="160"/>
      <c r="N22" s="160"/>
      <c r="O22" s="160"/>
      <c r="P22" s="160"/>
      <c r="Q22" s="108" t="s">
        <v>7</v>
      </c>
      <c r="R22" s="108" t="s">
        <v>5</v>
      </c>
    </row>
    <row r="23" spans="1:18" x14ac:dyDescent="0.25">
      <c r="A23" s="92"/>
      <c r="B23" s="92"/>
      <c r="C23" s="92"/>
      <c r="D23" s="92"/>
      <c r="E23" s="92"/>
      <c r="F23" s="92"/>
      <c r="G23" s="92"/>
      <c r="K23" s="161"/>
      <c r="L23" s="161"/>
      <c r="M23" s="161"/>
      <c r="N23" s="161"/>
      <c r="O23" s="161"/>
      <c r="P23" s="161"/>
      <c r="Q23" s="107"/>
      <c r="R23" s="107"/>
    </row>
    <row r="24" spans="1:18" x14ac:dyDescent="0.25">
      <c r="A24" s="92"/>
      <c r="B24" s="92"/>
      <c r="C24" s="92"/>
      <c r="D24" s="92"/>
      <c r="E24" s="92"/>
      <c r="F24" s="92"/>
      <c r="G24" s="92"/>
    </row>
    <row r="25" spans="1:18" ht="2.25" customHeight="1" x14ac:dyDescent="0.25">
      <c r="A25" s="92"/>
      <c r="B25" s="92"/>
      <c r="C25" s="92"/>
      <c r="D25" s="92"/>
      <c r="E25" s="92"/>
      <c r="F25" s="92"/>
      <c r="G25" s="92"/>
      <c r="K25" s="156"/>
      <c r="L25" s="156"/>
      <c r="M25" s="156"/>
      <c r="N25" s="156"/>
      <c r="O25" s="156"/>
      <c r="P25" s="156"/>
      <c r="Q25" s="100"/>
      <c r="R25" s="100"/>
    </row>
    <row r="26" spans="1:18" x14ac:dyDescent="0.25">
      <c r="A26" s="92"/>
      <c r="B26" s="92"/>
      <c r="C26" s="92"/>
      <c r="D26" s="92"/>
      <c r="E26" s="92"/>
      <c r="F26" s="92"/>
      <c r="G26" s="92"/>
      <c r="K26" s="99"/>
      <c r="L26" s="99"/>
      <c r="M26" s="99"/>
      <c r="N26" s="99"/>
      <c r="O26" s="99"/>
      <c r="P26" s="99"/>
      <c r="Q26" s="100"/>
      <c r="R26" s="100"/>
    </row>
    <row r="27" spans="1:18" x14ac:dyDescent="0.25">
      <c r="B27" s="92"/>
      <c r="C27" s="92"/>
      <c r="D27" s="92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92"/>
    </row>
    <row r="28" spans="1:18" x14ac:dyDescent="0.25">
      <c r="B28" s="92"/>
      <c r="C28" s="92"/>
      <c r="D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</row>
  </sheetData>
  <mergeCells count="18">
    <mergeCell ref="H6:J6"/>
    <mergeCell ref="H7:J7"/>
    <mergeCell ref="H8:J8"/>
    <mergeCell ref="K20:P20"/>
    <mergeCell ref="H12:J12"/>
    <mergeCell ref="H13:J13"/>
    <mergeCell ref="H14:J14"/>
    <mergeCell ref="K21:P21"/>
    <mergeCell ref="K22:P22"/>
    <mergeCell ref="K23:P23"/>
    <mergeCell ref="K25:P25"/>
    <mergeCell ref="H9:J9"/>
    <mergeCell ref="H10:J10"/>
    <mergeCell ref="H11:J11"/>
    <mergeCell ref="K19:P19"/>
    <mergeCell ref="H15:J15"/>
    <mergeCell ref="H16:J16"/>
    <mergeCell ref="H17:J17"/>
  </mergeCells>
  <pageMargins left="0.13541666666666666" right="0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9"/>
  <sheetViews>
    <sheetView view="pageLayout" zoomScaleNormal="100" workbookViewId="0">
      <selection activeCell="H6" sqref="H6:J6"/>
    </sheetView>
  </sheetViews>
  <sheetFormatPr defaultColWidth="9.140625" defaultRowHeight="15" x14ac:dyDescent="0.25"/>
  <cols>
    <col min="1" max="1" width="3.85546875" style="90" bestFit="1" customWidth="1"/>
    <col min="2" max="2" width="8" style="90" bestFit="1" customWidth="1"/>
    <col min="3" max="3" width="10.7109375" style="90" customWidth="1"/>
    <col min="4" max="4" width="11.7109375" style="90" customWidth="1"/>
    <col min="5" max="5" width="12.7109375" style="90" customWidth="1"/>
    <col min="6" max="6" width="10.140625" style="90" customWidth="1"/>
    <col min="7" max="7" width="8.85546875" style="90" customWidth="1"/>
    <col min="8" max="9" width="5.7109375" style="90" customWidth="1"/>
    <col min="10" max="10" width="3" style="90" customWidth="1"/>
    <col min="11" max="11" width="8.5703125" style="90" customWidth="1"/>
    <col min="12" max="12" width="7.85546875" style="90" bestFit="1" customWidth="1"/>
    <col min="13" max="13" width="8" style="90" bestFit="1" customWidth="1"/>
    <col min="14" max="14" width="8.7109375" style="90" customWidth="1"/>
    <col min="15" max="15" width="3.140625" style="90" customWidth="1"/>
    <col min="16" max="17" width="5.140625" style="90" customWidth="1"/>
    <col min="18" max="18" width="7.28515625" style="90" customWidth="1"/>
    <col min="19" max="16384" width="9.140625" style="90"/>
  </cols>
  <sheetData>
    <row r="1" spans="1:18" ht="17.2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K1" s="108"/>
      <c r="L1" s="66" t="s">
        <v>22</v>
      </c>
      <c r="M1" s="66" t="s">
        <v>23</v>
      </c>
      <c r="N1" s="66" t="s">
        <v>2</v>
      </c>
      <c r="O1" s="83"/>
      <c r="P1" s="83"/>
      <c r="Q1" s="92"/>
      <c r="R1" s="92"/>
    </row>
    <row r="2" spans="1:18" ht="17.2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K2" s="94" t="s">
        <v>28</v>
      </c>
      <c r="L2" s="95">
        <v>10404</v>
      </c>
      <c r="M2" s="94">
        <v>2030</v>
      </c>
      <c r="N2" s="94">
        <v>1</v>
      </c>
      <c r="O2" s="96"/>
      <c r="P2" s="96"/>
      <c r="R2" s="92"/>
    </row>
    <row r="3" spans="1:18" ht="17.25" customHeight="1" x14ac:dyDescent="0.25">
      <c r="K3" s="94" t="s">
        <v>0</v>
      </c>
      <c r="L3" s="94" t="s">
        <v>495</v>
      </c>
      <c r="M3" s="66"/>
      <c r="N3" s="66"/>
      <c r="O3" s="96"/>
      <c r="P3" s="96"/>
      <c r="R3" s="92"/>
    </row>
    <row r="4" spans="1:18" ht="17.25" customHeight="1" x14ac:dyDescent="0.25">
      <c r="K4" s="94" t="s">
        <v>1</v>
      </c>
      <c r="L4" s="66">
        <v>0</v>
      </c>
      <c r="M4" s="66" t="s">
        <v>29</v>
      </c>
      <c r="N4" s="94" t="s">
        <v>46</v>
      </c>
      <c r="O4" s="96"/>
      <c r="P4" s="96"/>
      <c r="R4" s="92"/>
    </row>
    <row r="5" spans="1:18" ht="18" customHeight="1" x14ac:dyDescent="0.25">
      <c r="N5" s="97"/>
      <c r="O5" s="92"/>
      <c r="Q5" s="92"/>
      <c r="R5" s="92"/>
    </row>
    <row r="6" spans="1:18" ht="40.5" x14ac:dyDescent="0.35">
      <c r="A6" s="66" t="s">
        <v>3</v>
      </c>
      <c r="B6" s="47" t="s">
        <v>34</v>
      </c>
      <c r="C6" s="66" t="s">
        <v>15</v>
      </c>
      <c r="D6" s="66" t="s">
        <v>21</v>
      </c>
      <c r="E6" s="66" t="s">
        <v>12</v>
      </c>
      <c r="F6" s="66" t="s">
        <v>4</v>
      </c>
      <c r="G6" s="47" t="s">
        <v>53</v>
      </c>
      <c r="H6" s="172" t="s">
        <v>84</v>
      </c>
      <c r="I6" s="163"/>
      <c r="J6" s="164"/>
      <c r="K6" s="47" t="s">
        <v>168</v>
      </c>
      <c r="L6" s="47" t="s">
        <v>88</v>
      </c>
      <c r="M6" s="47" t="s">
        <v>89</v>
      </c>
      <c r="N6" s="172" t="s">
        <v>169</v>
      </c>
      <c r="O6" s="194"/>
      <c r="P6" s="48" t="s">
        <v>8</v>
      </c>
      <c r="Q6" s="48" t="s">
        <v>9</v>
      </c>
      <c r="R6" s="49" t="s">
        <v>13</v>
      </c>
    </row>
    <row r="7" spans="1:18" ht="17.25" customHeight="1" x14ac:dyDescent="0.35">
      <c r="A7" s="23">
        <v>1</v>
      </c>
      <c r="B7" s="23" t="s">
        <v>462</v>
      </c>
      <c r="C7" s="22" t="s">
        <v>30</v>
      </c>
      <c r="D7" s="22" t="s">
        <v>170</v>
      </c>
      <c r="E7" s="22" t="s">
        <v>171</v>
      </c>
      <c r="F7" s="22" t="s">
        <v>172</v>
      </c>
      <c r="G7" s="23" t="s">
        <v>466</v>
      </c>
      <c r="H7" s="173">
        <v>1450</v>
      </c>
      <c r="I7" s="174"/>
      <c r="J7" s="175"/>
      <c r="K7" s="23" t="s">
        <v>18</v>
      </c>
      <c r="L7" s="145"/>
      <c r="M7" s="23">
        <v>2</v>
      </c>
      <c r="N7" s="195" t="s">
        <v>173</v>
      </c>
      <c r="O7" s="196"/>
      <c r="P7" s="48"/>
      <c r="Q7" s="48"/>
      <c r="R7" s="49"/>
    </row>
    <row r="8" spans="1:18" ht="17.25" customHeight="1" x14ac:dyDescent="0.35">
      <c r="A8" s="23">
        <v>2</v>
      </c>
      <c r="B8" s="23" t="s">
        <v>463</v>
      </c>
      <c r="C8" s="22" t="s">
        <v>30</v>
      </c>
      <c r="D8" s="22" t="s">
        <v>170</v>
      </c>
      <c r="E8" s="22" t="s">
        <v>171</v>
      </c>
      <c r="F8" s="22" t="s">
        <v>172</v>
      </c>
      <c r="G8" s="23" t="s">
        <v>387</v>
      </c>
      <c r="H8" s="173">
        <v>1450</v>
      </c>
      <c r="I8" s="174"/>
      <c r="J8" s="175"/>
      <c r="K8" s="23" t="s">
        <v>18</v>
      </c>
      <c r="L8" s="145"/>
      <c r="M8" s="23">
        <v>2</v>
      </c>
      <c r="N8" s="195" t="s">
        <v>173</v>
      </c>
      <c r="O8" s="196"/>
      <c r="P8" s="48"/>
      <c r="Q8" s="48"/>
      <c r="R8" s="49"/>
    </row>
    <row r="9" spans="1:18" ht="7.5" customHeight="1" x14ac:dyDescent="0.35">
      <c r="A9" s="134"/>
      <c r="B9" s="134"/>
      <c r="C9" s="37"/>
      <c r="D9" s="37"/>
      <c r="E9" s="135"/>
      <c r="F9" s="37"/>
      <c r="G9" s="96"/>
      <c r="H9" s="83"/>
      <c r="I9" s="78"/>
      <c r="J9" s="78"/>
      <c r="K9" s="78"/>
      <c r="L9" s="136"/>
      <c r="M9" s="136"/>
      <c r="N9" s="137"/>
      <c r="O9" s="138"/>
      <c r="P9" s="79"/>
      <c r="Q9" s="79"/>
      <c r="R9" s="80"/>
    </row>
    <row r="10" spans="1:18" x14ac:dyDescent="0.25">
      <c r="K10" s="160" t="s">
        <v>11</v>
      </c>
      <c r="L10" s="160"/>
      <c r="M10" s="160"/>
      <c r="N10" s="160"/>
      <c r="O10" s="160"/>
      <c r="P10" s="160"/>
      <c r="Q10" s="108" t="s">
        <v>7</v>
      </c>
      <c r="R10" s="108" t="s">
        <v>5</v>
      </c>
    </row>
    <row r="11" spans="1:18" x14ac:dyDescent="0.25">
      <c r="K11" s="161"/>
      <c r="L11" s="161"/>
      <c r="M11" s="161"/>
      <c r="N11" s="161"/>
      <c r="O11" s="161"/>
      <c r="P11" s="161"/>
      <c r="Q11" s="98"/>
      <c r="R11" s="107"/>
    </row>
    <row r="12" spans="1:18" x14ac:dyDescent="0.25">
      <c r="K12" s="156"/>
      <c r="L12" s="156"/>
      <c r="M12" s="156"/>
      <c r="N12" s="156"/>
      <c r="O12" s="156"/>
      <c r="P12" s="156"/>
      <c r="Q12" s="100"/>
      <c r="R12" s="100"/>
    </row>
    <row r="13" spans="1:18" x14ac:dyDescent="0.25">
      <c r="K13" s="160" t="s">
        <v>14</v>
      </c>
      <c r="L13" s="160"/>
      <c r="M13" s="160"/>
      <c r="N13" s="160"/>
      <c r="O13" s="160"/>
      <c r="P13" s="160"/>
      <c r="Q13" s="108" t="s">
        <v>7</v>
      </c>
      <c r="R13" s="108" t="s">
        <v>5</v>
      </c>
    </row>
    <row r="14" spans="1:18" x14ac:dyDescent="0.25">
      <c r="A14" s="92"/>
      <c r="B14" s="92"/>
      <c r="C14" s="92"/>
      <c r="D14" s="92"/>
      <c r="E14" s="92"/>
      <c r="F14" s="92"/>
      <c r="G14" s="92"/>
      <c r="K14" s="161"/>
      <c r="L14" s="161"/>
      <c r="M14" s="161"/>
      <c r="N14" s="161"/>
      <c r="O14" s="161"/>
      <c r="P14" s="161"/>
      <c r="Q14" s="107"/>
      <c r="R14" s="107"/>
    </row>
    <row r="15" spans="1:18" x14ac:dyDescent="0.25">
      <c r="A15" s="92"/>
      <c r="B15" s="92"/>
      <c r="C15" s="92"/>
      <c r="D15" s="92"/>
      <c r="E15" s="92"/>
      <c r="F15" s="92"/>
      <c r="G15" s="92"/>
    </row>
    <row r="16" spans="1:18" ht="2.25" customHeight="1" x14ac:dyDescent="0.25">
      <c r="A16" s="92"/>
      <c r="B16" s="92"/>
      <c r="C16" s="92"/>
      <c r="D16" s="92"/>
      <c r="E16" s="92"/>
      <c r="F16" s="92"/>
      <c r="G16" s="92"/>
      <c r="K16" s="156"/>
      <c r="L16" s="156"/>
      <c r="M16" s="156"/>
      <c r="N16" s="156"/>
      <c r="O16" s="156"/>
      <c r="P16" s="156"/>
      <c r="Q16" s="100"/>
      <c r="R16" s="100"/>
    </row>
    <row r="17" spans="1:18" x14ac:dyDescent="0.25">
      <c r="A17" s="92"/>
      <c r="B17" s="92"/>
      <c r="C17" s="92"/>
      <c r="D17" s="92"/>
      <c r="E17" s="92"/>
      <c r="F17" s="92"/>
      <c r="G17" s="92"/>
      <c r="K17" s="99"/>
      <c r="L17" s="99"/>
      <c r="M17" s="99"/>
      <c r="N17" s="99"/>
      <c r="O17" s="99"/>
      <c r="P17" s="99"/>
      <c r="Q17" s="100"/>
      <c r="R17" s="100"/>
    </row>
    <row r="18" spans="1:18" x14ac:dyDescent="0.25">
      <c r="B18" s="92"/>
      <c r="C18" s="92"/>
      <c r="D18" s="92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92"/>
    </row>
    <row r="19" spans="1:18" x14ac:dyDescent="0.25">
      <c r="B19" s="92"/>
      <c r="C19" s="92"/>
      <c r="D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</row>
  </sheetData>
  <mergeCells count="12">
    <mergeCell ref="K16:P16"/>
    <mergeCell ref="H6:J6"/>
    <mergeCell ref="N6:O6"/>
    <mergeCell ref="H7:J7"/>
    <mergeCell ref="N7:O7"/>
    <mergeCell ref="K10:P10"/>
    <mergeCell ref="K11:P11"/>
    <mergeCell ref="K12:P12"/>
    <mergeCell ref="K13:P13"/>
    <mergeCell ref="K14:P14"/>
    <mergeCell ref="H8:J8"/>
    <mergeCell ref="N8:O8"/>
  </mergeCells>
  <pageMargins left="0.13541666666666666" right="0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3090</vt:lpstr>
      <vt:lpstr>2060</vt:lpstr>
      <vt:lpstr>2040</vt:lpstr>
      <vt:lpstr>1050</vt:lpstr>
      <vt:lpstr>1060</vt:lpstr>
      <vt:lpstr>2080</vt:lpstr>
      <vt:lpstr>1040</vt:lpstr>
      <vt:lpstr>2010</vt:lpstr>
      <vt:lpstr>2030</vt:lpstr>
      <vt:lpstr>3020</vt:lpstr>
      <vt:lpstr>3010</vt:lpstr>
      <vt:lpstr>3070</vt:lpstr>
      <vt:lpstr>1070</vt:lpstr>
      <vt:lpstr>1030</vt:lpstr>
      <vt:lpstr>1020</vt:lpstr>
      <vt:lpstr>1010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2023-09-11T11:28:02Z</dcterms:modified>
</cp:coreProperties>
</file>