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SC Persain" sheetId="40" r:id="rId1"/>
    <sheet name="DSC English" sheetId="39" r:id="rId2"/>
  </sheets>
  <calcPr calcId="152511"/>
</workbook>
</file>

<file path=xl/calcChain.xml><?xml version="1.0" encoding="utf-8"?>
<calcChain xmlns="http://schemas.openxmlformats.org/spreadsheetml/2006/main">
  <c r="P108" i="40" l="1"/>
  <c r="P109" i="40"/>
  <c r="P110" i="40"/>
  <c r="P111" i="40"/>
  <c r="P112" i="40"/>
  <c r="P113" i="40"/>
  <c r="P114" i="40"/>
  <c r="P115" i="40"/>
  <c r="P116" i="40"/>
  <c r="P117" i="40"/>
  <c r="P118" i="40"/>
  <c r="P119" i="40"/>
  <c r="P120" i="40"/>
  <c r="P121" i="40"/>
  <c r="P122" i="40"/>
  <c r="P123" i="40"/>
  <c r="P124" i="40"/>
  <c r="P107" i="40"/>
  <c r="J121" i="40"/>
  <c r="J117" i="40"/>
  <c r="J108" i="40"/>
  <c r="F107" i="40"/>
  <c r="P71" i="40"/>
  <c r="P72" i="40"/>
  <c r="P73" i="40"/>
  <c r="P74" i="40"/>
  <c r="P75" i="40"/>
  <c r="P76" i="40"/>
  <c r="P77" i="40"/>
  <c r="P78" i="40"/>
  <c r="P79" i="40"/>
  <c r="P80" i="40"/>
  <c r="P81" i="40"/>
  <c r="P82" i="40"/>
  <c r="P83" i="40"/>
  <c r="P84" i="40"/>
  <c r="P85" i="40"/>
  <c r="P86" i="40"/>
  <c r="P87" i="40"/>
  <c r="P88" i="40"/>
  <c r="P89" i="40"/>
  <c r="P90" i="40"/>
  <c r="P91" i="40"/>
  <c r="P92" i="40"/>
  <c r="P93" i="40"/>
  <c r="P94" i="40"/>
  <c r="P95" i="40"/>
  <c r="P96" i="40"/>
  <c r="P70" i="40"/>
  <c r="J93" i="40"/>
  <c r="J90" i="40"/>
  <c r="J70" i="40"/>
  <c r="F70" i="40"/>
  <c r="P41" i="40"/>
  <c r="P42" i="40"/>
  <c r="P43" i="40"/>
  <c r="P44" i="40"/>
  <c r="P45" i="40"/>
  <c r="P46" i="40"/>
  <c r="P47" i="40"/>
  <c r="P40" i="40"/>
  <c r="J43" i="40"/>
  <c r="J40" i="40"/>
  <c r="F40" i="40"/>
  <c r="P9" i="40"/>
  <c r="P10" i="40"/>
  <c r="P11" i="40"/>
  <c r="P12" i="40"/>
  <c r="P13" i="40"/>
  <c r="P14" i="40"/>
  <c r="P15" i="40"/>
  <c r="P16" i="40"/>
  <c r="P17" i="40"/>
  <c r="P18" i="40"/>
  <c r="P19" i="40"/>
  <c r="P8" i="40"/>
  <c r="F8" i="40"/>
  <c r="J8" i="40"/>
  <c r="R65" i="39" l="1"/>
  <c r="R64" i="39"/>
  <c r="R63" i="39"/>
  <c r="R61" i="39"/>
  <c r="P61" i="39"/>
  <c r="Q61" i="39" s="1"/>
  <c r="R62" i="39" l="1"/>
  <c r="R60" i="39"/>
  <c r="R59" i="39"/>
  <c r="R58" i="39"/>
  <c r="R57" i="39"/>
  <c r="R56" i="39"/>
  <c r="R55" i="39"/>
  <c r="R54" i="39"/>
  <c r="R53" i="39"/>
  <c r="R52" i="39"/>
  <c r="R51" i="39"/>
  <c r="R50" i="39"/>
  <c r="R49" i="39"/>
  <c r="R48" i="39"/>
  <c r="R47" i="39"/>
  <c r="R46" i="39"/>
  <c r="R45" i="39"/>
  <c r="R44" i="39"/>
  <c r="R43" i="39"/>
  <c r="P44" i="39"/>
  <c r="Q44" i="39" s="1"/>
  <c r="P45" i="39"/>
  <c r="Q45" i="39"/>
  <c r="P46" i="39"/>
  <c r="Q46" i="39" s="1"/>
  <c r="P47" i="39"/>
  <c r="Q47" i="39"/>
  <c r="P48" i="39"/>
  <c r="Q48" i="39" s="1"/>
  <c r="P49" i="39"/>
  <c r="Q49" i="39"/>
  <c r="P50" i="39"/>
  <c r="Q50" i="39" s="1"/>
  <c r="P51" i="39"/>
  <c r="Q51" i="39"/>
  <c r="P52" i="39"/>
  <c r="Q52" i="39" s="1"/>
  <c r="P53" i="39"/>
  <c r="Q53" i="39"/>
  <c r="P54" i="39"/>
  <c r="Q54" i="39" s="1"/>
  <c r="P55" i="39"/>
  <c r="Q55" i="39"/>
  <c r="P56" i="39"/>
  <c r="Q56" i="39" s="1"/>
  <c r="P57" i="39"/>
  <c r="Q57" i="39"/>
  <c r="P58" i="39"/>
  <c r="Q58" i="39" s="1"/>
  <c r="P59" i="39"/>
  <c r="Q59" i="39"/>
  <c r="P60" i="39"/>
  <c r="Q60" i="39" s="1"/>
  <c r="P62" i="39"/>
  <c r="Q62" i="39"/>
  <c r="P63" i="39"/>
  <c r="Q63" i="39" s="1"/>
  <c r="P64" i="39"/>
  <c r="Q64" i="39"/>
  <c r="P65" i="39"/>
  <c r="Q65" i="39" s="1"/>
  <c r="Q43" i="39"/>
  <c r="P43" i="39"/>
  <c r="G43" i="39"/>
  <c r="K64" i="39" s="1"/>
  <c r="K43" i="39" l="1"/>
  <c r="K60" i="39"/>
  <c r="P9" i="39"/>
  <c r="Q9" i="39" s="1"/>
  <c r="R9" i="39" s="1"/>
  <c r="P10" i="39"/>
  <c r="Q10" i="39" s="1"/>
  <c r="R10" i="39" s="1"/>
  <c r="P11" i="39"/>
  <c r="Q11" i="39" s="1"/>
  <c r="R11" i="39" s="1"/>
  <c r="P12" i="39"/>
  <c r="Q12" i="39" s="1"/>
  <c r="R12" i="39" s="1"/>
  <c r="P13" i="39"/>
  <c r="Q13" i="39" s="1"/>
  <c r="R13" i="39" s="1"/>
  <c r="P14" i="39"/>
  <c r="Q14" i="39" s="1"/>
  <c r="R14" i="39" s="1"/>
  <c r="P15" i="39"/>
  <c r="Q15" i="39" s="1"/>
  <c r="R15" i="39" s="1"/>
  <c r="P16" i="39"/>
  <c r="Q16" i="39" s="1"/>
  <c r="R16" i="39" s="1"/>
  <c r="P17" i="39"/>
  <c r="Q17" i="39" s="1"/>
  <c r="R17" i="39" s="1"/>
  <c r="P18" i="39"/>
  <c r="Q18" i="39" s="1"/>
  <c r="R18" i="39" s="1"/>
  <c r="P19" i="39"/>
  <c r="Q19" i="39" s="1"/>
  <c r="R19" i="39" s="1"/>
  <c r="P20" i="39"/>
  <c r="Q20" i="39" s="1"/>
  <c r="R20" i="39" s="1"/>
  <c r="P21" i="39"/>
  <c r="Q21" i="39" s="1"/>
  <c r="R21" i="39" s="1"/>
  <c r="P22" i="39"/>
  <c r="Q22" i="39" s="1"/>
  <c r="R22" i="39" s="1"/>
  <c r="P23" i="39"/>
  <c r="Q23" i="39" s="1"/>
  <c r="R23" i="39" s="1"/>
  <c r="P24" i="39"/>
  <c r="Q24" i="39" s="1"/>
  <c r="R24" i="39" s="1"/>
  <c r="P25" i="39"/>
  <c r="Q25" i="39" s="1"/>
  <c r="R25" i="39" s="1"/>
  <c r="P26" i="39"/>
  <c r="Q26" i="39" s="1"/>
  <c r="R26" i="39" s="1"/>
  <c r="P27" i="39"/>
  <c r="Q27" i="39" s="1"/>
  <c r="R27" i="39" s="1"/>
  <c r="P28" i="39"/>
  <c r="Q28" i="39" s="1"/>
  <c r="R28" i="39" s="1"/>
  <c r="P29" i="39"/>
  <c r="Q29" i="39" s="1"/>
  <c r="R29" i="39" s="1"/>
  <c r="P8" i="39"/>
  <c r="Q8" i="39" s="1"/>
  <c r="R8" i="39" s="1"/>
  <c r="G8" i="39"/>
  <c r="K8" i="39" s="1"/>
  <c r="O8" i="40"/>
  <c r="O9" i="40"/>
  <c r="O10" i="40"/>
  <c r="O11" i="40"/>
  <c r="O12" i="40"/>
  <c r="O13" i="40"/>
  <c r="O14" i="40"/>
  <c r="O15" i="40"/>
  <c r="O40" i="40"/>
  <c r="O41" i="40"/>
  <c r="O44" i="40"/>
  <c r="K28" i="39" l="1"/>
  <c r="K14" i="39" l="1"/>
  <c r="K11" i="39"/>
  <c r="K24" i="39"/>
  <c r="K17" i="39"/>
</calcChain>
</file>

<file path=xl/sharedStrings.xml><?xml version="1.0" encoding="utf-8"?>
<sst xmlns="http://schemas.openxmlformats.org/spreadsheetml/2006/main" count="697" uniqueCount="261">
  <si>
    <t>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</si>
  <si>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</si>
  <si>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</si>
  <si>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</si>
  <si>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</si>
  <si>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</si>
  <si>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</si>
  <si>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شمارنده</t>
  </si>
  <si>
    <t>تعداد در زیر محصول</t>
  </si>
  <si>
    <t>مشخصات</t>
  </si>
  <si>
    <t>کد مجموعه</t>
  </si>
  <si>
    <t>تعداد در
سفارش</t>
  </si>
  <si>
    <t>تعداد در
زیر محصول</t>
  </si>
  <si>
    <t>مجموعه</t>
  </si>
  <si>
    <t>زیرمحصول</t>
  </si>
  <si>
    <t>فرآیند</t>
  </si>
  <si>
    <t>نفر ساعت</t>
  </si>
  <si>
    <t>M8</t>
  </si>
  <si>
    <t>M6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</si>
  <si>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</si>
  <si>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</si>
  <si>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</si>
  <si>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</si>
  <si>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</si>
  <si>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</si>
  <si>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</si>
  <si>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</si>
  <si>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</si>
  <si>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</si>
  <si>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</si>
  <si>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</si>
  <si>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</si>
  <si>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</si>
  <si>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</si>
  <si>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</si>
  <si>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M6x15</t>
  </si>
  <si>
    <t>رولپلاگ</t>
  </si>
  <si>
    <t>-</t>
  </si>
  <si>
    <t>18</t>
  </si>
  <si>
    <t>19</t>
  </si>
  <si>
    <t>20</t>
  </si>
  <si>
    <t>21</t>
  </si>
  <si>
    <t>M10</t>
  </si>
  <si>
    <t>2x30x30</t>
  </si>
  <si>
    <t>2x50x50</t>
  </si>
  <si>
    <t>M8x80</t>
  </si>
  <si>
    <t>8x80</t>
  </si>
  <si>
    <t>22</t>
  </si>
  <si>
    <t>23</t>
  </si>
  <si>
    <t>24</t>
  </si>
  <si>
    <t>فن حلزونی</t>
  </si>
  <si>
    <t>ناودانی قاب فن حلزونی</t>
  </si>
  <si>
    <t>2x106x1970</t>
  </si>
  <si>
    <t>صفحه رویی فن حلزونی</t>
  </si>
  <si>
    <t>2x600x700</t>
  </si>
  <si>
    <t>نبشی پایه فن حلزونی</t>
  </si>
  <si>
    <t>4x150x300</t>
  </si>
  <si>
    <t>نبشی تکیه گاه فن حلزونی</t>
  </si>
  <si>
    <t>30x30 L:480</t>
  </si>
  <si>
    <t>صفحه زیر فن حلزونی</t>
  </si>
  <si>
    <t>4x600x700</t>
  </si>
  <si>
    <t>مخروطی فن حلزونی</t>
  </si>
  <si>
    <t>قیفی آلومنیومی</t>
  </si>
  <si>
    <t>پیچ بدنه</t>
  </si>
  <si>
    <t>پیچ پایه فن حلزونی</t>
  </si>
  <si>
    <t>M8x30</t>
  </si>
  <si>
    <t>مهره بدنه فن حلزونی</t>
  </si>
  <si>
    <t>مهره پایه فن حلزونی</t>
  </si>
  <si>
    <t>میخ پرچ</t>
  </si>
  <si>
    <t>M3x8</t>
  </si>
  <si>
    <t>بوش روی سر پره فن</t>
  </si>
  <si>
    <t>پره فن حلزونی</t>
  </si>
  <si>
    <t>پره آلومنیومی</t>
  </si>
  <si>
    <t>پیچ نگه دارنده الکترو موتور</t>
  </si>
  <si>
    <t>M10x30</t>
  </si>
  <si>
    <t>پیچ آلن سر الکتروموتور</t>
  </si>
  <si>
    <t>M8x60</t>
  </si>
  <si>
    <t>الکتروموتور</t>
  </si>
  <si>
    <t>2.2KW,3000rpm</t>
  </si>
  <si>
    <t>دیفیوزر</t>
  </si>
  <si>
    <t xml:space="preserve"> بدنه دیفیوزر</t>
  </si>
  <si>
    <t>2x130x500</t>
  </si>
  <si>
    <t>لوله دیفیوزر</t>
  </si>
  <si>
    <t>2x100x320</t>
  </si>
  <si>
    <t>لوله نگهدارنده</t>
  </si>
  <si>
    <t>Ø20,L=750</t>
  </si>
  <si>
    <t>بسته پیچ و اتصالات</t>
  </si>
  <si>
    <t xml:space="preserve">پیچ رولپلاگ </t>
  </si>
  <si>
    <t>M1.4x10</t>
  </si>
  <si>
    <t>M1.4</t>
  </si>
  <si>
    <t>ناودانی نگهدارنده نازل مکش</t>
  </si>
  <si>
    <t>لوله نازل مکش</t>
  </si>
  <si>
    <t>سری نازل مکش</t>
  </si>
  <si>
    <t>لوله PVC هرزگرد</t>
  </si>
  <si>
    <t>لوله فلزی هرزگرد</t>
  </si>
  <si>
    <t>قاب نازل مکش</t>
  </si>
  <si>
    <t>حلقه نازل مکش</t>
  </si>
  <si>
    <t>دستگیره نازل مکش</t>
  </si>
  <si>
    <t>پیچ اتصال نازل مکش</t>
  </si>
  <si>
    <t>مهره اتصال نازل مکش</t>
  </si>
  <si>
    <t>01</t>
  </si>
  <si>
    <t>02</t>
  </si>
  <si>
    <t>06</t>
  </si>
  <si>
    <t>Casing</t>
  </si>
  <si>
    <t>03</t>
  </si>
  <si>
    <t>Fan</t>
  </si>
  <si>
    <t>04</t>
  </si>
  <si>
    <t>05</t>
  </si>
  <si>
    <t xml:space="preserve">لوله خرطومی </t>
  </si>
  <si>
    <t>بست کمربندی لوله خرطومی</t>
  </si>
  <si>
    <t>صفحه اتصال پایه نگهدارنده لوله خرطومی</t>
  </si>
  <si>
    <t>لوله پایه نگهدارنده لوله خرطومی</t>
  </si>
  <si>
    <t>صفحه زیر پایه نگهدارنده لوله خرطومی</t>
  </si>
  <si>
    <t>Nozzle Pack</t>
  </si>
  <si>
    <t>نازل مکش</t>
  </si>
  <si>
    <t>2x150x300</t>
  </si>
  <si>
    <t>Ø110,L=450</t>
  </si>
  <si>
    <t>2x150x150</t>
  </si>
  <si>
    <t>2x20x200</t>
  </si>
  <si>
    <t>2x25x350</t>
  </si>
  <si>
    <t>Ø110,L=150</t>
  </si>
  <si>
    <t>Ø110,L=3000</t>
  </si>
  <si>
    <t>Ø110,</t>
  </si>
  <si>
    <t>3x30x100</t>
  </si>
  <si>
    <t>Ø30,L=1500</t>
  </si>
  <si>
    <t>5x200x200</t>
  </si>
  <si>
    <t>هرزگرد</t>
  </si>
  <si>
    <t>پایه نگهدارنده لوله خرطومی</t>
  </si>
  <si>
    <t>نوع محصول</t>
  </si>
  <si>
    <t>ST</t>
  </si>
  <si>
    <t>Bottom Frame</t>
  </si>
  <si>
    <t>2x497x1792</t>
  </si>
  <si>
    <t>Bottom Frame Ring</t>
  </si>
  <si>
    <t>2x142x1092</t>
  </si>
  <si>
    <t>Bottom Frame Corner Plate</t>
  </si>
  <si>
    <t>Top Frame</t>
  </si>
  <si>
    <t>Top Frame Ring</t>
  </si>
  <si>
    <t>2x70x1092</t>
  </si>
  <si>
    <t>Top Frame Corner Plate</t>
  </si>
  <si>
    <t>Separator</t>
  </si>
  <si>
    <t xml:space="preserve">Separator </t>
  </si>
  <si>
    <t>2x205x630</t>
  </si>
  <si>
    <t>Separator Up Cover</t>
  </si>
  <si>
    <t>2x200x390</t>
  </si>
  <si>
    <t>Separator Back Cover</t>
  </si>
  <si>
    <t>2x205x390</t>
  </si>
  <si>
    <t>Separator Box</t>
  </si>
  <si>
    <t>2x224x1594</t>
  </si>
  <si>
    <t>Separator Box Ring</t>
  </si>
  <si>
    <t>2x100x323</t>
  </si>
  <si>
    <t>Separator Box Door</t>
  </si>
  <si>
    <t>2x432x432</t>
  </si>
  <si>
    <t>Separator Box Connection Plate</t>
  </si>
  <si>
    <t>Separator Box Corner Plate</t>
  </si>
  <si>
    <t>2x25x25</t>
  </si>
  <si>
    <t>Separator Box Bolt</t>
  </si>
  <si>
    <t>07</t>
  </si>
  <si>
    <t>Separator Box Nut</t>
  </si>
  <si>
    <t xml:space="preserve">M6 </t>
  </si>
  <si>
    <t xml:space="preserve">Packet </t>
  </si>
  <si>
    <t>One Way Paket</t>
  </si>
  <si>
    <t>Two Ways Packet</t>
  </si>
  <si>
    <t>Packet Clamp</t>
  </si>
  <si>
    <t>Packet Clamp Belt</t>
  </si>
  <si>
    <t>2x15x1020</t>
  </si>
  <si>
    <t>Connections</t>
  </si>
  <si>
    <t>Casing Bolt</t>
  </si>
  <si>
    <t>Casing RawPlug</t>
  </si>
  <si>
    <t>مقدار خالص</t>
  </si>
  <si>
    <t>واحد</t>
  </si>
  <si>
    <t>بست کیسه داست کالکتور</t>
  </si>
  <si>
    <t>Ø350</t>
  </si>
  <si>
    <t>کیسه دو سر باز</t>
  </si>
  <si>
    <t>کیسه یک سر باز</t>
  </si>
  <si>
    <t>پیچ رولپلاگ</t>
  </si>
  <si>
    <t>بسته اتصالات</t>
  </si>
  <si>
    <t>صفحه مربعی</t>
  </si>
  <si>
    <t>استوانه قاب پایین</t>
  </si>
  <si>
    <t>2x500x1800</t>
  </si>
  <si>
    <t>قاب پایین</t>
  </si>
  <si>
    <t>قاب پایینی داست کالکتور</t>
  </si>
  <si>
    <t xml:space="preserve">مهره  </t>
  </si>
  <si>
    <t>12</t>
  </si>
  <si>
    <t>پیچ</t>
  </si>
  <si>
    <t>صفحه مثلثی</t>
  </si>
  <si>
    <t>2x80x323</t>
  </si>
  <si>
    <t>استوانه جعبه</t>
  </si>
  <si>
    <t>2x450x450</t>
  </si>
  <si>
    <t>درب جعبه</t>
  </si>
  <si>
    <t>2x200x400</t>
  </si>
  <si>
    <t>صفحه پشتی جداکننده</t>
  </si>
  <si>
    <t>صفحه تقویتی جدا کننده</t>
  </si>
  <si>
    <t>2x200x630</t>
  </si>
  <si>
    <t>جدا کننده</t>
  </si>
  <si>
    <t>2x220x1600</t>
  </si>
  <si>
    <t>جعبه داست کالکتور</t>
  </si>
  <si>
    <t>استوانه قاب بالایی</t>
  </si>
  <si>
    <t>قاب بالایی</t>
  </si>
  <si>
    <t>قاب بالایی داست کالکتور</t>
  </si>
  <si>
    <r>
      <t>Ø</t>
    </r>
    <r>
      <rPr>
        <sz val="9.1999999999999993"/>
        <rFont val="Arial"/>
        <family val="2"/>
        <scheme val="minor"/>
      </rPr>
      <t>350</t>
    </r>
  </si>
  <si>
    <t>Kg</t>
  </si>
  <si>
    <t>Pcs</t>
  </si>
  <si>
    <r>
      <t>Ø</t>
    </r>
    <r>
      <rPr>
        <sz val="11.5"/>
        <rFont val="Arial"/>
        <family val="2"/>
        <scheme val="minor"/>
      </rPr>
      <t>60,L=50</t>
    </r>
  </si>
  <si>
    <t>Diffuser</t>
  </si>
  <si>
    <t xml:space="preserve">Suction Nozzle </t>
  </si>
  <si>
    <t>Idle Pipe</t>
  </si>
  <si>
    <t>Flexible Pipe Stand</t>
  </si>
  <si>
    <t>Fan Blade</t>
  </si>
  <si>
    <t>Fan Funnel</t>
  </si>
  <si>
    <t>Bush Blade</t>
  </si>
  <si>
    <t>Electromotor</t>
  </si>
  <si>
    <t>Bush Blade Bolt</t>
  </si>
  <si>
    <t>Fan Top Plate</t>
  </si>
  <si>
    <t>Fan Frame</t>
  </si>
  <si>
    <t>Fan Back Plate</t>
  </si>
  <si>
    <t>2x90x130</t>
  </si>
  <si>
    <t>Diffuser main Plate</t>
  </si>
  <si>
    <t>Diffuser Side Plate</t>
  </si>
  <si>
    <t>Diffuser Ring</t>
  </si>
  <si>
    <t>Fan Fixing Pipe</t>
  </si>
  <si>
    <t>Fan Bolt</t>
  </si>
  <si>
    <t>Fan Rawplug</t>
  </si>
  <si>
    <t>Funnel Rivet</t>
  </si>
  <si>
    <t>Electromotor Bolt</t>
  </si>
  <si>
    <t>Electromotor Nut</t>
  </si>
  <si>
    <t>Fan Stand</t>
  </si>
  <si>
    <t>Frame stiffener</t>
  </si>
  <si>
    <t>Frame Bolt</t>
  </si>
  <si>
    <t>Stand Bolt</t>
  </si>
  <si>
    <t>Stand Nut</t>
  </si>
  <si>
    <t>Frame Nut</t>
  </si>
  <si>
    <t>2x150x1100</t>
  </si>
  <si>
    <t>M12x35</t>
  </si>
  <si>
    <t>مهره کاسه نمددار نگه دارنده موتور</t>
  </si>
  <si>
    <t>M6x20</t>
  </si>
  <si>
    <t>پیچ اتصال دیفیوزر به بدنه</t>
  </si>
  <si>
    <t>25</t>
  </si>
  <si>
    <t>واشر فنری بدنه فن حلزونی</t>
  </si>
  <si>
    <t>A6</t>
  </si>
  <si>
    <t>واشر فنری پایه</t>
  </si>
  <si>
    <t>A8</t>
  </si>
  <si>
    <t>واشر فنری دیفیوزر</t>
  </si>
  <si>
    <t>M8x50</t>
  </si>
  <si>
    <t>واشر فنری سر الکتروموتور</t>
  </si>
  <si>
    <t>26</t>
  </si>
  <si>
    <t>27</t>
  </si>
  <si>
    <t>Ø110,L=300</t>
  </si>
  <si>
    <t>M1/4x10</t>
  </si>
  <si>
    <t>M1/4</t>
  </si>
  <si>
    <t>M5x10</t>
  </si>
  <si>
    <t>پیچ دستگیره نازل مکش</t>
  </si>
  <si>
    <t>مهره دستگیره نازل مکش</t>
  </si>
  <si>
    <t>M8*15</t>
  </si>
  <si>
    <t>Ø110</t>
  </si>
  <si>
    <t>3x150x340</t>
  </si>
  <si>
    <t>2x75x1100</t>
  </si>
  <si>
    <t>5x100x200</t>
  </si>
  <si>
    <t>Ø32,L=1500</t>
  </si>
  <si>
    <t>بست روی لوله خرطومی</t>
  </si>
  <si>
    <t>2x20x280</t>
  </si>
  <si>
    <r>
      <t>Ø</t>
    </r>
    <r>
      <rPr>
        <sz val="11.5"/>
        <rFont val="Times New Roman"/>
        <family val="1"/>
      </rPr>
      <t>60,L=50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</si>
</sst>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9"/>
      <color theme="1"/>
      <name val="B Nazanin"/>
      <charset val="178"/>
    </font>
    <font>
      <sz val="8"/>
      <color theme="1"/>
      <name val="Arial"/>
      <family val="2"/>
      <scheme val="minor"/>
    </font>
    <font>
      <b/>
      <sz val="8"/>
      <color theme="1"/>
      <name val="B Nazanin"/>
      <charset val="178"/>
    </font>
    <font>
      <sz val="10"/>
      <name val="B Nazanin"/>
      <charset val="178"/>
    </font>
    <font>
      <sz val="10"/>
      <color theme="1"/>
      <name val="B Nazanin"/>
      <charset val="178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8"/>
      <name val="Arial"/>
      <family val="2"/>
      <scheme val="minor"/>
    </font>
    <font>
      <sz val="9.1999999999999993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1.5"/>
      <name val="Arial"/>
      <family val="2"/>
      <scheme val="minor"/>
    </font>
    <font>
      <sz val="9"/>
      <color theme="1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.5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2" fillId="3" borderId="6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49" fontId="7" fillId="0" borderId="11" xfId="0" quotePrefix="1" applyNumberFormat="1" applyFont="1" applyFill="1" applyBorder="1" applyAlignment="1">
      <alignment horizontal="center" vertical="center"/>
    </xf>
    <xf numFmtId="0" fontId="0" fillId="0" borderId="11" xfId="0" applyBorder="1"/>
    <xf numFmtId="49" fontId="4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49" fontId="1" fillId="2" borderId="14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quotePrefix="1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7" xfId="0" quotePrefix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/>
    <xf numFmtId="0" fontId="5" fillId="0" borderId="21" xfId="0" applyFont="1" applyBorder="1"/>
    <xf numFmtId="0" fontId="11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0" fillId="0" borderId="10" xfId="0" applyFont="1" applyBorder="1"/>
    <xf numFmtId="0" fontId="0" fillId="0" borderId="1" xfId="0" applyFont="1" applyBorder="1"/>
    <xf numFmtId="49" fontId="10" fillId="0" borderId="9" xfId="0" applyNumberFormat="1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9" xfId="0" quotePrefix="1" applyFont="1" applyFill="1" applyBorder="1" applyAlignment="1">
      <alignment horizontal="center" vertical="center"/>
    </xf>
    <xf numFmtId="0" fontId="0" fillId="0" borderId="9" xfId="0" applyFont="1" applyBorder="1"/>
    <xf numFmtId="0" fontId="13" fillId="0" borderId="10" xfId="0" quotePrefix="1" applyFont="1" applyFill="1" applyBorder="1" applyAlignment="1">
      <alignment horizontal="center" vertical="center"/>
    </xf>
    <xf numFmtId="49" fontId="13" fillId="0" borderId="11" xfId="0" quotePrefix="1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quotePrefix="1" applyFont="1" applyFill="1" applyBorder="1" applyAlignment="1">
      <alignment horizontal="center" vertical="center"/>
    </xf>
    <xf numFmtId="0" fontId="0" fillId="0" borderId="11" xfId="0" applyFont="1" applyBorder="1"/>
    <xf numFmtId="0" fontId="13" fillId="0" borderId="7" xfId="0" applyFont="1" applyFill="1" applyBorder="1" applyAlignment="1">
      <alignment horizontal="center" vertical="center"/>
    </xf>
    <xf numFmtId="0" fontId="13" fillId="0" borderId="7" xfId="0" quotePrefix="1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2" fontId="13" fillId="0" borderId="11" xfId="0" quotePrefix="1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3" fillId="0" borderId="7" xfId="0" applyNumberFormat="1" applyFont="1" applyFill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1" fontId="13" fillId="0" borderId="10" xfId="0" applyNumberFormat="1" applyFont="1" applyFill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8" xfId="0" quotePrefix="1" applyFont="1" applyFill="1" applyBorder="1" applyAlignment="1">
      <alignment horizontal="center" vertical="center"/>
    </xf>
    <xf numFmtId="1" fontId="13" fillId="0" borderId="8" xfId="0" applyNumberFormat="1" applyFont="1" applyFill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/>
    <xf numFmtId="0" fontId="5" fillId="0" borderId="11" xfId="0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" fontId="10" fillId="0" borderId="7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1" fontId="11" fillId="0" borderId="10" xfId="0" applyNumberFormat="1" applyFont="1" applyFill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1" fontId="11" fillId="0" borderId="11" xfId="0" applyNumberFormat="1" applyFont="1" applyFill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  <xf numFmtId="0" fontId="16" fillId="0" borderId="7" xfId="0" applyFont="1" applyBorder="1" applyAlignment="1">
      <alignment horizontal="center" vertical="center"/>
    </xf>
    <xf numFmtId="0" fontId="17" fillId="0" borderId="7" xfId="0" quotePrefix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2" fillId="0" borderId="10" xfId="0" quotePrefix="1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9" xfId="0" quotePrefix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quotePrefix="1" applyFont="1" applyFill="1" applyBorder="1" applyAlignment="1">
      <alignment horizontal="center" vertical="center"/>
    </xf>
    <xf numFmtId="0" fontId="17" fillId="0" borderId="11" xfId="0" quotePrefix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3" fillId="0" borderId="1" xfId="0" quotePrefix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quotePrefix="1" applyFont="1" applyFill="1" applyBorder="1" applyAlignment="1">
      <alignment horizontal="center" vertical="center" wrapText="1"/>
    </xf>
    <xf numFmtId="0" fontId="23" fillId="0" borderId="10" xfId="0" quotePrefix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3" fillId="0" borderId="6" xfId="0" quotePrefix="1" applyNumberFormat="1" applyFont="1" applyFill="1" applyBorder="1" applyAlignment="1">
      <alignment horizontal="center" vertical="center" wrapText="1"/>
    </xf>
    <xf numFmtId="1" fontId="3" fillId="0" borderId="8" xfId="0" quotePrefix="1" applyNumberFormat="1" applyFont="1" applyFill="1" applyBorder="1" applyAlignment="1">
      <alignment horizontal="center" vertical="center" wrapText="1"/>
    </xf>
    <xf numFmtId="1" fontId="3" fillId="0" borderId="26" xfId="0" quotePrefix="1" applyNumberFormat="1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1" fontId="3" fillId="0" borderId="27" xfId="0" applyNumberFormat="1" applyFont="1" applyFill="1" applyBorder="1" applyAlignment="1">
      <alignment horizontal="center" vertical="center"/>
    </xf>
    <xf numFmtId="1" fontId="3" fillId="0" borderId="26" xfId="0" applyNumberFormat="1" applyFont="1" applyFill="1" applyBorder="1" applyAlignment="1">
      <alignment horizontal="center" vertical="center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49" fontId="3" fillId="0" borderId="8" xfId="0" quotePrefix="1" applyNumberFormat="1" applyFont="1" applyFill="1" applyBorder="1" applyAlignment="1">
      <alignment horizontal="center" vertical="center" wrapText="1"/>
    </xf>
    <xf numFmtId="49" fontId="3" fillId="0" borderId="26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49" fontId="3" fillId="0" borderId="7" xfId="0" quotePrefix="1" applyNumberFormat="1" applyFont="1" applyFill="1" applyBorder="1" applyAlignment="1">
      <alignment horizontal="center" vertical="center" wrapText="1"/>
    </xf>
    <xf numFmtId="1" fontId="3" fillId="0" borderId="10" xfId="0" quotePrefix="1" applyNumberFormat="1" applyFont="1" applyFill="1" applyBorder="1" applyAlignment="1">
      <alignment horizontal="center" vertical="center" wrapText="1"/>
    </xf>
    <xf numFmtId="49" fontId="3" fillId="0" borderId="9" xfId="0" quotePrefix="1" applyNumberFormat="1" applyFont="1" applyFill="1" applyBorder="1" applyAlignment="1">
      <alignment horizontal="center" vertical="center" wrapText="1"/>
    </xf>
    <xf numFmtId="49" fontId="3" fillId="0" borderId="10" xfId="0" quotePrefix="1" applyNumberFormat="1" applyFont="1" applyFill="1" applyBorder="1" applyAlignment="1">
      <alignment horizontal="center" vertical="center" wrapText="1"/>
    </xf>
    <xf numFmtId="49" fontId="7" fillId="0" borderId="9" xfId="0" quotePrefix="1" applyNumberFormat="1" applyFont="1" applyFill="1" applyBorder="1" applyAlignment="1">
      <alignment horizontal="center" vertical="center"/>
    </xf>
    <xf numFmtId="49" fontId="7" fillId="0" borderId="10" xfId="0" quotePrefix="1" applyNumberFormat="1" applyFont="1" applyFill="1" applyBorder="1" applyAlignment="1">
      <alignment horizontal="center" vertical="center"/>
    </xf>
    <xf numFmtId="1" fontId="3" fillId="0" borderId="9" xfId="0" quotePrefix="1" applyNumberFormat="1" applyFont="1" applyFill="1" applyBorder="1" applyAlignment="1">
      <alignment horizontal="center" vertical="center" wrapText="1"/>
    </xf>
    <xf numFmtId="1" fontId="3" fillId="0" borderId="7" xfId="0" quotePrefix="1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49" fontId="3" fillId="0" borderId="27" xfId="0" quotePrefix="1" applyNumberFormat="1" applyFont="1" applyFill="1" applyBorder="1" applyAlignment="1">
      <alignment horizontal="center" vertical="center" wrapText="1"/>
    </xf>
    <xf numFmtId="49" fontId="4" fillId="0" borderId="6" xfId="0" quotePrefix="1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4" fillId="0" borderId="7" xfId="0" quotePrefix="1" applyNumberFormat="1" applyFont="1" applyBorder="1" applyAlignment="1">
      <alignment horizontal="center" vertical="center"/>
    </xf>
    <xf numFmtId="1" fontId="4" fillId="0" borderId="6" xfId="0" quotePrefix="1" applyNumberFormat="1" applyFont="1" applyBorder="1" applyAlignment="1">
      <alignment horizontal="center" vertical="center"/>
    </xf>
    <xf numFmtId="1" fontId="4" fillId="0" borderId="8" xfId="0" quotePrefix="1" applyNumberFormat="1" applyFont="1" applyBorder="1" applyAlignment="1">
      <alignment horizontal="center" vertical="center"/>
    </xf>
    <xf numFmtId="1" fontId="4" fillId="0" borderId="7" xfId="0" quotePrefix="1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4" fillId="0" borderId="6" xfId="0" quotePrefix="1" applyNumberFormat="1" applyFont="1" applyBorder="1" applyAlignment="1">
      <alignment horizontal="center" vertical="center" wrapText="1"/>
    </xf>
    <xf numFmtId="49" fontId="4" fillId="0" borderId="8" xfId="0" quotePrefix="1" applyNumberFormat="1" applyFont="1" applyBorder="1" applyAlignment="1">
      <alignment horizontal="center" vertical="center" wrapText="1"/>
    </xf>
    <xf numFmtId="49" fontId="4" fillId="0" borderId="7" xfId="0" quotePrefix="1" applyNumberFormat="1" applyFont="1" applyBorder="1" applyAlignment="1">
      <alignment horizontal="center" vertical="center" wrapText="1"/>
    </xf>
    <xf numFmtId="2" fontId="4" fillId="0" borderId="6" xfId="0" quotePrefix="1" applyNumberFormat="1" applyFont="1" applyBorder="1" applyAlignment="1">
      <alignment horizontal="center" vertical="center"/>
    </xf>
    <xf numFmtId="2" fontId="4" fillId="0" borderId="8" xfId="0" quotePrefix="1" applyNumberFormat="1" applyFont="1" applyBorder="1" applyAlignment="1">
      <alignment horizontal="center" vertical="center"/>
    </xf>
    <xf numFmtId="2" fontId="4" fillId="0" borderId="7" xfId="0" quotePrefix="1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1" fontId="3" fillId="0" borderId="27" xfId="0" quotePrefix="1" applyNumberFormat="1" applyFont="1" applyFill="1" applyBorder="1" applyAlignment="1">
      <alignment horizontal="center" vertical="center" wrapText="1"/>
    </xf>
    <xf numFmtId="49" fontId="10" fillId="0" borderId="6" xfId="0" quotePrefix="1" applyNumberFormat="1" applyFont="1" applyFill="1" applyBorder="1" applyAlignment="1">
      <alignment horizontal="center" vertical="center" wrapText="1"/>
    </xf>
    <xf numFmtId="49" fontId="10" fillId="0" borderId="8" xfId="0" quotePrefix="1" applyNumberFormat="1" applyFont="1" applyFill="1" applyBorder="1" applyAlignment="1">
      <alignment horizontal="center" vertical="center" wrapText="1"/>
    </xf>
    <xf numFmtId="49" fontId="10" fillId="0" borderId="26" xfId="0" quotePrefix="1" applyNumberFormat="1" applyFont="1" applyFill="1" applyBorder="1" applyAlignment="1">
      <alignment horizontal="center" vertical="center" wrapText="1"/>
    </xf>
    <xf numFmtId="49" fontId="10" fillId="0" borderId="27" xfId="0" quotePrefix="1" applyNumberFormat="1" applyFont="1" applyFill="1" applyBorder="1" applyAlignment="1">
      <alignment horizontal="center" vertical="center" wrapText="1"/>
    </xf>
    <xf numFmtId="49" fontId="13" fillId="0" borderId="27" xfId="0" quotePrefix="1" applyNumberFormat="1" applyFont="1" applyFill="1" applyBorder="1" applyAlignment="1">
      <alignment horizontal="center" vertical="center"/>
    </xf>
    <xf numFmtId="49" fontId="13" fillId="0" borderId="8" xfId="0" quotePrefix="1" applyNumberFormat="1" applyFont="1" applyFill="1" applyBorder="1" applyAlignment="1">
      <alignment horizontal="center" vertical="center"/>
    </xf>
    <xf numFmtId="49" fontId="13" fillId="0" borderId="26" xfId="0" quotePrefix="1" applyNumberFormat="1" applyFont="1" applyFill="1" applyBorder="1" applyAlignment="1">
      <alignment horizontal="center" vertical="center"/>
    </xf>
    <xf numFmtId="1" fontId="10" fillId="0" borderId="27" xfId="0" quotePrefix="1" applyNumberFormat="1" applyFont="1" applyFill="1" applyBorder="1" applyAlignment="1">
      <alignment horizontal="center" vertical="center" wrapText="1"/>
    </xf>
    <xf numFmtId="1" fontId="10" fillId="0" borderId="8" xfId="0" quotePrefix="1" applyNumberFormat="1" applyFont="1" applyFill="1" applyBorder="1" applyAlignment="1">
      <alignment horizontal="center" vertical="center" wrapText="1"/>
    </xf>
    <xf numFmtId="1" fontId="10" fillId="0" borderId="26" xfId="0" quotePrefix="1" applyNumberFormat="1" applyFont="1" applyFill="1" applyBorder="1" applyAlignment="1">
      <alignment horizontal="center" vertical="center" wrapText="1"/>
    </xf>
    <xf numFmtId="1" fontId="10" fillId="0" borderId="7" xfId="0" quotePrefix="1" applyNumberFormat="1" applyFont="1" applyFill="1" applyBorder="1" applyAlignment="1">
      <alignment horizontal="center" vertical="center" wrapText="1"/>
    </xf>
    <xf numFmtId="49" fontId="10" fillId="0" borderId="7" xfId="0" quotePrefix="1" applyNumberFormat="1" applyFont="1" applyFill="1" applyBorder="1" applyAlignment="1">
      <alignment horizontal="center" vertical="center" wrapText="1"/>
    </xf>
    <xf numFmtId="0" fontId="10" fillId="0" borderId="27" xfId="0" quotePrefix="1" applyFont="1" applyFill="1" applyBorder="1" applyAlignment="1">
      <alignment horizontal="center" vertical="center" wrapText="1"/>
    </xf>
    <xf numFmtId="0" fontId="10" fillId="0" borderId="8" xfId="0" quotePrefix="1" applyFont="1" applyFill="1" applyBorder="1" applyAlignment="1">
      <alignment horizontal="center" vertical="center" wrapText="1"/>
    </xf>
    <xf numFmtId="0" fontId="10" fillId="0" borderId="26" xfId="0" quotePrefix="1" applyFont="1" applyFill="1" applyBorder="1" applyAlignment="1">
      <alignment horizontal="center" vertical="center" wrapText="1"/>
    </xf>
    <xf numFmtId="0" fontId="11" fillId="0" borderId="27" xfId="0" quotePrefix="1" applyFont="1" applyFill="1" applyBorder="1" applyAlignment="1">
      <alignment horizontal="center" vertical="center" wrapText="1"/>
    </xf>
    <xf numFmtId="0" fontId="11" fillId="0" borderId="8" xfId="0" quotePrefix="1" applyFont="1" applyFill="1" applyBorder="1" applyAlignment="1">
      <alignment horizontal="center" vertical="center" wrapText="1"/>
    </xf>
    <xf numFmtId="0" fontId="11" fillId="0" borderId="26" xfId="0" quotePrefix="1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10" fillId="0" borderId="18" xfId="0" quotePrefix="1" applyNumberFormat="1" applyFont="1" applyFill="1" applyBorder="1" applyAlignment="1">
      <alignment horizontal="center" vertical="center" wrapText="1"/>
    </xf>
    <xf numFmtId="49" fontId="10" fillId="0" borderId="29" xfId="0" quotePrefix="1" applyNumberFormat="1" applyFont="1" applyFill="1" applyBorder="1" applyAlignment="1">
      <alignment horizontal="center" vertical="center" wrapText="1"/>
    </xf>
    <xf numFmtId="49" fontId="10" fillId="0" borderId="30" xfId="0" quotePrefix="1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9" fillId="0" borderId="6" xfId="0" quotePrefix="1" applyNumberFormat="1" applyFont="1" applyBorder="1" applyAlignment="1">
      <alignment horizontal="center" vertical="center"/>
    </xf>
    <xf numFmtId="49" fontId="9" fillId="0" borderId="8" xfId="0" quotePrefix="1" applyNumberFormat="1" applyFont="1" applyBorder="1" applyAlignment="1">
      <alignment horizontal="center" vertical="center"/>
    </xf>
    <xf numFmtId="49" fontId="9" fillId="0" borderId="7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1" fontId="10" fillId="0" borderId="6" xfId="0" quotePrefix="1" applyNumberFormat="1" applyFont="1" applyFill="1" applyBorder="1" applyAlignment="1">
      <alignment horizontal="center" vertical="center" wrapText="1"/>
    </xf>
    <xf numFmtId="49" fontId="9" fillId="0" borderId="6" xfId="0" quotePrefix="1" applyNumberFormat="1" applyFont="1" applyBorder="1" applyAlignment="1">
      <alignment horizontal="center" vertical="center" wrapText="1"/>
    </xf>
    <xf numFmtId="49" fontId="9" fillId="0" borderId="8" xfId="0" quotePrefix="1" applyNumberFormat="1" applyFont="1" applyBorder="1" applyAlignment="1">
      <alignment horizontal="center" vertical="center" wrapText="1"/>
    </xf>
    <xf numFmtId="49" fontId="9" fillId="0" borderId="7" xfId="0" quotePrefix="1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19</xdr:row>
      <xdr:rowOff>54249</xdr:rowOff>
    </xdr:from>
    <xdr:to>
      <xdr:col>13</xdr:col>
      <xdr:colOff>349074</xdr:colOff>
      <xdr:row>23</xdr:row>
      <xdr:rowOff>171450</xdr:rowOff>
    </xdr:to>
    <xdr:grpSp>
      <xdr:nvGrpSpPr>
        <xdr:cNvPr id="2" name="Group 1"/>
        <xdr:cNvGrpSpPr/>
      </xdr:nvGrpSpPr>
      <xdr:grpSpPr>
        <a:xfrm>
          <a:off x="9524" y="3872532"/>
          <a:ext cx="8092072" cy="84607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absoluteAnchor>
    <xdr:pos x="0" y="8281"/>
    <xdr:ext cx="1345510" cy="347871"/>
    <xdr:sp macro="" textlink="">
      <xdr:nvSpPr>
        <xdr:cNvPr id="11" name="TextBox 10"/>
        <xdr:cNvSpPr txBox="1"/>
      </xdr:nvSpPr>
      <xdr:spPr>
        <a:xfrm>
          <a:off x="0" y="8281"/>
          <a:ext cx="1345510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absoluteAnchor>
  <xdr:absoluteAnchor>
    <xdr:pos x="0" y="364439"/>
    <xdr:ext cx="1345511" cy="347472"/>
    <xdr:sp macro="" textlink="">
      <xdr:nvSpPr>
        <xdr:cNvPr id="12" name="TextBox 11"/>
        <xdr:cNvSpPr txBox="1"/>
      </xdr:nvSpPr>
      <xdr:spPr>
        <a:xfrm>
          <a:off x="0" y="364439"/>
          <a:ext cx="13455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Product:</a:t>
          </a:r>
          <a:r>
            <a:rPr lang="en-US" sz="900" baseline="0"/>
            <a:t> Dust Collector</a:t>
          </a:r>
          <a:endParaRPr lang="en-US" sz="1000"/>
        </a:p>
      </xdr:txBody>
    </xdr:sp>
    <xdr:clientData/>
  </xdr:absoluteAnchor>
  <xdr:absoluteAnchor>
    <xdr:pos x="1353789" y="364426"/>
    <xdr:ext cx="1785730" cy="347472"/>
    <xdr:sp macro="" textlink="">
      <xdr:nvSpPr>
        <xdr:cNvPr id="13" name="TextBox 12"/>
        <xdr:cNvSpPr txBox="1"/>
      </xdr:nvSpPr>
      <xdr:spPr>
        <a:xfrm>
          <a:off x="1353789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Casing</a:t>
          </a:r>
        </a:p>
      </xdr:txBody>
    </xdr:sp>
    <xdr:clientData/>
  </xdr:absoluteAnchor>
  <xdr:absoluteAnchor>
    <xdr:pos x="3147789" y="8279"/>
    <xdr:ext cx="1729011" cy="347472"/>
    <xdr:sp macro="" textlink="">
      <xdr:nvSpPr>
        <xdr:cNvPr id="14" name="TextBox 13"/>
        <xdr:cNvSpPr txBox="1"/>
      </xdr:nvSpPr>
      <xdr:spPr>
        <a:xfrm>
          <a:off x="3147789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</a:p>
      </xdr:txBody>
    </xdr:sp>
    <xdr:clientData/>
  </xdr:absoluteAnchor>
  <xdr:absoluteAnchor>
    <xdr:pos x="1353789" y="8279"/>
    <xdr:ext cx="1785732" cy="347472"/>
    <xdr:sp macro="" textlink="">
      <xdr:nvSpPr>
        <xdr:cNvPr id="15" name="TextBox 14"/>
        <xdr:cNvSpPr txBox="1"/>
      </xdr:nvSpPr>
      <xdr:spPr>
        <a:xfrm>
          <a:off x="1353789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absoluteAnchor>
  <xdr:absoluteAnchor>
    <xdr:pos x="4550453" y="8279"/>
    <xdr:ext cx="3012397" cy="347472"/>
    <xdr:sp macro="" textlink="">
      <xdr:nvSpPr>
        <xdr:cNvPr id="16" name="TextBox 15"/>
        <xdr:cNvSpPr txBox="1"/>
      </xdr:nvSpPr>
      <xdr:spPr>
        <a:xfrm>
          <a:off x="4550453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</a:t>
          </a:r>
        </a:p>
      </xdr:txBody>
    </xdr:sp>
    <xdr:clientData/>
  </xdr:absoluteAnchor>
  <xdr:absoluteAnchor>
    <xdr:pos x="3151098" y="358212"/>
    <xdr:ext cx="1394377" cy="347472"/>
    <xdr:sp macro="" textlink="">
      <xdr:nvSpPr>
        <xdr:cNvPr id="17" name="TextBox 16"/>
        <xdr:cNvSpPr txBox="1"/>
      </xdr:nvSpPr>
      <xdr:spPr>
        <a:xfrm>
          <a:off x="3151098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4</a:t>
          </a:r>
          <a:endParaRPr lang="en-US" sz="1050"/>
        </a:p>
      </xdr:txBody>
    </xdr:sp>
    <xdr:clientData/>
  </xdr:absoluteAnchor>
  <xdr:absoluteAnchor>
    <xdr:pos x="4553764" y="358227"/>
    <xdr:ext cx="1503376" cy="347472"/>
    <xdr:sp macro="" textlink="">
      <xdr:nvSpPr>
        <xdr:cNvPr id="18" name="TextBox 17"/>
        <xdr:cNvSpPr txBox="1"/>
      </xdr:nvSpPr>
      <xdr:spPr>
        <a:xfrm>
          <a:off x="4553764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absoluteAnchor>
  <xdr:absoluteAnchor>
    <xdr:pos x="6059134" y="353251"/>
    <xdr:ext cx="1503376" cy="347472"/>
    <xdr:sp macro="" textlink="">
      <xdr:nvSpPr>
        <xdr:cNvPr id="19" name="TextBox 18"/>
        <xdr:cNvSpPr txBox="1">
          <a:spLocks/>
        </xdr:cNvSpPr>
      </xdr:nvSpPr>
      <xdr:spPr>
        <a:xfrm>
          <a:off x="6059134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absoluteAnchor>
  <xdr:absoluteAnchor>
    <xdr:pos x="7620000" y="38100"/>
    <xdr:ext cx="711200" cy="640080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8100"/>
          <a:ext cx="711200" cy="640080"/>
        </a:xfrm>
        <a:prstGeom prst="rect">
          <a:avLst/>
        </a:prstGeom>
      </xdr:spPr>
    </xdr:pic>
    <xdr:clientData/>
  </xdr:absoluteAnchor>
  <xdr:twoCellAnchor>
    <xdr:from>
      <xdr:col>0</xdr:col>
      <xdr:colOff>19049</xdr:colOff>
      <xdr:row>47</xdr:row>
      <xdr:rowOff>130449</xdr:rowOff>
    </xdr:from>
    <xdr:to>
      <xdr:col>13</xdr:col>
      <xdr:colOff>358599</xdr:colOff>
      <xdr:row>52</xdr:row>
      <xdr:rowOff>38100</xdr:rowOff>
    </xdr:to>
    <xdr:grpSp>
      <xdr:nvGrpSpPr>
        <xdr:cNvPr id="21" name="Group 20"/>
        <xdr:cNvGrpSpPr/>
      </xdr:nvGrpSpPr>
      <xdr:grpSpPr>
        <a:xfrm>
          <a:off x="19049" y="9415253"/>
          <a:ext cx="8092072" cy="818738"/>
          <a:chOff x="19049" y="4911999"/>
          <a:chExt cx="7026100" cy="830330"/>
        </a:xfrm>
      </xdr:grpSpPr>
      <xdr:sp macro="" textlink="">
        <xdr:nvSpPr>
          <xdr:cNvPr id="22" name="Rounded Rectangle 21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3" name="Rounded Rectangle 22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4" name="Rounded Rectangle 23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25" name="Flowchart: Connector 24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Flowchart: Connector 25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Flowchart: Connector 26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Flowchart: Connector 27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Flowchart: Connector 28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absoluteAnchor>
    <xdr:pos x="19050" y="6296027"/>
    <xdr:ext cx="1345510" cy="357396"/>
    <xdr:sp macro="" textlink="">
      <xdr:nvSpPr>
        <xdr:cNvPr id="30" name="TextBox 29"/>
        <xdr:cNvSpPr txBox="1"/>
      </xdr:nvSpPr>
      <xdr:spPr>
        <a:xfrm>
          <a:off x="19050" y="6296027"/>
          <a:ext cx="1345510" cy="357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absoluteAnchor>
  <xdr:absoluteAnchor>
    <xdr:pos x="19050" y="6661710"/>
    <xdr:ext cx="1345511" cy="337947"/>
    <xdr:sp macro="" textlink="">
      <xdr:nvSpPr>
        <xdr:cNvPr id="31" name="TextBox 30"/>
        <xdr:cNvSpPr txBox="1"/>
      </xdr:nvSpPr>
      <xdr:spPr>
        <a:xfrm>
          <a:off x="19050" y="6661710"/>
          <a:ext cx="1345511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Product: Dust</a:t>
          </a:r>
          <a:r>
            <a:rPr lang="en-US" sz="900" baseline="0"/>
            <a:t> Collector</a:t>
          </a:r>
          <a:endParaRPr lang="en-US" sz="1000"/>
        </a:p>
      </xdr:txBody>
    </xdr:sp>
    <xdr:clientData/>
  </xdr:absoluteAnchor>
  <xdr:absoluteAnchor>
    <xdr:pos x="1372839" y="6661697"/>
    <xdr:ext cx="1785730" cy="337947"/>
    <xdr:sp macro="" textlink="">
      <xdr:nvSpPr>
        <xdr:cNvPr id="32" name="TextBox 31"/>
        <xdr:cNvSpPr txBox="1"/>
      </xdr:nvSpPr>
      <xdr:spPr>
        <a:xfrm>
          <a:off x="1372839" y="6661697"/>
          <a:ext cx="1785730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Casing</a:t>
          </a:r>
        </a:p>
      </xdr:txBody>
    </xdr:sp>
    <xdr:clientData/>
  </xdr:absoluteAnchor>
  <xdr:absoluteAnchor>
    <xdr:pos x="3166839" y="6296025"/>
    <xdr:ext cx="1729011" cy="356997"/>
    <xdr:sp macro="" textlink="">
      <xdr:nvSpPr>
        <xdr:cNvPr id="33" name="TextBox 32"/>
        <xdr:cNvSpPr txBox="1"/>
      </xdr:nvSpPr>
      <xdr:spPr>
        <a:xfrm>
          <a:off x="3166839" y="6296025"/>
          <a:ext cx="1729011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 </a:t>
          </a:r>
          <a:endParaRPr lang="en-US" sz="1100"/>
        </a:p>
      </xdr:txBody>
    </xdr:sp>
    <xdr:clientData/>
  </xdr:absoluteAnchor>
  <xdr:absoluteAnchor>
    <xdr:pos x="1372839" y="6296025"/>
    <xdr:ext cx="1785732" cy="356997"/>
    <xdr:sp macro="" textlink="">
      <xdr:nvSpPr>
        <xdr:cNvPr id="34" name="TextBox 33"/>
        <xdr:cNvSpPr txBox="1"/>
      </xdr:nvSpPr>
      <xdr:spPr>
        <a:xfrm>
          <a:off x="1372839" y="6296025"/>
          <a:ext cx="1785732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</a:t>
          </a:r>
          <a:endParaRPr lang="en-US" sz="1100">
            <a:cs typeface="B Nazanin" panose="00000400000000000000" pitchFamily="2" charset="-78"/>
          </a:endParaRPr>
        </a:p>
      </xdr:txBody>
    </xdr:sp>
    <xdr:clientData/>
  </xdr:absoluteAnchor>
  <xdr:absoluteAnchor>
    <xdr:pos x="4569503" y="6296025"/>
    <xdr:ext cx="3012397" cy="356997"/>
    <xdr:sp macro="" textlink="">
      <xdr:nvSpPr>
        <xdr:cNvPr id="35" name="TextBox 34"/>
        <xdr:cNvSpPr txBox="1"/>
      </xdr:nvSpPr>
      <xdr:spPr>
        <a:xfrm>
          <a:off x="4569503" y="6296025"/>
          <a:ext cx="3012397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absoluteAnchor>
  <xdr:absoluteAnchor>
    <xdr:pos x="3170148" y="6655483"/>
    <xdr:ext cx="1394377" cy="337947"/>
    <xdr:sp macro="" textlink="">
      <xdr:nvSpPr>
        <xdr:cNvPr id="36" name="TextBox 35"/>
        <xdr:cNvSpPr txBox="1"/>
      </xdr:nvSpPr>
      <xdr:spPr>
        <a:xfrm>
          <a:off x="3170148" y="6655483"/>
          <a:ext cx="1394377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2 of 4</a:t>
          </a:r>
          <a:endParaRPr lang="en-US" sz="1050"/>
        </a:p>
      </xdr:txBody>
    </xdr:sp>
    <xdr:clientData/>
  </xdr:absoluteAnchor>
  <xdr:absoluteAnchor>
    <xdr:pos x="4572814" y="6655498"/>
    <xdr:ext cx="1503376" cy="337947"/>
    <xdr:sp macro="" textlink="">
      <xdr:nvSpPr>
        <xdr:cNvPr id="37" name="TextBox 36"/>
        <xdr:cNvSpPr txBox="1"/>
      </xdr:nvSpPr>
      <xdr:spPr>
        <a:xfrm>
          <a:off x="4572814" y="6655498"/>
          <a:ext cx="150337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absoluteAnchor>
  <xdr:absoluteAnchor>
    <xdr:pos x="6078184" y="6650522"/>
    <xdr:ext cx="1503376" cy="337947"/>
    <xdr:sp macro="" textlink="">
      <xdr:nvSpPr>
        <xdr:cNvPr id="38" name="TextBox 37"/>
        <xdr:cNvSpPr txBox="1">
          <a:spLocks/>
        </xdr:cNvSpPr>
      </xdr:nvSpPr>
      <xdr:spPr>
        <a:xfrm>
          <a:off x="6078184" y="6650522"/>
          <a:ext cx="150337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absoluteAnchor>
  <xdr:absoluteAnchor>
    <xdr:pos x="7639050" y="6325846"/>
    <xdr:ext cx="711200" cy="640080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6325846"/>
          <a:ext cx="711200" cy="640080"/>
        </a:xfrm>
        <a:prstGeom prst="rect">
          <a:avLst/>
        </a:prstGeom>
      </xdr:spPr>
    </xdr:pic>
    <xdr:clientData/>
  </xdr:absoluteAnchor>
  <xdr:twoCellAnchor>
    <xdr:from>
      <xdr:col>0</xdr:col>
      <xdr:colOff>28575</xdr:colOff>
      <xdr:row>63</xdr:row>
      <xdr:rowOff>0</xdr:rowOff>
    </xdr:from>
    <xdr:to>
      <xdr:col>15</xdr:col>
      <xdr:colOff>368300</xdr:colOff>
      <xdr:row>66</xdr:row>
      <xdr:rowOff>132132</xdr:rowOff>
    </xdr:to>
    <xdr:grpSp>
      <xdr:nvGrpSpPr>
        <xdr:cNvPr id="96" name="Group 95"/>
        <xdr:cNvGrpSpPr/>
      </xdr:nvGrpSpPr>
      <xdr:grpSpPr>
        <a:xfrm>
          <a:off x="28575" y="12200283"/>
          <a:ext cx="8978486" cy="678784"/>
          <a:chOff x="28575" y="12573000"/>
          <a:chExt cx="8331200" cy="703632"/>
        </a:xfrm>
      </xdr:grpSpPr>
      <xdr:sp macro="" textlink="">
        <xdr:nvSpPr>
          <xdr:cNvPr id="49" name="TextBox 48"/>
          <xdr:cNvSpPr txBox="1"/>
        </xdr:nvSpPr>
        <xdr:spPr>
          <a:xfrm>
            <a:off x="28575" y="12573002"/>
            <a:ext cx="1345510" cy="3573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8575" y="12938685"/>
            <a:ext cx="1345511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900"/>
              <a:t>Product: Dust</a:t>
            </a:r>
            <a:r>
              <a:rPr lang="en-US" sz="900" baseline="0"/>
              <a:t> Collector</a:t>
            </a:r>
            <a:endParaRPr lang="en-US" sz="1000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382364" y="12938672"/>
            <a:ext cx="1785730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 Fan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3176364" y="12573000"/>
            <a:ext cx="1729011" cy="3569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 </a:t>
            </a:r>
            <a:endParaRPr lang="en-US" sz="1100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1382364" y="12573000"/>
            <a:ext cx="1785732" cy="3569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4579028" y="12573000"/>
            <a:ext cx="3012397" cy="3569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 </a:t>
            </a: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3179673" y="12932458"/>
            <a:ext cx="1394377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 3 of 4</a:t>
            </a:r>
            <a:endParaRPr lang="en-US" sz="1050"/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4582339" y="12932473"/>
            <a:ext cx="1503376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00</a:t>
            </a:r>
          </a:p>
        </xdr:txBody>
      </xdr:sp>
      <xdr:sp macro="" textlink="">
        <xdr:nvSpPr>
          <xdr:cNvPr id="57" name="TextBox 56"/>
          <xdr:cNvSpPr txBox="1">
            <a:spLocks/>
          </xdr:cNvSpPr>
        </xdr:nvSpPr>
        <xdr:spPr>
          <a:xfrm>
            <a:off x="6087709" y="12927497"/>
            <a:ext cx="1503376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97.08.30</a:t>
            </a:r>
          </a:p>
        </xdr:txBody>
      </xdr:sp>
      <xdr:pic>
        <xdr:nvPicPr>
          <xdr:cNvPr id="58" name="Picture 5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8575" y="12602821"/>
            <a:ext cx="711200" cy="64008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47625</xdr:colOff>
      <xdr:row>99</xdr:row>
      <xdr:rowOff>66675</xdr:rowOff>
    </xdr:from>
    <xdr:to>
      <xdr:col>16</xdr:col>
      <xdr:colOff>15875</xdr:colOff>
      <xdr:row>103</xdr:row>
      <xdr:rowOff>8307</xdr:rowOff>
    </xdr:to>
    <xdr:grpSp>
      <xdr:nvGrpSpPr>
        <xdr:cNvPr id="95" name="Group 94"/>
        <xdr:cNvGrpSpPr/>
      </xdr:nvGrpSpPr>
      <xdr:grpSpPr>
        <a:xfrm>
          <a:off x="47625" y="18760523"/>
          <a:ext cx="9004576" cy="670501"/>
          <a:chOff x="47625" y="18735675"/>
          <a:chExt cx="8331200" cy="703632"/>
        </a:xfrm>
      </xdr:grpSpPr>
      <xdr:sp macro="" textlink="">
        <xdr:nvSpPr>
          <xdr:cNvPr id="59" name="TextBox 58"/>
          <xdr:cNvSpPr txBox="1"/>
        </xdr:nvSpPr>
        <xdr:spPr>
          <a:xfrm>
            <a:off x="47625" y="18735677"/>
            <a:ext cx="1345510" cy="3573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47625" y="19101360"/>
            <a:ext cx="1345511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900"/>
              <a:t>Product: Dust</a:t>
            </a:r>
            <a:r>
              <a:rPr lang="en-US" sz="900" baseline="0"/>
              <a:t> Collector</a:t>
            </a:r>
            <a:endParaRPr lang="en-US" sz="1000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401414" y="19101347"/>
            <a:ext cx="1785730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 Nozzle</a:t>
            </a:r>
            <a:r>
              <a:rPr lang="en-US" sz="1100" baseline="0"/>
              <a:t> Pack</a:t>
            </a:r>
            <a:endParaRPr lang="en-US" sz="1100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3195414" y="18735675"/>
            <a:ext cx="1729011" cy="3569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 </a:t>
            </a:r>
            <a:endParaRPr lang="en-US" sz="1100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1401414" y="18735675"/>
            <a:ext cx="1785732" cy="3569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4598078" y="18735675"/>
            <a:ext cx="3012397" cy="3569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 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3198723" y="19095133"/>
            <a:ext cx="1394377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 3 of 4</a:t>
            </a:r>
            <a:endParaRPr lang="en-US" sz="105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601389" y="19095148"/>
            <a:ext cx="1503376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00</a:t>
            </a:r>
          </a:p>
        </xdr:txBody>
      </xdr:sp>
      <xdr:sp macro="" textlink="">
        <xdr:nvSpPr>
          <xdr:cNvPr id="67" name="TextBox 66"/>
          <xdr:cNvSpPr txBox="1">
            <a:spLocks/>
          </xdr:cNvSpPr>
        </xdr:nvSpPr>
        <xdr:spPr>
          <a:xfrm>
            <a:off x="6106759" y="19090172"/>
            <a:ext cx="1503376" cy="337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97.08.30</a:t>
            </a:r>
          </a:p>
        </xdr:txBody>
      </xdr:sp>
      <xdr:pic>
        <xdr:nvPicPr>
          <xdr:cNvPr id="68" name="Picture 67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67625" y="18765496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8281</xdr:rowOff>
    </xdr:from>
    <xdr:to>
      <xdr:col>3</xdr:col>
      <xdr:colOff>231085</xdr:colOff>
      <xdr:row>1</xdr:row>
      <xdr:rowOff>165652</xdr:rowOff>
    </xdr:to>
    <xdr:sp macro="" textlink="">
      <xdr:nvSpPr>
        <xdr:cNvPr id="11" name="TextBox 10"/>
        <xdr:cNvSpPr txBox="1"/>
      </xdr:nvSpPr>
      <xdr:spPr>
        <a:xfrm>
          <a:off x="0" y="8281"/>
          <a:ext cx="1345510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--</a:t>
          </a:r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3</xdr:col>
      <xdr:colOff>231086</xdr:colOff>
      <xdr:row>3</xdr:row>
      <xdr:rowOff>140411</xdr:rowOff>
    </xdr:to>
    <xdr:sp macro="" textlink="">
      <xdr:nvSpPr>
        <xdr:cNvPr id="12" name="TextBox 11"/>
        <xdr:cNvSpPr txBox="1"/>
      </xdr:nvSpPr>
      <xdr:spPr>
        <a:xfrm>
          <a:off x="0" y="364439"/>
          <a:ext cx="13455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50"/>
            <a:t>Product:</a:t>
          </a:r>
          <a:r>
            <a:rPr lang="en-US" sz="1050" baseline="0"/>
            <a:t> DCS</a:t>
          </a:r>
          <a:endParaRPr lang="en-US" sz="1100"/>
        </a:p>
      </xdr:txBody>
    </xdr:sp>
    <xdr:clientData/>
  </xdr:twoCellAnchor>
  <xdr:twoCellAnchor editAs="absolute">
    <xdr:from>
      <xdr:col>3</xdr:col>
      <xdr:colOff>239364</xdr:colOff>
      <xdr:row>1</xdr:row>
      <xdr:rowOff>173926</xdr:rowOff>
    </xdr:from>
    <xdr:to>
      <xdr:col>8</xdr:col>
      <xdr:colOff>43894</xdr:colOff>
      <xdr:row>3</xdr:row>
      <xdr:rowOff>140398</xdr:rowOff>
    </xdr:to>
    <xdr:sp macro="" textlink="">
      <xdr:nvSpPr>
        <xdr:cNvPr id="13" name="TextBox 12"/>
        <xdr:cNvSpPr txBox="1"/>
      </xdr:nvSpPr>
      <xdr:spPr>
        <a:xfrm>
          <a:off x="1353789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Casing</a:t>
          </a:r>
        </a:p>
      </xdr:txBody>
    </xdr:sp>
    <xdr:clientData/>
  </xdr:twoCellAnchor>
  <xdr:twoCellAnchor editAs="absolute">
    <xdr:from>
      <xdr:col>8</xdr:col>
      <xdr:colOff>52164</xdr:colOff>
      <xdr:row>0</xdr:row>
      <xdr:rowOff>8279</xdr:rowOff>
    </xdr:from>
    <xdr:to>
      <xdr:col>11</xdr:col>
      <xdr:colOff>152400</xdr:colOff>
      <xdr:row>1</xdr:row>
      <xdr:rowOff>165251</xdr:rowOff>
    </xdr:to>
    <xdr:sp macro="" textlink="">
      <xdr:nvSpPr>
        <xdr:cNvPr id="14" name="TextBox 13"/>
        <xdr:cNvSpPr txBox="1"/>
      </xdr:nvSpPr>
      <xdr:spPr>
        <a:xfrm>
          <a:off x="3147789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--</a:t>
          </a:r>
          <a:endParaRPr lang="en-US" sz="1100"/>
        </a:p>
      </xdr:txBody>
    </xdr:sp>
    <xdr:clientData/>
  </xdr:twoCellAnchor>
  <xdr:twoCellAnchor editAs="absolute">
    <xdr:from>
      <xdr:col>3</xdr:col>
      <xdr:colOff>239364</xdr:colOff>
      <xdr:row>0</xdr:row>
      <xdr:rowOff>8279</xdr:rowOff>
    </xdr:from>
    <xdr:to>
      <xdr:col>8</xdr:col>
      <xdr:colOff>43896</xdr:colOff>
      <xdr:row>1</xdr:row>
      <xdr:rowOff>165251</xdr:rowOff>
    </xdr:to>
    <xdr:sp macro="" textlink="">
      <xdr:nvSpPr>
        <xdr:cNvPr id="15" name="TextBox 14"/>
        <xdr:cNvSpPr txBox="1"/>
      </xdr:nvSpPr>
      <xdr:spPr>
        <a:xfrm>
          <a:off x="1353789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--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178478</xdr:colOff>
      <xdr:row>0</xdr:row>
      <xdr:rowOff>8279</xdr:rowOff>
    </xdr:from>
    <xdr:to>
      <xdr:col>14</xdr:col>
      <xdr:colOff>285750</xdr:colOff>
      <xdr:row>1</xdr:row>
      <xdr:rowOff>165251</xdr:rowOff>
    </xdr:to>
    <xdr:sp macro="" textlink="">
      <xdr:nvSpPr>
        <xdr:cNvPr id="16" name="TextBox 15"/>
        <xdr:cNvSpPr txBox="1"/>
      </xdr:nvSpPr>
      <xdr:spPr>
        <a:xfrm>
          <a:off x="4550453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BOM- 01 06 00</a:t>
          </a:r>
          <a:endParaRPr lang="en-US" sz="1100"/>
        </a:p>
      </xdr:txBody>
    </xdr:sp>
    <xdr:clientData/>
  </xdr:twoCellAnchor>
  <xdr:twoCellAnchor editAs="absolute">
    <xdr:from>
      <xdr:col>8</xdr:col>
      <xdr:colOff>55473</xdr:colOff>
      <xdr:row>1</xdr:row>
      <xdr:rowOff>167712</xdr:rowOff>
    </xdr:from>
    <xdr:to>
      <xdr:col>10</xdr:col>
      <xdr:colOff>173500</xdr:colOff>
      <xdr:row>3</xdr:row>
      <xdr:rowOff>134184</xdr:rowOff>
    </xdr:to>
    <xdr:sp macro="" textlink="">
      <xdr:nvSpPr>
        <xdr:cNvPr id="17" name="TextBox 16"/>
        <xdr:cNvSpPr txBox="1"/>
      </xdr:nvSpPr>
      <xdr:spPr>
        <a:xfrm>
          <a:off x="3151098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3</a:t>
          </a:r>
          <a:endParaRPr lang="en-US" sz="1050"/>
        </a:p>
      </xdr:txBody>
    </xdr:sp>
    <xdr:clientData/>
  </xdr:twoCellAnchor>
  <xdr:twoCellAnchor editAs="absolute">
    <xdr:from>
      <xdr:col>10</xdr:col>
      <xdr:colOff>181789</xdr:colOff>
      <xdr:row>1</xdr:row>
      <xdr:rowOff>167727</xdr:rowOff>
    </xdr:from>
    <xdr:to>
      <xdr:col>12</xdr:col>
      <xdr:colOff>1027940</xdr:colOff>
      <xdr:row>3</xdr:row>
      <xdr:rowOff>134199</xdr:rowOff>
    </xdr:to>
    <xdr:sp macro="" textlink="">
      <xdr:nvSpPr>
        <xdr:cNvPr id="18" name="TextBox 17"/>
        <xdr:cNvSpPr txBox="1"/>
      </xdr:nvSpPr>
      <xdr:spPr>
        <a:xfrm>
          <a:off x="4553764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12</xdr:col>
      <xdr:colOff>1029934</xdr:colOff>
      <xdr:row>1</xdr:row>
      <xdr:rowOff>162751</xdr:rowOff>
    </xdr:from>
    <xdr:to>
      <xdr:col>14</xdr:col>
      <xdr:colOff>285410</xdr:colOff>
      <xdr:row>3</xdr:row>
      <xdr:rowOff>129223</xdr:rowOff>
    </xdr:to>
    <xdr:sp macro="" textlink="">
      <xdr:nvSpPr>
        <xdr:cNvPr id="19" name="TextBox 18"/>
        <xdr:cNvSpPr txBox="1">
          <a:spLocks/>
        </xdr:cNvSpPr>
      </xdr:nvSpPr>
      <xdr:spPr>
        <a:xfrm>
          <a:off x="6059134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--</a:t>
          </a:r>
        </a:p>
      </xdr:txBody>
    </xdr:sp>
    <xdr:clientData/>
  </xdr:twoCellAnchor>
  <xdr:twoCellAnchor editAs="absolute">
    <xdr:from>
      <xdr:col>14</xdr:col>
      <xdr:colOff>342900</xdr:colOff>
      <xdr:row>0</xdr:row>
      <xdr:rowOff>38100</xdr:rowOff>
    </xdr:from>
    <xdr:to>
      <xdr:col>16</xdr:col>
      <xdr:colOff>282575</xdr:colOff>
      <xdr:row>3</xdr:row>
      <xdr:rowOff>106680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8100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66674</xdr:colOff>
      <xdr:row>29</xdr:row>
      <xdr:rowOff>139974</xdr:rowOff>
    </xdr:from>
    <xdr:to>
      <xdr:col>14</xdr:col>
      <xdr:colOff>310974</xdr:colOff>
      <xdr:row>33</xdr:row>
      <xdr:rowOff>123825</xdr:rowOff>
    </xdr:to>
    <xdr:grpSp>
      <xdr:nvGrpSpPr>
        <xdr:cNvPr id="21" name="Group 20"/>
        <xdr:cNvGrpSpPr/>
      </xdr:nvGrpSpPr>
      <xdr:grpSpPr>
        <a:xfrm>
          <a:off x="66674" y="5445399"/>
          <a:ext cx="7502350" cy="745851"/>
          <a:chOff x="19049" y="4911999"/>
          <a:chExt cx="7026100" cy="830330"/>
        </a:xfrm>
      </xdr:grpSpPr>
      <xdr:sp macro="" textlink="">
        <xdr:nvSpPr>
          <xdr:cNvPr id="22" name="Rounded Rectangle 21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3" name="Rounded Rectangle 22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4" name="Rounded Rectangle 23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25" name="Flowchart: Connector 24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Flowchart: Connector 25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Flowchart: Connector 26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Flowchart: Connector 27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Flowchart: Connector 28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0</xdr:col>
      <xdr:colOff>38100</xdr:colOff>
      <xdr:row>35</xdr:row>
      <xdr:rowOff>38102</xdr:rowOff>
    </xdr:from>
    <xdr:to>
      <xdr:col>3</xdr:col>
      <xdr:colOff>269185</xdr:colOff>
      <xdr:row>37</xdr:row>
      <xdr:rowOff>43073</xdr:rowOff>
    </xdr:to>
    <xdr:sp macro="" textlink="">
      <xdr:nvSpPr>
        <xdr:cNvPr id="30" name="TextBox 29"/>
        <xdr:cNvSpPr txBox="1"/>
      </xdr:nvSpPr>
      <xdr:spPr>
        <a:xfrm>
          <a:off x="38100" y="6362702"/>
          <a:ext cx="1345510" cy="357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--</a:t>
          </a:r>
        </a:p>
      </xdr:txBody>
    </xdr:sp>
    <xdr:clientData/>
  </xdr:twoCellAnchor>
  <xdr:twoCellAnchor editAs="absolute">
    <xdr:from>
      <xdr:col>0</xdr:col>
      <xdr:colOff>38100</xdr:colOff>
      <xdr:row>37</xdr:row>
      <xdr:rowOff>51360</xdr:rowOff>
    </xdr:from>
    <xdr:to>
      <xdr:col>3</xdr:col>
      <xdr:colOff>269186</xdr:colOff>
      <xdr:row>39</xdr:row>
      <xdr:rowOff>46407</xdr:rowOff>
    </xdr:to>
    <xdr:sp macro="" textlink="">
      <xdr:nvSpPr>
        <xdr:cNvPr id="31" name="TextBox 30"/>
        <xdr:cNvSpPr txBox="1"/>
      </xdr:nvSpPr>
      <xdr:spPr>
        <a:xfrm>
          <a:off x="38100" y="6728385"/>
          <a:ext cx="1345511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50"/>
            <a:t>Product: DSC</a:t>
          </a:r>
          <a:endParaRPr lang="en-US" sz="1100"/>
        </a:p>
      </xdr:txBody>
    </xdr:sp>
    <xdr:clientData/>
  </xdr:twoCellAnchor>
  <xdr:twoCellAnchor editAs="absolute">
    <xdr:from>
      <xdr:col>3</xdr:col>
      <xdr:colOff>277464</xdr:colOff>
      <xdr:row>37</xdr:row>
      <xdr:rowOff>51347</xdr:rowOff>
    </xdr:from>
    <xdr:to>
      <xdr:col>8</xdr:col>
      <xdr:colOff>81994</xdr:colOff>
      <xdr:row>39</xdr:row>
      <xdr:rowOff>46394</xdr:rowOff>
    </xdr:to>
    <xdr:sp macro="" textlink="">
      <xdr:nvSpPr>
        <xdr:cNvPr id="32" name="TextBox 31"/>
        <xdr:cNvSpPr txBox="1"/>
      </xdr:nvSpPr>
      <xdr:spPr>
        <a:xfrm>
          <a:off x="1391889" y="6728372"/>
          <a:ext cx="1785730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Fan</a:t>
          </a:r>
        </a:p>
      </xdr:txBody>
    </xdr:sp>
    <xdr:clientData/>
  </xdr:twoCellAnchor>
  <xdr:twoCellAnchor editAs="absolute">
    <xdr:from>
      <xdr:col>8</xdr:col>
      <xdr:colOff>90264</xdr:colOff>
      <xdr:row>35</xdr:row>
      <xdr:rowOff>38100</xdr:rowOff>
    </xdr:from>
    <xdr:to>
      <xdr:col>11</xdr:col>
      <xdr:colOff>190500</xdr:colOff>
      <xdr:row>37</xdr:row>
      <xdr:rowOff>42672</xdr:rowOff>
    </xdr:to>
    <xdr:sp macro="" textlink="">
      <xdr:nvSpPr>
        <xdr:cNvPr id="33" name="TextBox 32"/>
        <xdr:cNvSpPr txBox="1"/>
      </xdr:nvSpPr>
      <xdr:spPr>
        <a:xfrm>
          <a:off x="3185889" y="6362700"/>
          <a:ext cx="1729011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 --</a:t>
          </a:r>
          <a:endParaRPr lang="en-US" sz="1100"/>
        </a:p>
      </xdr:txBody>
    </xdr:sp>
    <xdr:clientData/>
  </xdr:twoCellAnchor>
  <xdr:twoCellAnchor editAs="absolute">
    <xdr:from>
      <xdr:col>3</xdr:col>
      <xdr:colOff>277464</xdr:colOff>
      <xdr:row>35</xdr:row>
      <xdr:rowOff>38100</xdr:rowOff>
    </xdr:from>
    <xdr:to>
      <xdr:col>8</xdr:col>
      <xdr:colOff>81996</xdr:colOff>
      <xdr:row>37</xdr:row>
      <xdr:rowOff>42672</xdr:rowOff>
    </xdr:to>
    <xdr:sp macro="" textlink="">
      <xdr:nvSpPr>
        <xdr:cNvPr id="34" name="TextBox 33"/>
        <xdr:cNvSpPr txBox="1"/>
      </xdr:nvSpPr>
      <xdr:spPr>
        <a:xfrm>
          <a:off x="1391889" y="6362700"/>
          <a:ext cx="1785732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--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216578</xdr:colOff>
      <xdr:row>35</xdr:row>
      <xdr:rowOff>38100</xdr:rowOff>
    </xdr:from>
    <xdr:to>
      <xdr:col>14</xdr:col>
      <xdr:colOff>323850</xdr:colOff>
      <xdr:row>37</xdr:row>
      <xdr:rowOff>42672</xdr:rowOff>
    </xdr:to>
    <xdr:sp macro="" textlink="">
      <xdr:nvSpPr>
        <xdr:cNvPr id="35" name="TextBox 34"/>
        <xdr:cNvSpPr txBox="1"/>
      </xdr:nvSpPr>
      <xdr:spPr>
        <a:xfrm>
          <a:off x="4588553" y="6362700"/>
          <a:ext cx="3012397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BOM- 01 06 00</a:t>
          </a:r>
          <a:endParaRPr lang="en-US" sz="1100"/>
        </a:p>
      </xdr:txBody>
    </xdr:sp>
    <xdr:clientData/>
  </xdr:twoCellAnchor>
  <xdr:twoCellAnchor editAs="absolute">
    <xdr:from>
      <xdr:col>8</xdr:col>
      <xdr:colOff>93573</xdr:colOff>
      <xdr:row>37</xdr:row>
      <xdr:rowOff>45133</xdr:rowOff>
    </xdr:from>
    <xdr:to>
      <xdr:col>10</xdr:col>
      <xdr:colOff>211600</xdr:colOff>
      <xdr:row>39</xdr:row>
      <xdr:rowOff>40180</xdr:rowOff>
    </xdr:to>
    <xdr:sp macro="" textlink="">
      <xdr:nvSpPr>
        <xdr:cNvPr id="36" name="TextBox 35"/>
        <xdr:cNvSpPr txBox="1"/>
      </xdr:nvSpPr>
      <xdr:spPr>
        <a:xfrm>
          <a:off x="3189198" y="6722158"/>
          <a:ext cx="1394377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2 of 3</a:t>
          </a:r>
          <a:endParaRPr lang="en-US" sz="1050"/>
        </a:p>
      </xdr:txBody>
    </xdr:sp>
    <xdr:clientData/>
  </xdr:twoCellAnchor>
  <xdr:twoCellAnchor editAs="absolute">
    <xdr:from>
      <xdr:col>10</xdr:col>
      <xdr:colOff>219889</xdr:colOff>
      <xdr:row>37</xdr:row>
      <xdr:rowOff>45148</xdr:rowOff>
    </xdr:from>
    <xdr:to>
      <xdr:col>12</xdr:col>
      <xdr:colOff>1066040</xdr:colOff>
      <xdr:row>39</xdr:row>
      <xdr:rowOff>40195</xdr:rowOff>
    </xdr:to>
    <xdr:sp macro="" textlink="">
      <xdr:nvSpPr>
        <xdr:cNvPr id="37" name="TextBox 36"/>
        <xdr:cNvSpPr txBox="1"/>
      </xdr:nvSpPr>
      <xdr:spPr>
        <a:xfrm>
          <a:off x="4591864" y="6722173"/>
          <a:ext cx="150337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12</xdr:col>
      <xdr:colOff>1068034</xdr:colOff>
      <xdr:row>37</xdr:row>
      <xdr:rowOff>40172</xdr:rowOff>
    </xdr:from>
    <xdr:to>
      <xdr:col>14</xdr:col>
      <xdr:colOff>323510</xdr:colOff>
      <xdr:row>39</xdr:row>
      <xdr:rowOff>35219</xdr:rowOff>
    </xdr:to>
    <xdr:sp macro="" textlink="">
      <xdr:nvSpPr>
        <xdr:cNvPr id="38" name="TextBox 37"/>
        <xdr:cNvSpPr txBox="1">
          <a:spLocks/>
        </xdr:cNvSpPr>
      </xdr:nvSpPr>
      <xdr:spPr>
        <a:xfrm>
          <a:off x="6097234" y="6717197"/>
          <a:ext cx="150337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--</a:t>
          </a:r>
        </a:p>
      </xdr:txBody>
    </xdr:sp>
    <xdr:clientData/>
  </xdr:twoCellAnchor>
  <xdr:twoCellAnchor editAs="absolute">
    <xdr:from>
      <xdr:col>14</xdr:col>
      <xdr:colOff>381000</xdr:colOff>
      <xdr:row>35</xdr:row>
      <xdr:rowOff>67921</xdr:rowOff>
    </xdr:from>
    <xdr:to>
      <xdr:col>16</xdr:col>
      <xdr:colOff>320675</xdr:colOff>
      <xdr:row>39</xdr:row>
      <xdr:rowOff>12676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392521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47624</xdr:colOff>
      <xdr:row>65</xdr:row>
      <xdr:rowOff>16149</xdr:rowOff>
    </xdr:from>
    <xdr:to>
      <xdr:col>13</xdr:col>
      <xdr:colOff>387174</xdr:colOff>
      <xdr:row>68</xdr:row>
      <xdr:rowOff>161925</xdr:rowOff>
    </xdr:to>
    <xdr:grpSp>
      <xdr:nvGrpSpPr>
        <xdr:cNvPr id="40" name="Group 39"/>
        <xdr:cNvGrpSpPr/>
      </xdr:nvGrpSpPr>
      <xdr:grpSpPr>
        <a:xfrm>
          <a:off x="47624" y="11884299"/>
          <a:ext cx="6845125" cy="717276"/>
          <a:chOff x="19049" y="4911999"/>
          <a:chExt cx="7026100" cy="830330"/>
        </a:xfrm>
      </xdr:grpSpPr>
      <xdr:sp macro="" textlink="">
        <xdr:nvSpPr>
          <xdr:cNvPr id="41" name="Rounded Rectangle 40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2" name="Rounded Rectangle 41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3" name="Rounded Rectangle 42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44" name="Flowchart: Connector 43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Flowchart: Connector 44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Flowchart: Connector 45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Flowchart: Connector 46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Flowchart: Connector 47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0</xdr:col>
      <xdr:colOff>38100</xdr:colOff>
      <xdr:row>69</xdr:row>
      <xdr:rowOff>57152</xdr:rowOff>
    </xdr:from>
    <xdr:to>
      <xdr:col>3</xdr:col>
      <xdr:colOff>269185</xdr:colOff>
      <xdr:row>71</xdr:row>
      <xdr:rowOff>33548</xdr:rowOff>
    </xdr:to>
    <xdr:sp macro="" textlink="">
      <xdr:nvSpPr>
        <xdr:cNvPr id="49" name="TextBox 48"/>
        <xdr:cNvSpPr txBox="1"/>
      </xdr:nvSpPr>
      <xdr:spPr>
        <a:xfrm>
          <a:off x="38100" y="12687302"/>
          <a:ext cx="1345510" cy="357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--</a:t>
          </a:r>
        </a:p>
      </xdr:txBody>
    </xdr:sp>
    <xdr:clientData/>
  </xdr:twoCellAnchor>
  <xdr:twoCellAnchor editAs="absolute">
    <xdr:from>
      <xdr:col>0</xdr:col>
      <xdr:colOff>38100</xdr:colOff>
      <xdr:row>71</xdr:row>
      <xdr:rowOff>41835</xdr:rowOff>
    </xdr:from>
    <xdr:to>
      <xdr:col>3</xdr:col>
      <xdr:colOff>269186</xdr:colOff>
      <xdr:row>72</xdr:row>
      <xdr:rowOff>189282</xdr:rowOff>
    </xdr:to>
    <xdr:sp macro="" textlink="">
      <xdr:nvSpPr>
        <xdr:cNvPr id="50" name="TextBox 49"/>
        <xdr:cNvSpPr txBox="1"/>
      </xdr:nvSpPr>
      <xdr:spPr>
        <a:xfrm>
          <a:off x="38100" y="13052985"/>
          <a:ext cx="1345511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50"/>
            <a:t>Product: DSC</a:t>
          </a:r>
          <a:endParaRPr lang="en-US" sz="1100"/>
        </a:p>
      </xdr:txBody>
    </xdr:sp>
    <xdr:clientData/>
  </xdr:twoCellAnchor>
  <xdr:twoCellAnchor editAs="absolute">
    <xdr:from>
      <xdr:col>3</xdr:col>
      <xdr:colOff>277464</xdr:colOff>
      <xdr:row>71</xdr:row>
      <xdr:rowOff>41822</xdr:rowOff>
    </xdr:from>
    <xdr:to>
      <xdr:col>8</xdr:col>
      <xdr:colOff>81994</xdr:colOff>
      <xdr:row>72</xdr:row>
      <xdr:rowOff>189269</xdr:rowOff>
    </xdr:to>
    <xdr:sp macro="" textlink="">
      <xdr:nvSpPr>
        <xdr:cNvPr id="51" name="TextBox 50"/>
        <xdr:cNvSpPr txBox="1"/>
      </xdr:nvSpPr>
      <xdr:spPr>
        <a:xfrm>
          <a:off x="1391889" y="13052972"/>
          <a:ext cx="1785730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Nozzle Pack</a:t>
          </a:r>
        </a:p>
      </xdr:txBody>
    </xdr:sp>
    <xdr:clientData/>
  </xdr:twoCellAnchor>
  <xdr:twoCellAnchor editAs="absolute">
    <xdr:from>
      <xdr:col>8</xdr:col>
      <xdr:colOff>90264</xdr:colOff>
      <xdr:row>69</xdr:row>
      <xdr:rowOff>57150</xdr:rowOff>
    </xdr:from>
    <xdr:to>
      <xdr:col>11</xdr:col>
      <xdr:colOff>190500</xdr:colOff>
      <xdr:row>71</xdr:row>
      <xdr:rowOff>33147</xdr:rowOff>
    </xdr:to>
    <xdr:sp macro="" textlink="">
      <xdr:nvSpPr>
        <xdr:cNvPr id="52" name="TextBox 51"/>
        <xdr:cNvSpPr txBox="1"/>
      </xdr:nvSpPr>
      <xdr:spPr>
        <a:xfrm>
          <a:off x="3185889" y="12687300"/>
          <a:ext cx="1729011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 --</a:t>
          </a:r>
          <a:endParaRPr lang="en-US" sz="1100"/>
        </a:p>
      </xdr:txBody>
    </xdr:sp>
    <xdr:clientData/>
  </xdr:twoCellAnchor>
  <xdr:twoCellAnchor editAs="absolute">
    <xdr:from>
      <xdr:col>3</xdr:col>
      <xdr:colOff>277464</xdr:colOff>
      <xdr:row>69</xdr:row>
      <xdr:rowOff>57150</xdr:rowOff>
    </xdr:from>
    <xdr:to>
      <xdr:col>8</xdr:col>
      <xdr:colOff>81996</xdr:colOff>
      <xdr:row>71</xdr:row>
      <xdr:rowOff>33147</xdr:rowOff>
    </xdr:to>
    <xdr:sp macro="" textlink="">
      <xdr:nvSpPr>
        <xdr:cNvPr id="53" name="TextBox 52"/>
        <xdr:cNvSpPr txBox="1"/>
      </xdr:nvSpPr>
      <xdr:spPr>
        <a:xfrm>
          <a:off x="1391889" y="12687300"/>
          <a:ext cx="1785732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--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216578</xdr:colOff>
      <xdr:row>69</xdr:row>
      <xdr:rowOff>57150</xdr:rowOff>
    </xdr:from>
    <xdr:to>
      <xdr:col>14</xdr:col>
      <xdr:colOff>323850</xdr:colOff>
      <xdr:row>71</xdr:row>
      <xdr:rowOff>33147</xdr:rowOff>
    </xdr:to>
    <xdr:sp macro="" textlink="">
      <xdr:nvSpPr>
        <xdr:cNvPr id="54" name="TextBox 53"/>
        <xdr:cNvSpPr txBox="1"/>
      </xdr:nvSpPr>
      <xdr:spPr>
        <a:xfrm>
          <a:off x="4588553" y="12687300"/>
          <a:ext cx="3012397" cy="356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BOM- 01 06 00</a:t>
          </a:r>
          <a:endParaRPr lang="en-US" sz="1100"/>
        </a:p>
      </xdr:txBody>
    </xdr:sp>
    <xdr:clientData/>
  </xdr:twoCellAnchor>
  <xdr:twoCellAnchor editAs="absolute">
    <xdr:from>
      <xdr:col>8</xdr:col>
      <xdr:colOff>93573</xdr:colOff>
      <xdr:row>71</xdr:row>
      <xdr:rowOff>35608</xdr:rowOff>
    </xdr:from>
    <xdr:to>
      <xdr:col>10</xdr:col>
      <xdr:colOff>211600</xdr:colOff>
      <xdr:row>72</xdr:row>
      <xdr:rowOff>183055</xdr:rowOff>
    </xdr:to>
    <xdr:sp macro="" textlink="">
      <xdr:nvSpPr>
        <xdr:cNvPr id="55" name="TextBox 54"/>
        <xdr:cNvSpPr txBox="1"/>
      </xdr:nvSpPr>
      <xdr:spPr>
        <a:xfrm>
          <a:off x="3189198" y="13046758"/>
          <a:ext cx="1394377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3 of 3</a:t>
          </a:r>
          <a:endParaRPr lang="en-US" sz="1050"/>
        </a:p>
      </xdr:txBody>
    </xdr:sp>
    <xdr:clientData/>
  </xdr:twoCellAnchor>
  <xdr:twoCellAnchor editAs="absolute">
    <xdr:from>
      <xdr:col>10</xdr:col>
      <xdr:colOff>219889</xdr:colOff>
      <xdr:row>71</xdr:row>
      <xdr:rowOff>35623</xdr:rowOff>
    </xdr:from>
    <xdr:to>
      <xdr:col>12</xdr:col>
      <xdr:colOff>1066040</xdr:colOff>
      <xdr:row>72</xdr:row>
      <xdr:rowOff>183070</xdr:rowOff>
    </xdr:to>
    <xdr:sp macro="" textlink="">
      <xdr:nvSpPr>
        <xdr:cNvPr id="56" name="TextBox 55"/>
        <xdr:cNvSpPr txBox="1"/>
      </xdr:nvSpPr>
      <xdr:spPr>
        <a:xfrm>
          <a:off x="4591864" y="13046773"/>
          <a:ext cx="150337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12</xdr:col>
      <xdr:colOff>1068034</xdr:colOff>
      <xdr:row>71</xdr:row>
      <xdr:rowOff>30647</xdr:rowOff>
    </xdr:from>
    <xdr:to>
      <xdr:col>14</xdr:col>
      <xdr:colOff>323510</xdr:colOff>
      <xdr:row>72</xdr:row>
      <xdr:rowOff>178094</xdr:rowOff>
    </xdr:to>
    <xdr:sp macro="" textlink="">
      <xdr:nvSpPr>
        <xdr:cNvPr id="57" name="TextBox 56"/>
        <xdr:cNvSpPr txBox="1">
          <a:spLocks/>
        </xdr:cNvSpPr>
      </xdr:nvSpPr>
      <xdr:spPr>
        <a:xfrm>
          <a:off x="6097234" y="13041797"/>
          <a:ext cx="150337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--</a:t>
          </a:r>
        </a:p>
      </xdr:txBody>
    </xdr:sp>
    <xdr:clientData/>
  </xdr:twoCellAnchor>
  <xdr:twoCellAnchor editAs="absolute">
    <xdr:from>
      <xdr:col>14</xdr:col>
      <xdr:colOff>381000</xdr:colOff>
      <xdr:row>69</xdr:row>
      <xdr:rowOff>86971</xdr:rowOff>
    </xdr:from>
    <xdr:to>
      <xdr:col>16</xdr:col>
      <xdr:colOff>320675</xdr:colOff>
      <xdr:row>72</xdr:row>
      <xdr:rowOff>155551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2717121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93</xdr:row>
      <xdr:rowOff>0</xdr:rowOff>
    </xdr:from>
    <xdr:to>
      <xdr:col>13</xdr:col>
      <xdr:colOff>396700</xdr:colOff>
      <xdr:row>96</xdr:row>
      <xdr:rowOff>145776</xdr:rowOff>
    </xdr:to>
    <xdr:grpSp>
      <xdr:nvGrpSpPr>
        <xdr:cNvPr id="71" name="Group 70"/>
        <xdr:cNvGrpSpPr/>
      </xdr:nvGrpSpPr>
      <xdr:grpSpPr>
        <a:xfrm>
          <a:off x="57150" y="17983200"/>
          <a:ext cx="6845125" cy="717276"/>
          <a:chOff x="19049" y="4911999"/>
          <a:chExt cx="7026100" cy="830330"/>
        </a:xfrm>
      </xdr:grpSpPr>
      <xdr:sp macro="" textlink="">
        <xdr:nvSpPr>
          <xdr:cNvPr id="72" name="Rounded Rectangle 71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73" name="Rounded Rectangle 72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74" name="Rounded Rectangle 73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75" name="Flowchart: Connector 74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Flowchart: Connector 75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Flowchart: Connector 76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Flowchart: Connector 77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Flowchart: Connector 78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24"/>
  <sheetViews>
    <sheetView tabSelected="1" view="pageLayout" topLeftCell="B108" zoomScale="115" zoomScaleNormal="100" zoomScalePageLayoutView="115" workbookViewId="0">
      <selection activeCell="K128" sqref="K128"/>
    </sheetView>
  </sheetViews>
  <sheetFormatPr defaultRowHeight="14.25" x14ac:dyDescent="0.2"/>
  <cols>
    <col min="1" max="1" width="5" customWidth="1"/>
    <col min="2" max="2" width="5.125" customWidth="1"/>
    <col min="3" max="3" width="6.125" customWidth="1"/>
    <col min="4" max="4" width="9.125" bestFit="1" customWidth="1"/>
    <col min="5" max="5" width="5.875" customWidth="1"/>
    <col min="6" max="6" width="5.375" customWidth="1"/>
    <col min="7" max="7" width="7.375" customWidth="1"/>
    <col min="8" max="8" width="9.125" bestFit="1" customWidth="1"/>
    <col min="9" max="9" width="7.25" bestFit="1" customWidth="1"/>
    <col min="10" max="10" width="6" bestFit="1" customWidth="1"/>
    <col min="11" max="11" width="5.875" customWidth="1"/>
    <col min="12" max="12" width="17.375" bestFit="1" customWidth="1"/>
    <col min="13" max="13" width="10.375" customWidth="1"/>
    <col min="14" max="14" width="5.75" customWidth="1"/>
    <col min="15" max="15" width="5.625" customWidth="1"/>
    <col min="16" max="16" width="5.125" customWidth="1"/>
    <col min="17" max="18" width="8" customWidth="1"/>
  </cols>
  <sheetData>
    <row r="4" spans="1:17" ht="12" customHeight="1" x14ac:dyDescent="0.2"/>
    <row r="5" spans="1:17" ht="5.25" customHeight="1" x14ac:dyDescent="0.2"/>
    <row r="6" spans="1:17" ht="19.5" x14ac:dyDescent="0.2">
      <c r="A6" s="191" t="s">
        <v>0</v>
      </c>
      <c r="B6" s="192"/>
      <c r="C6" s="6"/>
      <c r="D6" s="7"/>
      <c r="E6" s="7" t="s">
        <v>14</v>
      </c>
      <c r="F6" s="8"/>
      <c r="G6" s="7"/>
      <c r="H6" s="7" t="s">
        <v>13</v>
      </c>
      <c r="I6" s="7"/>
      <c r="J6" s="8"/>
      <c r="K6" s="6"/>
      <c r="L6" s="7"/>
      <c r="M6" s="5" t="s">
        <v>1</v>
      </c>
      <c r="N6" s="7"/>
      <c r="O6" s="7"/>
      <c r="P6" s="7"/>
      <c r="Q6" s="12" t="s">
        <v>15</v>
      </c>
    </row>
    <row r="7" spans="1:17" ht="49.15" customHeight="1" x14ac:dyDescent="0.2">
      <c r="A7" s="13" t="s">
        <v>2</v>
      </c>
      <c r="B7" s="3" t="s">
        <v>3</v>
      </c>
      <c r="C7" s="9" t="s">
        <v>4</v>
      </c>
      <c r="D7" s="10" t="s">
        <v>5</v>
      </c>
      <c r="E7" s="9" t="s">
        <v>6</v>
      </c>
      <c r="F7" s="9" t="s">
        <v>3</v>
      </c>
      <c r="G7" s="3" t="s">
        <v>10</v>
      </c>
      <c r="H7" s="3" t="s">
        <v>5</v>
      </c>
      <c r="I7" s="3" t="s">
        <v>12</v>
      </c>
      <c r="J7" s="3" t="s">
        <v>11</v>
      </c>
      <c r="K7" s="1" t="s">
        <v>7</v>
      </c>
      <c r="L7" s="2" t="s">
        <v>5</v>
      </c>
      <c r="M7" s="2" t="s">
        <v>9</v>
      </c>
      <c r="N7" s="3" t="s">
        <v>8</v>
      </c>
      <c r="O7" s="3" t="s">
        <v>6</v>
      </c>
      <c r="P7" s="11" t="s">
        <v>3</v>
      </c>
      <c r="Q7" s="2" t="s">
        <v>16</v>
      </c>
    </row>
    <row r="8" spans="1:17" ht="14.25" customHeight="1" x14ac:dyDescent="0.2">
      <c r="A8" s="190" t="s">
        <v>102</v>
      </c>
      <c r="B8" s="195">
        <v>1</v>
      </c>
      <c r="C8" s="190" t="s">
        <v>100</v>
      </c>
      <c r="D8" s="193" t="s">
        <v>103</v>
      </c>
      <c r="E8" s="206">
        <v>1</v>
      </c>
      <c r="F8" s="195">
        <f>E8*B8</f>
        <v>1</v>
      </c>
      <c r="G8" s="190" t="s">
        <v>100</v>
      </c>
      <c r="H8" s="190" t="s">
        <v>198</v>
      </c>
      <c r="I8" s="194">
        <v>1</v>
      </c>
      <c r="J8" s="194">
        <f>I8*B8</f>
        <v>1</v>
      </c>
      <c r="K8" s="29" t="s">
        <v>19</v>
      </c>
      <c r="L8" s="184" t="s">
        <v>197</v>
      </c>
      <c r="M8" s="168" t="s">
        <v>178</v>
      </c>
      <c r="N8" s="169">
        <v>1</v>
      </c>
      <c r="O8" s="169">
        <f>N8*E8</f>
        <v>1</v>
      </c>
      <c r="P8" s="169">
        <f>O8*B$8</f>
        <v>1</v>
      </c>
      <c r="Q8" s="49"/>
    </row>
    <row r="9" spans="1:17" ht="14.25" customHeight="1" x14ac:dyDescent="0.2">
      <c r="A9" s="190"/>
      <c r="B9" s="195"/>
      <c r="C9" s="190"/>
      <c r="D9" s="193"/>
      <c r="E9" s="206"/>
      <c r="F9" s="195"/>
      <c r="G9" s="190"/>
      <c r="H9" s="190"/>
      <c r="I9" s="194"/>
      <c r="J9" s="194"/>
      <c r="K9" s="29" t="s">
        <v>20</v>
      </c>
      <c r="L9" s="184" t="s">
        <v>196</v>
      </c>
      <c r="M9" s="168" t="s">
        <v>255</v>
      </c>
      <c r="N9" s="169">
        <v>2</v>
      </c>
      <c r="O9" s="169">
        <f>N9*E8</f>
        <v>2</v>
      </c>
      <c r="P9" s="169">
        <f t="shared" ref="P9:P19" si="0">O9*B$8</f>
        <v>2</v>
      </c>
      <c r="Q9" s="49"/>
    </row>
    <row r="10" spans="1:17" ht="14.25" customHeight="1" x14ac:dyDescent="0.2">
      <c r="A10" s="190"/>
      <c r="B10" s="195"/>
      <c r="C10" s="190"/>
      <c r="D10" s="193"/>
      <c r="E10" s="206"/>
      <c r="F10" s="195"/>
      <c r="G10" s="190"/>
      <c r="H10" s="190"/>
      <c r="I10" s="194"/>
      <c r="J10" s="194"/>
      <c r="K10" s="29" t="s">
        <v>21</v>
      </c>
      <c r="L10" s="184" t="s">
        <v>195</v>
      </c>
      <c r="M10" s="168" t="s">
        <v>194</v>
      </c>
      <c r="N10" s="169">
        <v>1</v>
      </c>
      <c r="O10" s="169">
        <f>N10*E8</f>
        <v>1</v>
      </c>
      <c r="P10" s="169">
        <f t="shared" si="0"/>
        <v>1</v>
      </c>
      <c r="Q10" s="49"/>
    </row>
    <row r="11" spans="1:17" ht="14.25" customHeight="1" x14ac:dyDescent="0.2">
      <c r="A11" s="190"/>
      <c r="B11" s="195"/>
      <c r="C11" s="190"/>
      <c r="D11" s="193"/>
      <c r="E11" s="206"/>
      <c r="F11" s="195"/>
      <c r="G11" s="190"/>
      <c r="H11" s="190"/>
      <c r="I11" s="194"/>
      <c r="J11" s="194"/>
      <c r="K11" s="29" t="s">
        <v>22</v>
      </c>
      <c r="L11" s="184" t="s">
        <v>193</v>
      </c>
      <c r="M11" s="168" t="s">
        <v>192</v>
      </c>
      <c r="N11" s="169">
        <v>1</v>
      </c>
      <c r="O11" s="169">
        <f>N11*E8</f>
        <v>1</v>
      </c>
      <c r="P11" s="169">
        <f t="shared" si="0"/>
        <v>1</v>
      </c>
      <c r="Q11" s="49"/>
    </row>
    <row r="12" spans="1:17" ht="14.25" customHeight="1" x14ac:dyDescent="0.2">
      <c r="A12" s="190"/>
      <c r="B12" s="195"/>
      <c r="C12" s="190"/>
      <c r="D12" s="193"/>
      <c r="E12" s="206"/>
      <c r="F12" s="195"/>
      <c r="G12" s="190"/>
      <c r="H12" s="190"/>
      <c r="I12" s="194"/>
      <c r="J12" s="194"/>
      <c r="K12" s="29" t="s">
        <v>23</v>
      </c>
      <c r="L12" s="184" t="s">
        <v>191</v>
      </c>
      <c r="M12" s="168" t="s">
        <v>189</v>
      </c>
      <c r="N12" s="169">
        <v>2</v>
      </c>
      <c r="O12" s="169">
        <f>N12*E8</f>
        <v>2</v>
      </c>
      <c r="P12" s="169">
        <f t="shared" si="0"/>
        <v>2</v>
      </c>
      <c r="Q12" s="49"/>
    </row>
    <row r="13" spans="1:17" ht="14.25" customHeight="1" x14ac:dyDescent="0.2">
      <c r="A13" s="190"/>
      <c r="B13" s="195"/>
      <c r="C13" s="190"/>
      <c r="D13" s="193"/>
      <c r="E13" s="206"/>
      <c r="F13" s="195"/>
      <c r="G13" s="190"/>
      <c r="H13" s="190"/>
      <c r="I13" s="194"/>
      <c r="J13" s="194"/>
      <c r="K13" s="29" t="s">
        <v>24</v>
      </c>
      <c r="L13" s="184" t="s">
        <v>190</v>
      </c>
      <c r="M13" s="170" t="s">
        <v>189</v>
      </c>
      <c r="N13" s="169">
        <v>1</v>
      </c>
      <c r="O13" s="169">
        <f>N13*E8</f>
        <v>1</v>
      </c>
      <c r="P13" s="169">
        <f t="shared" si="0"/>
        <v>1</v>
      </c>
      <c r="Q13" s="49"/>
    </row>
    <row r="14" spans="1:17" ht="14.25" customHeight="1" x14ac:dyDescent="0.2">
      <c r="A14" s="190"/>
      <c r="B14" s="195"/>
      <c r="C14" s="190"/>
      <c r="D14" s="193"/>
      <c r="E14" s="206"/>
      <c r="F14" s="195"/>
      <c r="G14" s="190"/>
      <c r="H14" s="190"/>
      <c r="I14" s="194"/>
      <c r="J14" s="194"/>
      <c r="K14" s="29" t="s">
        <v>25</v>
      </c>
      <c r="L14" s="184" t="s">
        <v>188</v>
      </c>
      <c r="M14" s="168" t="s">
        <v>187</v>
      </c>
      <c r="N14" s="169">
        <v>1</v>
      </c>
      <c r="O14" s="169">
        <f>N14*E8</f>
        <v>1</v>
      </c>
      <c r="P14" s="169">
        <f t="shared" si="0"/>
        <v>1</v>
      </c>
      <c r="Q14" s="49"/>
    </row>
    <row r="15" spans="1:17" ht="14.25" customHeight="1" x14ac:dyDescent="0.2">
      <c r="A15" s="190"/>
      <c r="B15" s="195"/>
      <c r="C15" s="190"/>
      <c r="D15" s="193"/>
      <c r="E15" s="206"/>
      <c r="F15" s="195"/>
      <c r="G15" s="190"/>
      <c r="H15" s="190"/>
      <c r="I15" s="194"/>
      <c r="J15" s="194"/>
      <c r="K15" s="29" t="s">
        <v>26</v>
      </c>
      <c r="L15" s="184" t="s">
        <v>186</v>
      </c>
      <c r="M15" s="168" t="s">
        <v>185</v>
      </c>
      <c r="N15" s="169">
        <v>1</v>
      </c>
      <c r="O15" s="169">
        <f>N15*E8</f>
        <v>1</v>
      </c>
      <c r="P15" s="169">
        <f t="shared" si="0"/>
        <v>1</v>
      </c>
      <c r="Q15" s="49"/>
    </row>
    <row r="16" spans="1:17" ht="14.25" customHeight="1" x14ac:dyDescent="0.2">
      <c r="A16" s="190"/>
      <c r="B16" s="195"/>
      <c r="C16" s="190"/>
      <c r="D16" s="193"/>
      <c r="E16" s="206"/>
      <c r="F16" s="195"/>
      <c r="G16" s="190"/>
      <c r="H16" s="190"/>
      <c r="I16" s="194"/>
      <c r="J16" s="194"/>
      <c r="K16" s="29" t="s">
        <v>27</v>
      </c>
      <c r="L16" s="184" t="s">
        <v>176</v>
      </c>
      <c r="M16" s="168" t="s">
        <v>43</v>
      </c>
      <c r="N16" s="169">
        <v>2</v>
      </c>
      <c r="O16" s="169">
        <v>2</v>
      </c>
      <c r="P16" s="169">
        <f t="shared" si="0"/>
        <v>2</v>
      </c>
      <c r="Q16" s="50"/>
    </row>
    <row r="17" spans="1:17" ht="14.25" customHeight="1" x14ac:dyDescent="0.2">
      <c r="A17" s="190"/>
      <c r="B17" s="195"/>
      <c r="C17" s="190"/>
      <c r="D17" s="193"/>
      <c r="E17" s="206"/>
      <c r="F17" s="195"/>
      <c r="G17" s="190"/>
      <c r="H17" s="190"/>
      <c r="I17" s="194"/>
      <c r="J17" s="194"/>
      <c r="K17" s="29" t="s">
        <v>28</v>
      </c>
      <c r="L17" s="184" t="s">
        <v>184</v>
      </c>
      <c r="M17" s="168" t="s">
        <v>44</v>
      </c>
      <c r="N17" s="169">
        <v>4</v>
      </c>
      <c r="O17" s="169">
        <v>4</v>
      </c>
      <c r="P17" s="169">
        <f t="shared" si="0"/>
        <v>4</v>
      </c>
      <c r="Q17" s="49"/>
    </row>
    <row r="18" spans="1:17" ht="14.25" customHeight="1" x14ac:dyDescent="0.2">
      <c r="A18" s="190"/>
      <c r="B18" s="195"/>
      <c r="C18" s="190"/>
      <c r="D18" s="193"/>
      <c r="E18" s="206"/>
      <c r="F18" s="195"/>
      <c r="G18" s="190"/>
      <c r="H18" s="190"/>
      <c r="I18" s="194"/>
      <c r="J18" s="194"/>
      <c r="K18" s="29" t="s">
        <v>29</v>
      </c>
      <c r="L18" s="184" t="s">
        <v>183</v>
      </c>
      <c r="M18" s="150" t="s">
        <v>35</v>
      </c>
      <c r="N18" s="169">
        <v>16</v>
      </c>
      <c r="O18" s="169">
        <v>16</v>
      </c>
      <c r="P18" s="169">
        <f t="shared" si="0"/>
        <v>16</v>
      </c>
      <c r="Q18" s="49"/>
    </row>
    <row r="19" spans="1:17" ht="14.25" customHeight="1" x14ac:dyDescent="0.2">
      <c r="A19" s="190"/>
      <c r="B19" s="195"/>
      <c r="C19" s="190"/>
      <c r="D19" s="193"/>
      <c r="E19" s="206"/>
      <c r="F19" s="195"/>
      <c r="G19" s="190"/>
      <c r="H19" s="190"/>
      <c r="I19" s="194"/>
      <c r="J19" s="194"/>
      <c r="K19" s="29" t="s">
        <v>182</v>
      </c>
      <c r="L19" s="184" t="s">
        <v>181</v>
      </c>
      <c r="M19" s="150" t="s">
        <v>18</v>
      </c>
      <c r="N19" s="169">
        <v>16</v>
      </c>
      <c r="O19" s="169">
        <v>16</v>
      </c>
      <c r="P19" s="169">
        <f t="shared" si="0"/>
        <v>16</v>
      </c>
      <c r="Q19" s="49"/>
    </row>
    <row r="20" spans="1:17" x14ac:dyDescent="0.2">
      <c r="I20" s="45"/>
      <c r="J20" s="45"/>
    </row>
    <row r="37" spans="1:17" ht="5.25" customHeight="1" x14ac:dyDescent="0.2"/>
    <row r="38" spans="1:17" ht="19.5" x14ac:dyDescent="0.2">
      <c r="A38" s="191" t="s">
        <v>0</v>
      </c>
      <c r="B38" s="192"/>
      <c r="C38" s="6"/>
      <c r="D38" s="7"/>
      <c r="E38" s="7" t="s">
        <v>14</v>
      </c>
      <c r="F38" s="8"/>
      <c r="G38" s="7"/>
      <c r="H38" s="7" t="s">
        <v>13</v>
      </c>
      <c r="I38" s="7"/>
      <c r="J38" s="8"/>
      <c r="K38" s="6"/>
      <c r="L38" s="7"/>
      <c r="M38" s="5" t="s">
        <v>1</v>
      </c>
      <c r="N38" s="7"/>
      <c r="O38" s="7"/>
      <c r="P38" s="7"/>
      <c r="Q38" s="12" t="s">
        <v>15</v>
      </c>
    </row>
    <row r="39" spans="1:17" ht="45" x14ac:dyDescent="0.2">
      <c r="A39" s="13" t="s">
        <v>2</v>
      </c>
      <c r="B39" s="3" t="s">
        <v>3</v>
      </c>
      <c r="C39" s="9" t="s">
        <v>4</v>
      </c>
      <c r="D39" s="10" t="s">
        <v>5</v>
      </c>
      <c r="E39" s="9" t="s">
        <v>6</v>
      </c>
      <c r="F39" s="9" t="s">
        <v>3</v>
      </c>
      <c r="G39" s="3" t="s">
        <v>10</v>
      </c>
      <c r="H39" s="3" t="s">
        <v>5</v>
      </c>
      <c r="I39" s="3" t="s">
        <v>12</v>
      </c>
      <c r="J39" s="3" t="s">
        <v>11</v>
      </c>
      <c r="K39" s="1" t="s">
        <v>7</v>
      </c>
      <c r="L39" s="2" t="s">
        <v>5</v>
      </c>
      <c r="M39" s="2" t="s">
        <v>9</v>
      </c>
      <c r="N39" s="3" t="s">
        <v>8</v>
      </c>
      <c r="O39" s="3" t="s">
        <v>6</v>
      </c>
      <c r="P39" s="11" t="s">
        <v>3</v>
      </c>
      <c r="Q39" s="2" t="s">
        <v>16</v>
      </c>
    </row>
    <row r="40" spans="1:17" ht="15" customHeight="1" x14ac:dyDescent="0.2">
      <c r="A40" s="190" t="s">
        <v>102</v>
      </c>
      <c r="B40" s="194">
        <v>1</v>
      </c>
      <c r="C40" s="190" t="s">
        <v>100</v>
      </c>
      <c r="D40" s="193" t="s">
        <v>103</v>
      </c>
      <c r="E40" s="206">
        <v>1</v>
      </c>
      <c r="F40" s="195">
        <f>E40*B40</f>
        <v>1</v>
      </c>
      <c r="G40" s="203" t="s">
        <v>101</v>
      </c>
      <c r="H40" s="203" t="s">
        <v>180</v>
      </c>
      <c r="I40" s="196">
        <v>1</v>
      </c>
      <c r="J40" s="196">
        <f>I40*B40</f>
        <v>1</v>
      </c>
      <c r="K40" s="29" t="s">
        <v>30</v>
      </c>
      <c r="L40" s="184" t="s">
        <v>179</v>
      </c>
      <c r="M40" s="168" t="s">
        <v>178</v>
      </c>
      <c r="N40" s="169">
        <v>1</v>
      </c>
      <c r="O40" s="169">
        <f>N40*E40</f>
        <v>1</v>
      </c>
      <c r="P40" s="169">
        <f>O40*B$40</f>
        <v>1</v>
      </c>
      <c r="Q40" s="4"/>
    </row>
    <row r="41" spans="1:17" x14ac:dyDescent="0.2">
      <c r="A41" s="190"/>
      <c r="B41" s="194"/>
      <c r="C41" s="190"/>
      <c r="D41" s="193"/>
      <c r="E41" s="206"/>
      <c r="F41" s="195"/>
      <c r="G41" s="204"/>
      <c r="H41" s="204"/>
      <c r="I41" s="197"/>
      <c r="J41" s="197"/>
      <c r="K41" s="29" t="s">
        <v>31</v>
      </c>
      <c r="L41" s="184" t="s">
        <v>177</v>
      </c>
      <c r="M41" s="168" t="s">
        <v>231</v>
      </c>
      <c r="N41" s="169">
        <v>2</v>
      </c>
      <c r="O41" s="169">
        <f>N41*E40</f>
        <v>2</v>
      </c>
      <c r="P41" s="169">
        <f t="shared" ref="P41:P47" si="1">O41*B$40</f>
        <v>2</v>
      </c>
      <c r="Q41" s="4"/>
    </row>
    <row r="42" spans="1:17" ht="15" thickBot="1" x14ac:dyDescent="0.25">
      <c r="A42" s="190"/>
      <c r="B42" s="194"/>
      <c r="C42" s="190"/>
      <c r="D42" s="193"/>
      <c r="E42" s="206"/>
      <c r="F42" s="195"/>
      <c r="G42" s="205"/>
      <c r="H42" s="205"/>
      <c r="I42" s="198"/>
      <c r="J42" s="198"/>
      <c r="K42" s="30" t="s">
        <v>32</v>
      </c>
      <c r="L42" s="185" t="s">
        <v>176</v>
      </c>
      <c r="M42" s="171" t="s">
        <v>43</v>
      </c>
      <c r="N42" s="172">
        <v>2</v>
      </c>
      <c r="O42" s="172">
        <v>2</v>
      </c>
      <c r="P42" s="169">
        <f t="shared" si="1"/>
        <v>2</v>
      </c>
      <c r="Q42" s="47"/>
    </row>
    <row r="43" spans="1:17" x14ac:dyDescent="0.2">
      <c r="A43" s="190"/>
      <c r="B43" s="194"/>
      <c r="C43" s="190"/>
      <c r="D43" s="193"/>
      <c r="E43" s="206"/>
      <c r="F43" s="195"/>
      <c r="G43" s="199" t="s">
        <v>104</v>
      </c>
      <c r="H43" s="199" t="s">
        <v>175</v>
      </c>
      <c r="I43" s="201">
        <v>1</v>
      </c>
      <c r="J43" s="201">
        <f>I43*B40</f>
        <v>1</v>
      </c>
      <c r="K43" s="14" t="s">
        <v>33</v>
      </c>
      <c r="L43" s="186" t="s">
        <v>174</v>
      </c>
      <c r="M43" s="173" t="s">
        <v>45</v>
      </c>
      <c r="N43" s="174">
        <v>12</v>
      </c>
      <c r="O43" s="174">
        <v>12</v>
      </c>
      <c r="P43" s="174">
        <f t="shared" si="1"/>
        <v>12</v>
      </c>
      <c r="Q43" s="48"/>
    </row>
    <row r="44" spans="1:17" ht="15" thickBot="1" x14ac:dyDescent="0.25">
      <c r="A44" s="190"/>
      <c r="B44" s="194"/>
      <c r="C44" s="190"/>
      <c r="D44" s="193"/>
      <c r="E44" s="206"/>
      <c r="F44" s="195"/>
      <c r="G44" s="200"/>
      <c r="H44" s="200"/>
      <c r="I44" s="202"/>
      <c r="J44" s="202"/>
      <c r="K44" s="30" t="s">
        <v>34</v>
      </c>
      <c r="L44" s="185" t="s">
        <v>36</v>
      </c>
      <c r="M44" s="175" t="s">
        <v>46</v>
      </c>
      <c r="N44" s="172">
        <v>12</v>
      </c>
      <c r="O44" s="172">
        <f>N44*E40</f>
        <v>12</v>
      </c>
      <c r="P44" s="172">
        <f t="shared" si="1"/>
        <v>12</v>
      </c>
      <c r="Q44" s="47"/>
    </row>
    <row r="45" spans="1:17" x14ac:dyDescent="0.2">
      <c r="A45" s="190"/>
      <c r="B45" s="194"/>
      <c r="C45" s="190"/>
      <c r="D45" s="193"/>
      <c r="E45" s="206"/>
      <c r="F45" s="195"/>
      <c r="G45" s="31"/>
      <c r="H45" s="31"/>
      <c r="I45" s="31"/>
      <c r="J45" s="31"/>
      <c r="K45" s="32" t="s">
        <v>38</v>
      </c>
      <c r="L45" s="187" t="s">
        <v>173</v>
      </c>
      <c r="M45" s="147" t="s">
        <v>171</v>
      </c>
      <c r="N45" s="176">
        <v>2</v>
      </c>
      <c r="O45" s="176">
        <v>2</v>
      </c>
      <c r="P45" s="176">
        <f t="shared" si="1"/>
        <v>2</v>
      </c>
      <c r="Q45" s="46"/>
    </row>
    <row r="46" spans="1:17" x14ac:dyDescent="0.2">
      <c r="A46" s="190"/>
      <c r="B46" s="194"/>
      <c r="C46" s="190"/>
      <c r="D46" s="193"/>
      <c r="E46" s="206"/>
      <c r="F46" s="195"/>
      <c r="G46" s="29"/>
      <c r="H46" s="29"/>
      <c r="I46" s="29"/>
      <c r="J46" s="29"/>
      <c r="K46" s="29" t="s">
        <v>39</v>
      </c>
      <c r="L46" s="184" t="s">
        <v>172</v>
      </c>
      <c r="M46" s="150" t="s">
        <v>171</v>
      </c>
      <c r="N46" s="177">
        <v>2</v>
      </c>
      <c r="O46" s="169">
        <v>2</v>
      </c>
      <c r="P46" s="169">
        <f t="shared" si="1"/>
        <v>2</v>
      </c>
      <c r="Q46" s="4"/>
    </row>
    <row r="47" spans="1:17" x14ac:dyDescent="0.2">
      <c r="A47" s="190"/>
      <c r="B47" s="194"/>
      <c r="C47" s="190"/>
      <c r="D47" s="193"/>
      <c r="E47" s="206"/>
      <c r="F47" s="195"/>
      <c r="G47" s="29"/>
      <c r="H47" s="29"/>
      <c r="I47" s="29"/>
      <c r="J47" s="29"/>
      <c r="K47" s="29" t="s">
        <v>40</v>
      </c>
      <c r="L47" s="184" t="s">
        <v>170</v>
      </c>
      <c r="M47" s="150" t="s">
        <v>37</v>
      </c>
      <c r="N47" s="177">
        <v>6</v>
      </c>
      <c r="O47" s="169">
        <v>6</v>
      </c>
      <c r="P47" s="169">
        <f t="shared" si="1"/>
        <v>6</v>
      </c>
      <c r="Q47" s="4"/>
    </row>
    <row r="48" spans="1:17" x14ac:dyDescent="0.2">
      <c r="I48" s="45"/>
      <c r="J48" s="45"/>
    </row>
    <row r="67" spans="1:17" ht="12.75" customHeight="1" x14ac:dyDescent="0.2"/>
    <row r="68" spans="1:17" ht="19.5" x14ac:dyDescent="0.2">
      <c r="A68" s="191" t="s">
        <v>0</v>
      </c>
      <c r="B68" s="192"/>
      <c r="C68" s="6"/>
      <c r="D68" s="7"/>
      <c r="E68" s="7" t="s">
        <v>14</v>
      </c>
      <c r="F68" s="8"/>
      <c r="G68" s="7"/>
      <c r="H68" s="7" t="s">
        <v>13</v>
      </c>
      <c r="I68" s="7"/>
      <c r="J68" s="8"/>
      <c r="K68" s="6"/>
      <c r="L68" s="7"/>
      <c r="M68" s="5" t="s">
        <v>1</v>
      </c>
      <c r="N68" s="7"/>
      <c r="O68" s="7"/>
      <c r="P68" s="7"/>
      <c r="Q68" s="12" t="s">
        <v>15</v>
      </c>
    </row>
    <row r="69" spans="1:17" ht="42.75" customHeight="1" x14ac:dyDescent="0.2">
      <c r="A69" s="13" t="s">
        <v>2</v>
      </c>
      <c r="B69" s="3" t="s">
        <v>3</v>
      </c>
      <c r="C69" s="9" t="s">
        <v>4</v>
      </c>
      <c r="D69" s="10" t="s">
        <v>5</v>
      </c>
      <c r="E69" s="9" t="s">
        <v>6</v>
      </c>
      <c r="F69" s="9" t="s">
        <v>3</v>
      </c>
      <c r="G69" s="3" t="s">
        <v>10</v>
      </c>
      <c r="H69" s="3" t="s">
        <v>5</v>
      </c>
      <c r="I69" s="3" t="s">
        <v>12</v>
      </c>
      <c r="J69" s="3" t="s">
        <v>11</v>
      </c>
      <c r="K69" s="1" t="s">
        <v>7</v>
      </c>
      <c r="L69" s="2" t="s">
        <v>5</v>
      </c>
      <c r="M69" s="2" t="s">
        <v>9</v>
      </c>
      <c r="N69" s="3" t="s">
        <v>8</v>
      </c>
      <c r="O69" s="3" t="s">
        <v>6</v>
      </c>
      <c r="P69" s="11" t="s">
        <v>3</v>
      </c>
      <c r="Q69" s="2" t="s">
        <v>16</v>
      </c>
    </row>
    <row r="70" spans="1:17" ht="12.95" customHeight="1" x14ac:dyDescent="0.2">
      <c r="A70" s="203" t="s">
        <v>102</v>
      </c>
      <c r="B70" s="196">
        <v>1</v>
      </c>
      <c r="C70" s="215" t="s">
        <v>101</v>
      </c>
      <c r="D70" s="218" t="s">
        <v>105</v>
      </c>
      <c r="E70" s="221" t="s">
        <v>19</v>
      </c>
      <c r="F70" s="224">
        <f>E70*B70</f>
        <v>1</v>
      </c>
      <c r="G70" s="190" t="s">
        <v>100</v>
      </c>
      <c r="H70" s="190" t="s">
        <v>50</v>
      </c>
      <c r="I70" s="194" t="s">
        <v>19</v>
      </c>
      <c r="J70" s="194">
        <f>I70*B70</f>
        <v>1</v>
      </c>
      <c r="K70" s="29" t="s">
        <v>19</v>
      </c>
      <c r="L70" s="178" t="s">
        <v>51</v>
      </c>
      <c r="M70" s="151" t="s">
        <v>52</v>
      </c>
      <c r="N70" s="154">
        <v>1</v>
      </c>
      <c r="O70" s="154">
        <v>1</v>
      </c>
      <c r="P70" s="155">
        <f>O70*B$70</f>
        <v>1</v>
      </c>
      <c r="Q70" s="4"/>
    </row>
    <row r="71" spans="1:17" ht="12.95" customHeight="1" x14ac:dyDescent="0.2">
      <c r="A71" s="204"/>
      <c r="B71" s="197"/>
      <c r="C71" s="216"/>
      <c r="D71" s="219"/>
      <c r="E71" s="222"/>
      <c r="F71" s="225"/>
      <c r="G71" s="190"/>
      <c r="H71" s="190"/>
      <c r="I71" s="194"/>
      <c r="J71" s="194"/>
      <c r="K71" s="29" t="s">
        <v>20</v>
      </c>
      <c r="L71" s="178" t="s">
        <v>53</v>
      </c>
      <c r="M71" s="151" t="s">
        <v>54</v>
      </c>
      <c r="N71" s="154">
        <v>1</v>
      </c>
      <c r="O71" s="154">
        <v>1</v>
      </c>
      <c r="P71" s="155">
        <f t="shared" ref="P71:P96" si="2">O71*B$70</f>
        <v>1</v>
      </c>
      <c r="Q71" s="4"/>
    </row>
    <row r="72" spans="1:17" ht="12.95" customHeight="1" x14ac:dyDescent="0.2">
      <c r="A72" s="204"/>
      <c r="B72" s="197"/>
      <c r="C72" s="216"/>
      <c r="D72" s="219"/>
      <c r="E72" s="222"/>
      <c r="F72" s="225"/>
      <c r="G72" s="190"/>
      <c r="H72" s="190"/>
      <c r="I72" s="194"/>
      <c r="J72" s="194"/>
      <c r="K72" s="29" t="s">
        <v>21</v>
      </c>
      <c r="L72" s="178" t="s">
        <v>55</v>
      </c>
      <c r="M72" s="151" t="s">
        <v>56</v>
      </c>
      <c r="N72" s="154">
        <v>2</v>
      </c>
      <c r="O72" s="154">
        <v>2</v>
      </c>
      <c r="P72" s="155">
        <f t="shared" si="2"/>
        <v>2</v>
      </c>
      <c r="Q72" s="4"/>
    </row>
    <row r="73" spans="1:17" ht="12.95" customHeight="1" x14ac:dyDescent="0.2">
      <c r="A73" s="204"/>
      <c r="B73" s="197"/>
      <c r="C73" s="216"/>
      <c r="D73" s="219"/>
      <c r="E73" s="222"/>
      <c r="F73" s="225"/>
      <c r="G73" s="190"/>
      <c r="H73" s="190"/>
      <c r="I73" s="194"/>
      <c r="J73" s="194"/>
      <c r="K73" s="29" t="s">
        <v>22</v>
      </c>
      <c r="L73" s="178" t="s">
        <v>57</v>
      </c>
      <c r="M73" s="151" t="s">
        <v>58</v>
      </c>
      <c r="N73" s="154">
        <v>4</v>
      </c>
      <c r="O73" s="154">
        <v>4</v>
      </c>
      <c r="P73" s="155">
        <f t="shared" si="2"/>
        <v>4</v>
      </c>
      <c r="Q73" s="4"/>
    </row>
    <row r="74" spans="1:17" ht="12.95" customHeight="1" x14ac:dyDescent="0.2">
      <c r="A74" s="204"/>
      <c r="B74" s="197"/>
      <c r="C74" s="216"/>
      <c r="D74" s="219"/>
      <c r="E74" s="222"/>
      <c r="F74" s="225"/>
      <c r="G74" s="190"/>
      <c r="H74" s="190"/>
      <c r="I74" s="194"/>
      <c r="J74" s="194"/>
      <c r="K74" s="29" t="s">
        <v>23</v>
      </c>
      <c r="L74" s="178" t="s">
        <v>59</v>
      </c>
      <c r="M74" s="151" t="s">
        <v>60</v>
      </c>
      <c r="N74" s="154">
        <v>1</v>
      </c>
      <c r="O74" s="154">
        <v>1</v>
      </c>
      <c r="P74" s="155">
        <f t="shared" si="2"/>
        <v>1</v>
      </c>
      <c r="Q74" s="4"/>
    </row>
    <row r="75" spans="1:17" ht="12.95" customHeight="1" x14ac:dyDescent="0.2">
      <c r="A75" s="204"/>
      <c r="B75" s="197"/>
      <c r="C75" s="216"/>
      <c r="D75" s="219"/>
      <c r="E75" s="222"/>
      <c r="F75" s="225"/>
      <c r="G75" s="190"/>
      <c r="H75" s="190"/>
      <c r="I75" s="194"/>
      <c r="J75" s="194"/>
      <c r="K75" s="29" t="s">
        <v>24</v>
      </c>
      <c r="L75" s="178" t="s">
        <v>61</v>
      </c>
      <c r="M75" s="15" t="s">
        <v>62</v>
      </c>
      <c r="N75" s="154">
        <v>1</v>
      </c>
      <c r="O75" s="154">
        <v>1</v>
      </c>
      <c r="P75" s="155">
        <f t="shared" si="2"/>
        <v>1</v>
      </c>
      <c r="Q75" s="4"/>
    </row>
    <row r="76" spans="1:17" ht="12.95" customHeight="1" x14ac:dyDescent="0.2">
      <c r="A76" s="204"/>
      <c r="B76" s="197"/>
      <c r="C76" s="216"/>
      <c r="D76" s="219"/>
      <c r="E76" s="222"/>
      <c r="F76" s="225"/>
      <c r="G76" s="190"/>
      <c r="H76" s="190"/>
      <c r="I76" s="194"/>
      <c r="J76" s="194"/>
      <c r="K76" s="29" t="s">
        <v>25</v>
      </c>
      <c r="L76" s="178" t="s">
        <v>63</v>
      </c>
      <c r="M76" s="151" t="s">
        <v>35</v>
      </c>
      <c r="N76" s="154">
        <v>17</v>
      </c>
      <c r="O76" s="154">
        <v>17</v>
      </c>
      <c r="P76" s="155">
        <f t="shared" si="2"/>
        <v>17</v>
      </c>
      <c r="Q76" s="4"/>
    </row>
    <row r="77" spans="1:17" ht="12.95" customHeight="1" x14ac:dyDescent="0.2">
      <c r="A77" s="204"/>
      <c r="B77" s="197"/>
      <c r="C77" s="216"/>
      <c r="D77" s="219"/>
      <c r="E77" s="222"/>
      <c r="F77" s="225"/>
      <c r="G77" s="190"/>
      <c r="H77" s="190"/>
      <c r="I77" s="194"/>
      <c r="J77" s="194"/>
      <c r="K77" s="29" t="s">
        <v>26</v>
      </c>
      <c r="L77" s="178" t="s">
        <v>64</v>
      </c>
      <c r="M77" s="151" t="s">
        <v>65</v>
      </c>
      <c r="N77" s="154">
        <v>3</v>
      </c>
      <c r="O77" s="154">
        <v>3</v>
      </c>
      <c r="P77" s="155">
        <f t="shared" si="2"/>
        <v>3</v>
      </c>
      <c r="Q77" s="4"/>
    </row>
    <row r="78" spans="1:17" ht="12.95" customHeight="1" x14ac:dyDescent="0.2">
      <c r="A78" s="204"/>
      <c r="B78" s="197"/>
      <c r="C78" s="216"/>
      <c r="D78" s="219"/>
      <c r="E78" s="222"/>
      <c r="F78" s="225"/>
      <c r="G78" s="190"/>
      <c r="H78" s="190"/>
      <c r="I78" s="194"/>
      <c r="J78" s="194"/>
      <c r="K78" s="135" t="s">
        <v>27</v>
      </c>
      <c r="L78" s="178" t="s">
        <v>239</v>
      </c>
      <c r="M78" s="151" t="s">
        <v>240</v>
      </c>
      <c r="N78" s="154">
        <v>3</v>
      </c>
      <c r="O78" s="154">
        <v>3</v>
      </c>
      <c r="P78" s="155">
        <f t="shared" si="2"/>
        <v>3</v>
      </c>
      <c r="Q78" s="4"/>
    </row>
    <row r="79" spans="1:17" ht="12.95" customHeight="1" x14ac:dyDescent="0.2">
      <c r="A79" s="204"/>
      <c r="B79" s="197"/>
      <c r="C79" s="216"/>
      <c r="D79" s="219"/>
      <c r="E79" s="222"/>
      <c r="F79" s="225"/>
      <c r="G79" s="190"/>
      <c r="H79" s="190"/>
      <c r="I79" s="194"/>
      <c r="J79" s="194"/>
      <c r="K79" s="29" t="s">
        <v>28</v>
      </c>
      <c r="L79" s="178" t="s">
        <v>66</v>
      </c>
      <c r="M79" s="151" t="s">
        <v>18</v>
      </c>
      <c r="N79" s="154">
        <v>17</v>
      </c>
      <c r="O79" s="154">
        <v>17</v>
      </c>
      <c r="P79" s="155">
        <f t="shared" si="2"/>
        <v>17</v>
      </c>
      <c r="Q79" s="4"/>
    </row>
    <row r="80" spans="1:17" ht="12.95" customHeight="1" x14ac:dyDescent="0.2">
      <c r="A80" s="204"/>
      <c r="B80" s="197"/>
      <c r="C80" s="216"/>
      <c r="D80" s="219"/>
      <c r="E80" s="222"/>
      <c r="F80" s="225"/>
      <c r="G80" s="190"/>
      <c r="H80" s="190"/>
      <c r="I80" s="194"/>
      <c r="J80" s="194"/>
      <c r="K80" s="135" t="s">
        <v>29</v>
      </c>
      <c r="L80" s="178" t="s">
        <v>237</v>
      </c>
      <c r="M80" s="151" t="s">
        <v>238</v>
      </c>
      <c r="N80" s="154">
        <v>17</v>
      </c>
      <c r="O80" s="154">
        <v>17</v>
      </c>
      <c r="P80" s="155">
        <f t="shared" si="2"/>
        <v>17</v>
      </c>
      <c r="Q80" s="4"/>
    </row>
    <row r="81" spans="1:17" ht="12.95" customHeight="1" x14ac:dyDescent="0.2">
      <c r="A81" s="204"/>
      <c r="B81" s="197"/>
      <c r="C81" s="216"/>
      <c r="D81" s="219"/>
      <c r="E81" s="222"/>
      <c r="F81" s="225"/>
      <c r="G81" s="190"/>
      <c r="H81" s="190"/>
      <c r="I81" s="194"/>
      <c r="J81" s="194"/>
      <c r="K81" s="29" t="s">
        <v>182</v>
      </c>
      <c r="L81" s="178" t="s">
        <v>67</v>
      </c>
      <c r="M81" s="151" t="s">
        <v>17</v>
      </c>
      <c r="N81" s="154">
        <v>3</v>
      </c>
      <c r="O81" s="154">
        <v>3</v>
      </c>
      <c r="P81" s="155">
        <f t="shared" si="2"/>
        <v>3</v>
      </c>
      <c r="Q81" s="4"/>
    </row>
    <row r="82" spans="1:17" ht="12.95" customHeight="1" x14ac:dyDescent="0.2">
      <c r="A82" s="204"/>
      <c r="B82" s="197"/>
      <c r="C82" s="216"/>
      <c r="D82" s="219"/>
      <c r="E82" s="222"/>
      <c r="F82" s="225"/>
      <c r="G82" s="190"/>
      <c r="H82" s="190"/>
      <c r="I82" s="194"/>
      <c r="J82" s="194"/>
      <c r="K82" s="29" t="s">
        <v>30</v>
      </c>
      <c r="L82" s="178" t="s">
        <v>68</v>
      </c>
      <c r="M82" s="151" t="s">
        <v>249</v>
      </c>
      <c r="N82" s="154">
        <v>15</v>
      </c>
      <c r="O82" s="154">
        <v>15</v>
      </c>
      <c r="P82" s="155">
        <f t="shared" si="2"/>
        <v>15</v>
      </c>
      <c r="Q82" s="4"/>
    </row>
    <row r="83" spans="1:17" ht="12.95" customHeight="1" x14ac:dyDescent="0.2">
      <c r="A83" s="204"/>
      <c r="B83" s="197"/>
      <c r="C83" s="216"/>
      <c r="D83" s="219"/>
      <c r="E83" s="222"/>
      <c r="F83" s="225"/>
      <c r="G83" s="190"/>
      <c r="H83" s="190"/>
      <c r="I83" s="194"/>
      <c r="J83" s="194"/>
      <c r="K83" s="29" t="s">
        <v>31</v>
      </c>
      <c r="L83" s="178" t="s">
        <v>70</v>
      </c>
      <c r="M83" s="151" t="s">
        <v>260</v>
      </c>
      <c r="N83" s="154">
        <v>1</v>
      </c>
      <c r="O83" s="154">
        <v>1</v>
      </c>
      <c r="P83" s="155">
        <f t="shared" si="2"/>
        <v>1</v>
      </c>
      <c r="Q83" s="4"/>
    </row>
    <row r="84" spans="1:17" ht="12.95" customHeight="1" x14ac:dyDescent="0.2">
      <c r="A84" s="204"/>
      <c r="B84" s="197"/>
      <c r="C84" s="216"/>
      <c r="D84" s="219"/>
      <c r="E84" s="222"/>
      <c r="F84" s="225"/>
      <c r="G84" s="190"/>
      <c r="H84" s="190"/>
      <c r="I84" s="194"/>
      <c r="J84" s="194"/>
      <c r="K84" s="29" t="s">
        <v>32</v>
      </c>
      <c r="L84" s="178" t="s">
        <v>71</v>
      </c>
      <c r="M84" s="15" t="s">
        <v>72</v>
      </c>
      <c r="N84" s="154">
        <v>1</v>
      </c>
      <c r="O84" s="154">
        <v>1</v>
      </c>
      <c r="P84" s="155">
        <f t="shared" si="2"/>
        <v>1</v>
      </c>
      <c r="Q84" s="4"/>
    </row>
    <row r="85" spans="1:17" ht="12.95" customHeight="1" x14ac:dyDescent="0.2">
      <c r="A85" s="204"/>
      <c r="B85" s="197"/>
      <c r="C85" s="216"/>
      <c r="D85" s="219"/>
      <c r="E85" s="222"/>
      <c r="F85" s="225"/>
      <c r="G85" s="190"/>
      <c r="H85" s="190"/>
      <c r="I85" s="194"/>
      <c r="J85" s="194"/>
      <c r="K85" s="29" t="s">
        <v>33</v>
      </c>
      <c r="L85" s="178" t="s">
        <v>73</v>
      </c>
      <c r="M85" s="151" t="s">
        <v>232</v>
      </c>
      <c r="N85" s="154">
        <v>4</v>
      </c>
      <c r="O85" s="154">
        <v>4</v>
      </c>
      <c r="P85" s="155">
        <f t="shared" si="2"/>
        <v>4</v>
      </c>
      <c r="Q85" s="4"/>
    </row>
    <row r="86" spans="1:17" ht="12.95" customHeight="1" x14ac:dyDescent="0.2">
      <c r="A86" s="204"/>
      <c r="B86" s="197"/>
      <c r="C86" s="216"/>
      <c r="D86" s="219"/>
      <c r="E86" s="222"/>
      <c r="F86" s="225"/>
      <c r="G86" s="190"/>
      <c r="H86" s="190"/>
      <c r="I86" s="194"/>
      <c r="J86" s="194"/>
      <c r="K86" s="29" t="s">
        <v>34</v>
      </c>
      <c r="L86" s="178" t="s">
        <v>233</v>
      </c>
      <c r="M86" s="151" t="s">
        <v>42</v>
      </c>
      <c r="N86" s="154">
        <v>4</v>
      </c>
      <c r="O86" s="154">
        <v>4</v>
      </c>
      <c r="P86" s="155">
        <f t="shared" si="2"/>
        <v>4</v>
      </c>
      <c r="Q86" s="4"/>
    </row>
    <row r="87" spans="1:17" ht="12.95" customHeight="1" x14ac:dyDescent="0.2">
      <c r="A87" s="204"/>
      <c r="B87" s="197"/>
      <c r="C87" s="216"/>
      <c r="D87" s="219"/>
      <c r="E87" s="222"/>
      <c r="F87" s="225"/>
      <c r="G87" s="190"/>
      <c r="H87" s="190"/>
      <c r="I87" s="194"/>
      <c r="J87" s="194"/>
      <c r="K87" s="29" t="s">
        <v>38</v>
      </c>
      <c r="L87" s="178" t="s">
        <v>75</v>
      </c>
      <c r="M87" s="151" t="s">
        <v>242</v>
      </c>
      <c r="N87" s="154">
        <v>1</v>
      </c>
      <c r="O87" s="154">
        <v>1</v>
      </c>
      <c r="P87" s="155">
        <f t="shared" si="2"/>
        <v>1</v>
      </c>
      <c r="Q87" s="4"/>
    </row>
    <row r="88" spans="1:17" ht="12.95" customHeight="1" x14ac:dyDescent="0.2">
      <c r="A88" s="204"/>
      <c r="B88" s="197"/>
      <c r="C88" s="216"/>
      <c r="D88" s="219"/>
      <c r="E88" s="222"/>
      <c r="F88" s="225"/>
      <c r="G88" s="203"/>
      <c r="H88" s="203"/>
      <c r="I88" s="196"/>
      <c r="J88" s="196"/>
      <c r="K88" s="136" t="s">
        <v>39</v>
      </c>
      <c r="L88" s="182" t="s">
        <v>243</v>
      </c>
      <c r="M88" s="151" t="s">
        <v>240</v>
      </c>
      <c r="N88" s="156">
        <v>1</v>
      </c>
      <c r="O88" s="156">
        <v>1</v>
      </c>
      <c r="P88" s="155">
        <f t="shared" si="2"/>
        <v>1</v>
      </c>
      <c r="Q88" s="69"/>
    </row>
    <row r="89" spans="1:17" ht="12.95" customHeight="1" thickBot="1" x14ac:dyDescent="0.25">
      <c r="A89" s="204"/>
      <c r="B89" s="197"/>
      <c r="C89" s="216"/>
      <c r="D89" s="219"/>
      <c r="E89" s="222"/>
      <c r="F89" s="225"/>
      <c r="G89" s="210"/>
      <c r="H89" s="210"/>
      <c r="I89" s="208"/>
      <c r="J89" s="208"/>
      <c r="K89" s="30" t="s">
        <v>40</v>
      </c>
      <c r="L89" s="180" t="s">
        <v>77</v>
      </c>
      <c r="M89" s="157" t="s">
        <v>78</v>
      </c>
      <c r="N89" s="158">
        <v>1</v>
      </c>
      <c r="O89" s="158">
        <v>1</v>
      </c>
      <c r="P89" s="165">
        <f t="shared" si="2"/>
        <v>1</v>
      </c>
      <c r="Q89" s="21"/>
    </row>
    <row r="90" spans="1:17" ht="12.95" customHeight="1" x14ac:dyDescent="0.2">
      <c r="A90" s="204"/>
      <c r="B90" s="197"/>
      <c r="C90" s="216"/>
      <c r="D90" s="219"/>
      <c r="E90" s="222"/>
      <c r="F90" s="225"/>
      <c r="G90" s="209" t="s">
        <v>101</v>
      </c>
      <c r="H90" s="211" t="s">
        <v>79</v>
      </c>
      <c r="I90" s="209">
        <v>1</v>
      </c>
      <c r="J90" s="213">
        <f>B70</f>
        <v>1</v>
      </c>
      <c r="K90" s="14" t="s">
        <v>41</v>
      </c>
      <c r="L90" s="179" t="s">
        <v>80</v>
      </c>
      <c r="M90" s="159" t="s">
        <v>81</v>
      </c>
      <c r="N90" s="160">
        <v>1</v>
      </c>
      <c r="O90" s="160">
        <v>1</v>
      </c>
      <c r="P90" s="155">
        <f t="shared" si="2"/>
        <v>1</v>
      </c>
      <c r="Q90" s="22"/>
    </row>
    <row r="91" spans="1:17" ht="12.95" customHeight="1" thickBot="1" x14ac:dyDescent="0.25">
      <c r="A91" s="204"/>
      <c r="B91" s="197"/>
      <c r="C91" s="216"/>
      <c r="D91" s="219"/>
      <c r="E91" s="222"/>
      <c r="F91" s="225"/>
      <c r="G91" s="210"/>
      <c r="H91" s="212"/>
      <c r="I91" s="210"/>
      <c r="J91" s="208"/>
      <c r="K91" s="30" t="s">
        <v>47</v>
      </c>
      <c r="L91" s="180" t="s">
        <v>82</v>
      </c>
      <c r="M91" s="161" t="s">
        <v>83</v>
      </c>
      <c r="N91" s="158">
        <v>1</v>
      </c>
      <c r="O91" s="158">
        <v>1</v>
      </c>
      <c r="P91" s="158">
        <f t="shared" si="2"/>
        <v>1</v>
      </c>
      <c r="Q91" s="21"/>
    </row>
    <row r="92" spans="1:17" ht="12.95" customHeight="1" thickBot="1" x14ac:dyDescent="0.25">
      <c r="A92" s="204"/>
      <c r="B92" s="197"/>
      <c r="C92" s="216"/>
      <c r="D92" s="219"/>
      <c r="E92" s="222"/>
      <c r="F92" s="225"/>
      <c r="G92" s="23" t="s">
        <v>37</v>
      </c>
      <c r="H92" s="23" t="s">
        <v>37</v>
      </c>
      <c r="I92" s="23" t="s">
        <v>37</v>
      </c>
      <c r="J92" s="23" t="s">
        <v>37</v>
      </c>
      <c r="K92" s="17" t="s">
        <v>48</v>
      </c>
      <c r="L92" s="181" t="s">
        <v>84</v>
      </c>
      <c r="M92" s="162" t="s">
        <v>85</v>
      </c>
      <c r="N92" s="163">
        <v>1</v>
      </c>
      <c r="O92" s="163">
        <v>1</v>
      </c>
      <c r="P92" s="158">
        <f t="shared" si="2"/>
        <v>1</v>
      </c>
      <c r="Q92" s="24"/>
    </row>
    <row r="93" spans="1:17" ht="12.95" customHeight="1" x14ac:dyDescent="0.2">
      <c r="A93" s="204"/>
      <c r="B93" s="197"/>
      <c r="C93" s="216"/>
      <c r="D93" s="219"/>
      <c r="E93" s="222"/>
      <c r="F93" s="225"/>
      <c r="G93" s="227" t="s">
        <v>104</v>
      </c>
      <c r="H93" s="227" t="s">
        <v>86</v>
      </c>
      <c r="I93" s="227">
        <v>1</v>
      </c>
      <c r="J93" s="262">
        <f>B70</f>
        <v>1</v>
      </c>
      <c r="K93" s="14" t="s">
        <v>49</v>
      </c>
      <c r="L93" s="179" t="s">
        <v>235</v>
      </c>
      <c r="M93" s="151" t="s">
        <v>234</v>
      </c>
      <c r="N93" s="160">
        <v>7</v>
      </c>
      <c r="O93" s="160">
        <v>7</v>
      </c>
      <c r="P93" s="155">
        <f t="shared" si="2"/>
        <v>7</v>
      </c>
      <c r="Q93" s="22"/>
    </row>
    <row r="94" spans="1:17" ht="12.95" customHeight="1" x14ac:dyDescent="0.2">
      <c r="A94" s="204"/>
      <c r="B94" s="197"/>
      <c r="C94" s="216"/>
      <c r="D94" s="219"/>
      <c r="E94" s="222"/>
      <c r="F94" s="225"/>
      <c r="G94" s="204"/>
      <c r="H94" s="204"/>
      <c r="I94" s="204"/>
      <c r="J94" s="197"/>
      <c r="K94" s="137" t="s">
        <v>236</v>
      </c>
      <c r="L94" s="183" t="s">
        <v>241</v>
      </c>
      <c r="M94" s="151" t="s">
        <v>238</v>
      </c>
      <c r="N94" s="164">
        <v>7</v>
      </c>
      <c r="O94" s="164">
        <v>7</v>
      </c>
      <c r="P94" s="155">
        <f t="shared" si="2"/>
        <v>7</v>
      </c>
      <c r="Q94" s="19"/>
    </row>
    <row r="95" spans="1:17" ht="12.95" customHeight="1" x14ac:dyDescent="0.2">
      <c r="A95" s="204"/>
      <c r="B95" s="197"/>
      <c r="C95" s="216"/>
      <c r="D95" s="219"/>
      <c r="E95" s="222"/>
      <c r="F95" s="225"/>
      <c r="G95" s="204"/>
      <c r="H95" s="204"/>
      <c r="I95" s="204"/>
      <c r="J95" s="197"/>
      <c r="K95" s="32" t="s">
        <v>244</v>
      </c>
      <c r="L95" s="183" t="s">
        <v>87</v>
      </c>
      <c r="M95" s="148" t="s">
        <v>45</v>
      </c>
      <c r="N95" s="164">
        <v>7</v>
      </c>
      <c r="O95" s="164">
        <v>7</v>
      </c>
      <c r="P95" s="155">
        <f t="shared" si="2"/>
        <v>7</v>
      </c>
      <c r="Q95" s="20"/>
    </row>
    <row r="96" spans="1:17" ht="12.95" customHeight="1" x14ac:dyDescent="0.2">
      <c r="A96" s="207"/>
      <c r="B96" s="214"/>
      <c r="C96" s="217"/>
      <c r="D96" s="220"/>
      <c r="E96" s="223"/>
      <c r="F96" s="226"/>
      <c r="G96" s="207"/>
      <c r="H96" s="207"/>
      <c r="I96" s="207"/>
      <c r="J96" s="214"/>
      <c r="K96" s="29" t="s">
        <v>245</v>
      </c>
      <c r="L96" s="178" t="s">
        <v>36</v>
      </c>
      <c r="M96" s="151" t="s">
        <v>46</v>
      </c>
      <c r="N96" s="154">
        <v>7</v>
      </c>
      <c r="O96" s="154">
        <v>7</v>
      </c>
      <c r="P96" s="155">
        <f t="shared" si="2"/>
        <v>7</v>
      </c>
      <c r="Q96" s="19"/>
    </row>
    <row r="97" spans="1:17" ht="12.95" customHeight="1" x14ac:dyDescent="0.2">
      <c r="A97" s="138"/>
      <c r="B97" s="138"/>
      <c r="C97" s="139"/>
      <c r="D97" s="140"/>
      <c r="E97" s="141"/>
      <c r="F97" s="142"/>
      <c r="G97" s="138"/>
      <c r="H97" s="138"/>
      <c r="I97" s="138"/>
      <c r="J97" s="138"/>
      <c r="K97" s="141"/>
      <c r="L97" s="143"/>
      <c r="M97" s="144"/>
      <c r="N97" s="143"/>
      <c r="O97" s="143"/>
      <c r="P97" s="145"/>
      <c r="Q97" s="146"/>
    </row>
    <row r="98" spans="1:17" ht="12.95" customHeight="1" x14ac:dyDescent="0.2">
      <c r="A98" s="138"/>
      <c r="B98" s="138"/>
      <c r="C98" s="139"/>
      <c r="D98" s="140"/>
      <c r="E98" s="141"/>
      <c r="F98" s="142"/>
      <c r="G98" s="138"/>
      <c r="H98" s="138"/>
      <c r="I98" s="138"/>
      <c r="J98" s="138"/>
      <c r="K98" s="141"/>
      <c r="L98" s="143"/>
      <c r="M98" s="144"/>
      <c r="N98" s="143"/>
      <c r="O98" s="143"/>
      <c r="P98" s="145"/>
      <c r="Q98" s="146"/>
    </row>
    <row r="104" spans="1:17" ht="8.25" customHeight="1" x14ac:dyDescent="0.2"/>
    <row r="105" spans="1:17" ht="19.5" x14ac:dyDescent="0.2">
      <c r="A105" s="191" t="s">
        <v>0</v>
      </c>
      <c r="B105" s="192"/>
      <c r="C105" s="6"/>
      <c r="D105" s="7"/>
      <c r="E105" s="7" t="s">
        <v>14</v>
      </c>
      <c r="F105" s="8"/>
      <c r="G105" s="7"/>
      <c r="H105" s="7" t="s">
        <v>13</v>
      </c>
      <c r="I105" s="7"/>
      <c r="J105" s="8"/>
      <c r="K105" s="6"/>
      <c r="L105" s="7"/>
      <c r="M105" s="5" t="s">
        <v>1</v>
      </c>
      <c r="N105" s="7"/>
      <c r="O105" s="7"/>
      <c r="P105" s="7"/>
      <c r="Q105" s="12" t="s">
        <v>15</v>
      </c>
    </row>
    <row r="106" spans="1:17" ht="45" x14ac:dyDescent="0.2">
      <c r="A106" s="27" t="s">
        <v>2</v>
      </c>
      <c r="B106" s="18" t="s">
        <v>3</v>
      </c>
      <c r="C106" s="18" t="s">
        <v>4</v>
      </c>
      <c r="D106" s="16" t="s">
        <v>5</v>
      </c>
      <c r="E106" s="18" t="s">
        <v>6</v>
      </c>
      <c r="F106" s="18" t="s">
        <v>3</v>
      </c>
      <c r="G106" s="18" t="s">
        <v>10</v>
      </c>
      <c r="H106" s="18" t="s">
        <v>5</v>
      </c>
      <c r="I106" s="18" t="s">
        <v>12</v>
      </c>
      <c r="J106" s="18" t="s">
        <v>11</v>
      </c>
      <c r="K106" s="26" t="s">
        <v>7</v>
      </c>
      <c r="L106" s="16" t="s">
        <v>5</v>
      </c>
      <c r="M106" s="16" t="s">
        <v>9</v>
      </c>
      <c r="N106" s="18" t="s">
        <v>8</v>
      </c>
      <c r="O106" s="18" t="s">
        <v>6</v>
      </c>
      <c r="P106" s="18" t="s">
        <v>3</v>
      </c>
      <c r="Q106" s="16" t="s">
        <v>16</v>
      </c>
    </row>
    <row r="107" spans="1:17" x14ac:dyDescent="0.2">
      <c r="A107" s="228" t="s">
        <v>102</v>
      </c>
      <c r="B107" s="231">
        <v>1</v>
      </c>
      <c r="C107" s="228" t="s">
        <v>104</v>
      </c>
      <c r="D107" s="240" t="s">
        <v>113</v>
      </c>
      <c r="E107" s="243" t="s">
        <v>19</v>
      </c>
      <c r="F107" s="231">
        <f>B107</f>
        <v>1</v>
      </c>
      <c r="G107" s="25" t="s">
        <v>37</v>
      </c>
      <c r="H107" s="25" t="s">
        <v>37</v>
      </c>
      <c r="I107" s="166" t="s">
        <v>37</v>
      </c>
      <c r="J107" s="166" t="s">
        <v>37</v>
      </c>
      <c r="K107" s="32" t="s">
        <v>19</v>
      </c>
      <c r="L107" s="187" t="s">
        <v>90</v>
      </c>
      <c r="M107" s="147" t="s">
        <v>115</v>
      </c>
      <c r="N107" s="147">
        <v>1</v>
      </c>
      <c r="O107" s="164">
        <v>1</v>
      </c>
      <c r="P107" s="164">
        <f>O107*B$107</f>
        <v>1</v>
      </c>
      <c r="Q107" s="19"/>
    </row>
    <row r="108" spans="1:17" x14ac:dyDescent="0.2">
      <c r="A108" s="229"/>
      <c r="B108" s="232"/>
      <c r="C108" s="229"/>
      <c r="D108" s="241"/>
      <c r="E108" s="244"/>
      <c r="F108" s="232"/>
      <c r="G108" s="234" t="s">
        <v>100</v>
      </c>
      <c r="H108" s="234" t="s">
        <v>114</v>
      </c>
      <c r="I108" s="259" t="s">
        <v>19</v>
      </c>
      <c r="J108" s="224">
        <f>B107</f>
        <v>1</v>
      </c>
      <c r="K108" s="29" t="s">
        <v>20</v>
      </c>
      <c r="L108" s="184" t="s">
        <v>91</v>
      </c>
      <c r="M108" s="148" t="s">
        <v>246</v>
      </c>
      <c r="N108" s="147">
        <v>1</v>
      </c>
      <c r="O108" s="154">
        <v>1</v>
      </c>
      <c r="P108" s="164">
        <f t="shared" ref="P108:P124" si="3">O108*B$107</f>
        <v>1</v>
      </c>
      <c r="Q108" s="19"/>
    </row>
    <row r="109" spans="1:17" x14ac:dyDescent="0.2">
      <c r="A109" s="229"/>
      <c r="B109" s="232"/>
      <c r="C109" s="229"/>
      <c r="D109" s="241"/>
      <c r="E109" s="244"/>
      <c r="F109" s="232"/>
      <c r="G109" s="235"/>
      <c r="H109" s="235"/>
      <c r="I109" s="260"/>
      <c r="J109" s="225"/>
      <c r="K109" s="29" t="s">
        <v>21</v>
      </c>
      <c r="L109" s="184" t="s">
        <v>92</v>
      </c>
      <c r="M109" s="148" t="s">
        <v>120</v>
      </c>
      <c r="N109" s="147">
        <v>1</v>
      </c>
      <c r="O109" s="154">
        <v>1</v>
      </c>
      <c r="P109" s="164">
        <f t="shared" si="3"/>
        <v>1</v>
      </c>
      <c r="Q109" s="19"/>
    </row>
    <row r="110" spans="1:17" x14ac:dyDescent="0.2">
      <c r="A110" s="229"/>
      <c r="B110" s="232"/>
      <c r="C110" s="229"/>
      <c r="D110" s="241"/>
      <c r="E110" s="244"/>
      <c r="F110" s="232"/>
      <c r="G110" s="235"/>
      <c r="H110" s="235"/>
      <c r="I110" s="260"/>
      <c r="J110" s="225"/>
      <c r="K110" s="137" t="s">
        <v>22</v>
      </c>
      <c r="L110" s="184" t="s">
        <v>95</v>
      </c>
      <c r="M110" s="147" t="s">
        <v>117</v>
      </c>
      <c r="N110" s="147">
        <v>1</v>
      </c>
      <c r="O110" s="154">
        <v>1</v>
      </c>
      <c r="P110" s="164">
        <f t="shared" si="3"/>
        <v>1</v>
      </c>
      <c r="Q110" s="19"/>
    </row>
    <row r="111" spans="1:17" x14ac:dyDescent="0.2">
      <c r="A111" s="229"/>
      <c r="B111" s="232"/>
      <c r="C111" s="229"/>
      <c r="D111" s="241"/>
      <c r="E111" s="244"/>
      <c r="F111" s="232"/>
      <c r="G111" s="235"/>
      <c r="H111" s="235"/>
      <c r="I111" s="260"/>
      <c r="J111" s="225"/>
      <c r="K111" s="135" t="s">
        <v>23</v>
      </c>
      <c r="L111" s="184" t="s">
        <v>96</v>
      </c>
      <c r="M111" s="147" t="s">
        <v>118</v>
      </c>
      <c r="N111" s="147">
        <v>1</v>
      </c>
      <c r="O111" s="154">
        <v>1</v>
      </c>
      <c r="P111" s="164">
        <f t="shared" si="3"/>
        <v>1</v>
      </c>
      <c r="Q111" s="19"/>
    </row>
    <row r="112" spans="1:17" x14ac:dyDescent="0.2">
      <c r="A112" s="229"/>
      <c r="B112" s="232"/>
      <c r="C112" s="229"/>
      <c r="D112" s="241"/>
      <c r="E112" s="244"/>
      <c r="F112" s="232"/>
      <c r="G112" s="235"/>
      <c r="H112" s="235"/>
      <c r="I112" s="260"/>
      <c r="J112" s="225"/>
      <c r="K112" s="135" t="s">
        <v>24</v>
      </c>
      <c r="L112" s="184" t="s">
        <v>97</v>
      </c>
      <c r="M112" s="147" t="s">
        <v>119</v>
      </c>
      <c r="N112" s="147">
        <v>2</v>
      </c>
      <c r="O112" s="154">
        <v>2</v>
      </c>
      <c r="P112" s="164">
        <f t="shared" si="3"/>
        <v>2</v>
      </c>
      <c r="Q112" s="19"/>
    </row>
    <row r="113" spans="1:17" x14ac:dyDescent="0.2">
      <c r="A113" s="229"/>
      <c r="B113" s="232"/>
      <c r="C113" s="229"/>
      <c r="D113" s="241"/>
      <c r="E113" s="244"/>
      <c r="F113" s="232"/>
      <c r="G113" s="235"/>
      <c r="H113" s="235"/>
      <c r="I113" s="260"/>
      <c r="J113" s="225"/>
      <c r="K113" s="137" t="s">
        <v>25</v>
      </c>
      <c r="L113" s="184" t="s">
        <v>250</v>
      </c>
      <c r="M113" s="147" t="s">
        <v>252</v>
      </c>
      <c r="N113" s="147">
        <v>2</v>
      </c>
      <c r="O113" s="154">
        <v>2</v>
      </c>
      <c r="P113" s="164">
        <f t="shared" si="3"/>
        <v>2</v>
      </c>
      <c r="Q113" s="19"/>
    </row>
    <row r="114" spans="1:17" x14ac:dyDescent="0.2">
      <c r="A114" s="229"/>
      <c r="B114" s="232"/>
      <c r="C114" s="229"/>
      <c r="D114" s="241"/>
      <c r="E114" s="244"/>
      <c r="F114" s="232"/>
      <c r="G114" s="235"/>
      <c r="H114" s="235"/>
      <c r="I114" s="260"/>
      <c r="J114" s="225"/>
      <c r="K114" s="135" t="s">
        <v>26</v>
      </c>
      <c r="L114" s="184" t="s">
        <v>251</v>
      </c>
      <c r="M114" s="147" t="s">
        <v>17</v>
      </c>
      <c r="N114" s="147">
        <v>2</v>
      </c>
      <c r="O114" s="154">
        <v>2</v>
      </c>
      <c r="P114" s="164">
        <f t="shared" si="3"/>
        <v>2</v>
      </c>
      <c r="Q114" s="19"/>
    </row>
    <row r="115" spans="1:17" x14ac:dyDescent="0.2">
      <c r="A115" s="229"/>
      <c r="B115" s="232"/>
      <c r="C115" s="229"/>
      <c r="D115" s="241"/>
      <c r="E115" s="244"/>
      <c r="F115" s="232"/>
      <c r="G115" s="235"/>
      <c r="H115" s="235"/>
      <c r="I115" s="260"/>
      <c r="J115" s="225"/>
      <c r="K115" s="135" t="s">
        <v>27</v>
      </c>
      <c r="L115" s="184" t="s">
        <v>98</v>
      </c>
      <c r="M115" s="149" t="s">
        <v>247</v>
      </c>
      <c r="N115" s="147">
        <v>2</v>
      </c>
      <c r="O115" s="154">
        <v>2</v>
      </c>
      <c r="P115" s="164">
        <f t="shared" si="3"/>
        <v>2</v>
      </c>
      <c r="Q115" s="19"/>
    </row>
    <row r="116" spans="1:17" x14ac:dyDescent="0.2">
      <c r="A116" s="229"/>
      <c r="B116" s="232"/>
      <c r="C116" s="229"/>
      <c r="D116" s="241"/>
      <c r="E116" s="244"/>
      <c r="F116" s="232"/>
      <c r="G116" s="236"/>
      <c r="H116" s="236"/>
      <c r="I116" s="261"/>
      <c r="J116" s="226"/>
      <c r="K116" s="137" t="s">
        <v>28</v>
      </c>
      <c r="L116" s="184" t="s">
        <v>99</v>
      </c>
      <c r="M116" s="149" t="s">
        <v>248</v>
      </c>
      <c r="N116" s="147">
        <v>2</v>
      </c>
      <c r="O116" s="154">
        <v>2</v>
      </c>
      <c r="P116" s="164">
        <f t="shared" si="3"/>
        <v>2</v>
      </c>
      <c r="Q116" s="19"/>
    </row>
    <row r="117" spans="1:17" x14ac:dyDescent="0.2">
      <c r="A117" s="229"/>
      <c r="B117" s="232"/>
      <c r="C117" s="229"/>
      <c r="D117" s="241"/>
      <c r="E117" s="244"/>
      <c r="F117" s="232"/>
      <c r="G117" s="255" t="s">
        <v>101</v>
      </c>
      <c r="H117" s="255" t="s">
        <v>126</v>
      </c>
      <c r="I117" s="257" t="s">
        <v>19</v>
      </c>
      <c r="J117" s="221">
        <f>B107</f>
        <v>1</v>
      </c>
      <c r="K117" s="135" t="s">
        <v>29</v>
      </c>
      <c r="L117" s="184" t="s">
        <v>93</v>
      </c>
      <c r="M117" s="148" t="s">
        <v>120</v>
      </c>
      <c r="N117" s="147">
        <v>1</v>
      </c>
      <c r="O117" s="154">
        <v>1</v>
      </c>
      <c r="P117" s="164">
        <f t="shared" si="3"/>
        <v>1</v>
      </c>
      <c r="Q117" s="19"/>
    </row>
    <row r="118" spans="1:17" x14ac:dyDescent="0.2">
      <c r="A118" s="229"/>
      <c r="B118" s="232"/>
      <c r="C118" s="229"/>
      <c r="D118" s="241"/>
      <c r="E118" s="244"/>
      <c r="F118" s="232"/>
      <c r="G118" s="256"/>
      <c r="H118" s="256"/>
      <c r="I118" s="258"/>
      <c r="J118" s="223"/>
      <c r="K118" s="135" t="s">
        <v>182</v>
      </c>
      <c r="L118" s="188" t="s">
        <v>94</v>
      </c>
      <c r="M118" s="150" t="s">
        <v>115</v>
      </c>
      <c r="N118" s="150">
        <v>1</v>
      </c>
      <c r="O118" s="156">
        <v>1</v>
      </c>
      <c r="P118" s="164">
        <f t="shared" si="3"/>
        <v>1</v>
      </c>
      <c r="Q118" s="19"/>
    </row>
    <row r="119" spans="1:17" x14ac:dyDescent="0.2">
      <c r="A119" s="229"/>
      <c r="B119" s="232"/>
      <c r="C119" s="229"/>
      <c r="D119" s="241"/>
      <c r="E119" s="244"/>
      <c r="F119" s="232"/>
      <c r="G119" s="28" t="s">
        <v>37</v>
      </c>
      <c r="H119" s="28" t="s">
        <v>37</v>
      </c>
      <c r="I119" s="167" t="s">
        <v>37</v>
      </c>
      <c r="J119" s="167" t="s">
        <v>37</v>
      </c>
      <c r="K119" s="137" t="s">
        <v>30</v>
      </c>
      <c r="L119" s="184" t="s">
        <v>108</v>
      </c>
      <c r="M119" s="151" t="s">
        <v>121</v>
      </c>
      <c r="N119" s="150">
        <v>1</v>
      </c>
      <c r="O119" s="156">
        <v>1</v>
      </c>
      <c r="P119" s="164">
        <f t="shared" si="3"/>
        <v>1</v>
      </c>
      <c r="Q119" s="19"/>
    </row>
    <row r="120" spans="1:17" x14ac:dyDescent="0.2">
      <c r="A120" s="229"/>
      <c r="B120" s="232"/>
      <c r="C120" s="229"/>
      <c r="D120" s="241"/>
      <c r="E120" s="244"/>
      <c r="F120" s="232"/>
      <c r="G120" s="28" t="s">
        <v>37</v>
      </c>
      <c r="H120" s="28" t="s">
        <v>37</v>
      </c>
      <c r="I120" s="167" t="s">
        <v>37</v>
      </c>
      <c r="J120" s="167" t="s">
        <v>37</v>
      </c>
      <c r="K120" s="135" t="s">
        <v>31</v>
      </c>
      <c r="L120" s="184" t="s">
        <v>109</v>
      </c>
      <c r="M120" s="148" t="s">
        <v>253</v>
      </c>
      <c r="N120" s="150">
        <v>2</v>
      </c>
      <c r="O120" s="156">
        <v>2</v>
      </c>
      <c r="P120" s="164">
        <f t="shared" si="3"/>
        <v>2</v>
      </c>
      <c r="Q120" s="19"/>
    </row>
    <row r="121" spans="1:17" ht="28.5" x14ac:dyDescent="0.2">
      <c r="A121" s="229"/>
      <c r="B121" s="232"/>
      <c r="C121" s="229"/>
      <c r="D121" s="241"/>
      <c r="E121" s="244"/>
      <c r="F121" s="232"/>
      <c r="G121" s="237" t="s">
        <v>104</v>
      </c>
      <c r="H121" s="246" t="s">
        <v>127</v>
      </c>
      <c r="I121" s="249" t="s">
        <v>19</v>
      </c>
      <c r="J121" s="252">
        <f>B107</f>
        <v>1</v>
      </c>
      <c r="K121" s="135" t="s">
        <v>32</v>
      </c>
      <c r="L121" s="189" t="s">
        <v>110</v>
      </c>
      <c r="M121" s="152" t="s">
        <v>254</v>
      </c>
      <c r="N121" s="150">
        <v>1</v>
      </c>
      <c r="O121" s="156">
        <v>1</v>
      </c>
      <c r="P121" s="164">
        <f t="shared" si="3"/>
        <v>1</v>
      </c>
      <c r="Q121" s="19"/>
    </row>
    <row r="122" spans="1:17" ht="15" x14ac:dyDescent="0.2">
      <c r="A122" s="229"/>
      <c r="B122" s="232"/>
      <c r="C122" s="229"/>
      <c r="D122" s="241"/>
      <c r="E122" s="244"/>
      <c r="F122" s="232"/>
      <c r="G122" s="238"/>
      <c r="H122" s="247"/>
      <c r="I122" s="250"/>
      <c r="J122" s="253"/>
      <c r="K122" s="137" t="s">
        <v>33</v>
      </c>
      <c r="L122" s="189" t="s">
        <v>258</v>
      </c>
      <c r="M122" s="153" t="s">
        <v>259</v>
      </c>
      <c r="N122" s="150">
        <v>1</v>
      </c>
      <c r="O122" s="156">
        <v>1</v>
      </c>
      <c r="P122" s="164">
        <f t="shared" si="3"/>
        <v>1</v>
      </c>
      <c r="Q122" s="19"/>
    </row>
    <row r="123" spans="1:17" x14ac:dyDescent="0.2">
      <c r="A123" s="229"/>
      <c r="B123" s="232"/>
      <c r="C123" s="229"/>
      <c r="D123" s="241"/>
      <c r="E123" s="244"/>
      <c r="F123" s="232"/>
      <c r="G123" s="238"/>
      <c r="H123" s="247"/>
      <c r="I123" s="250"/>
      <c r="J123" s="253"/>
      <c r="K123" s="135" t="s">
        <v>34</v>
      </c>
      <c r="L123" s="189" t="s">
        <v>111</v>
      </c>
      <c r="M123" s="148" t="s">
        <v>257</v>
      </c>
      <c r="N123" s="150">
        <v>1</v>
      </c>
      <c r="O123" s="156">
        <v>1</v>
      </c>
      <c r="P123" s="164">
        <f t="shared" si="3"/>
        <v>1</v>
      </c>
      <c r="Q123" s="19"/>
    </row>
    <row r="124" spans="1:17" ht="28.5" x14ac:dyDescent="0.2">
      <c r="A124" s="230"/>
      <c r="B124" s="233"/>
      <c r="C124" s="230"/>
      <c r="D124" s="242"/>
      <c r="E124" s="245"/>
      <c r="F124" s="233"/>
      <c r="G124" s="239"/>
      <c r="H124" s="248"/>
      <c r="I124" s="251"/>
      <c r="J124" s="254"/>
      <c r="K124" s="135" t="s">
        <v>38</v>
      </c>
      <c r="L124" s="189" t="s">
        <v>112</v>
      </c>
      <c r="M124" s="152" t="s">
        <v>256</v>
      </c>
      <c r="N124" s="150">
        <v>1</v>
      </c>
      <c r="O124" s="154">
        <v>1</v>
      </c>
      <c r="P124" s="164">
        <f t="shared" si="3"/>
        <v>1</v>
      </c>
      <c r="Q124" s="19"/>
    </row>
  </sheetData>
  <mergeCells count="64">
    <mergeCell ref="H108:H116"/>
    <mergeCell ref="I108:I116"/>
    <mergeCell ref="J108:J116"/>
    <mergeCell ref="J93:J96"/>
    <mergeCell ref="G93:G96"/>
    <mergeCell ref="H121:H124"/>
    <mergeCell ref="I121:I124"/>
    <mergeCell ref="J121:J124"/>
    <mergeCell ref="J117:J118"/>
    <mergeCell ref="G117:G118"/>
    <mergeCell ref="H117:H118"/>
    <mergeCell ref="I117:I118"/>
    <mergeCell ref="A105:B105"/>
    <mergeCell ref="A107:A124"/>
    <mergeCell ref="B107:B124"/>
    <mergeCell ref="C107:C124"/>
    <mergeCell ref="G108:G116"/>
    <mergeCell ref="G121:G124"/>
    <mergeCell ref="D107:D124"/>
    <mergeCell ref="E107:E124"/>
    <mergeCell ref="F107:F124"/>
    <mergeCell ref="A70:A96"/>
    <mergeCell ref="I70:I89"/>
    <mergeCell ref="J70:J89"/>
    <mergeCell ref="G90:G91"/>
    <mergeCell ref="H90:H91"/>
    <mergeCell ref="I90:I91"/>
    <mergeCell ref="J90:J91"/>
    <mergeCell ref="G70:G89"/>
    <mergeCell ref="B70:B96"/>
    <mergeCell ref="C70:C96"/>
    <mergeCell ref="D70:D96"/>
    <mergeCell ref="E70:E96"/>
    <mergeCell ref="F70:F96"/>
    <mergeCell ref="H70:H89"/>
    <mergeCell ref="H93:H96"/>
    <mergeCell ref="I93:I96"/>
    <mergeCell ref="I8:I19"/>
    <mergeCell ref="J8:J19"/>
    <mergeCell ref="B8:B19"/>
    <mergeCell ref="F40:F47"/>
    <mergeCell ref="I40:I42"/>
    <mergeCell ref="J40:J42"/>
    <mergeCell ref="G43:G44"/>
    <mergeCell ref="H43:H44"/>
    <mergeCell ref="I43:I44"/>
    <mergeCell ref="J43:J44"/>
    <mergeCell ref="G40:G42"/>
    <mergeCell ref="E40:E47"/>
    <mergeCell ref="H40:H42"/>
    <mergeCell ref="H8:H19"/>
    <mergeCell ref="E8:E19"/>
    <mergeCell ref="F8:F19"/>
    <mergeCell ref="G8:G19"/>
    <mergeCell ref="A6:B6"/>
    <mergeCell ref="A8:A19"/>
    <mergeCell ref="A68:B68"/>
    <mergeCell ref="C8:C19"/>
    <mergeCell ref="D8:D19"/>
    <mergeCell ref="B40:B47"/>
    <mergeCell ref="C40:C47"/>
    <mergeCell ref="D40:D47"/>
    <mergeCell ref="A38:B38"/>
    <mergeCell ref="A40:A47"/>
  </mergeCells>
  <pageMargins left="0.46195652173913043" right="0.7" top="0.66666666666666663" bottom="0.718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92"/>
  <sheetViews>
    <sheetView view="pageLayout" zoomScaleNormal="100" workbookViewId="0">
      <selection activeCell="M63" sqref="M63"/>
    </sheetView>
  </sheetViews>
  <sheetFormatPr defaultRowHeight="14.25" x14ac:dyDescent="0.2"/>
  <cols>
    <col min="1" max="3" width="5.125" customWidth="1"/>
    <col min="4" max="5" width="5.875" customWidth="1"/>
    <col min="6" max="6" width="5.375" customWidth="1"/>
    <col min="7" max="7" width="5.125" customWidth="1"/>
    <col min="8" max="8" width="5.25" customWidth="1"/>
    <col min="9" max="9" width="11.875" customWidth="1"/>
    <col min="10" max="10" width="6" bestFit="1" customWidth="1"/>
    <col min="11" max="11" width="4.875" customWidth="1"/>
    <col min="12" max="12" width="4.25" customWidth="1"/>
    <col min="13" max="13" width="20.875" customWidth="1"/>
    <col min="14" max="14" width="10.625" customWidth="1"/>
    <col min="15" max="15" width="5.625" customWidth="1"/>
    <col min="16" max="16" width="5.125" customWidth="1"/>
    <col min="17" max="17" width="6.125" customWidth="1"/>
    <col min="18" max="18" width="5.75" customWidth="1"/>
    <col min="19" max="20" width="4.875" customWidth="1"/>
  </cols>
  <sheetData>
    <row r="5" spans="1:20" ht="5.25" customHeight="1" thickBot="1" x14ac:dyDescent="0.25"/>
    <row r="6" spans="1:20" ht="19.5" x14ac:dyDescent="0.2">
      <c r="A6" s="286" t="s">
        <v>0</v>
      </c>
      <c r="B6" s="287"/>
      <c r="C6" s="288"/>
      <c r="D6" s="33"/>
      <c r="E6" s="34"/>
      <c r="F6" s="34" t="s">
        <v>14</v>
      </c>
      <c r="G6" s="35"/>
      <c r="H6" s="36"/>
      <c r="I6" s="34" t="s">
        <v>13</v>
      </c>
      <c r="J6" s="34"/>
      <c r="K6" s="35"/>
      <c r="L6" s="33"/>
      <c r="M6" s="34"/>
      <c r="N6" s="37" t="s">
        <v>1</v>
      </c>
      <c r="O6" s="34"/>
      <c r="P6" s="34"/>
      <c r="Q6" s="34"/>
      <c r="R6" s="44"/>
      <c r="S6" s="44"/>
      <c r="T6" s="38" t="s">
        <v>15</v>
      </c>
    </row>
    <row r="7" spans="1:20" ht="52.5" customHeight="1" x14ac:dyDescent="0.2">
      <c r="A7" s="39" t="s">
        <v>2</v>
      </c>
      <c r="B7" s="40" t="s">
        <v>128</v>
      </c>
      <c r="C7" s="3" t="s">
        <v>3</v>
      </c>
      <c r="D7" s="41" t="s">
        <v>4</v>
      </c>
      <c r="E7" s="10" t="s">
        <v>5</v>
      </c>
      <c r="F7" s="9" t="s">
        <v>6</v>
      </c>
      <c r="G7" s="9" t="s">
        <v>3</v>
      </c>
      <c r="H7" s="42" t="s">
        <v>10</v>
      </c>
      <c r="I7" s="3" t="s">
        <v>5</v>
      </c>
      <c r="J7" s="3" t="s">
        <v>12</v>
      </c>
      <c r="K7" s="3" t="s">
        <v>11</v>
      </c>
      <c r="L7" s="43" t="s">
        <v>7</v>
      </c>
      <c r="M7" s="2" t="s">
        <v>5</v>
      </c>
      <c r="N7" s="2" t="s">
        <v>9</v>
      </c>
      <c r="O7" s="3" t="s">
        <v>8</v>
      </c>
      <c r="P7" s="3" t="s">
        <v>6</v>
      </c>
      <c r="Q7" s="11" t="s">
        <v>3</v>
      </c>
      <c r="R7" s="11" t="s">
        <v>168</v>
      </c>
      <c r="S7" s="11" t="s">
        <v>169</v>
      </c>
      <c r="T7" s="51" t="s">
        <v>16</v>
      </c>
    </row>
    <row r="8" spans="1:20" ht="12.95" customHeight="1" x14ac:dyDescent="0.2">
      <c r="A8" s="289" t="s">
        <v>102</v>
      </c>
      <c r="B8" s="263" t="s">
        <v>129</v>
      </c>
      <c r="C8" s="292">
        <v>1</v>
      </c>
      <c r="D8" s="263" t="s">
        <v>100</v>
      </c>
      <c r="E8" s="295" t="s">
        <v>103</v>
      </c>
      <c r="F8" s="295">
        <v>1</v>
      </c>
      <c r="G8" s="292">
        <f>F8*C8</f>
        <v>1</v>
      </c>
      <c r="H8" s="263" t="s">
        <v>100</v>
      </c>
      <c r="I8" s="284" t="s">
        <v>130</v>
      </c>
      <c r="J8" s="285">
        <v>1</v>
      </c>
      <c r="K8" s="285">
        <f>J8*G8</f>
        <v>1</v>
      </c>
      <c r="L8" s="52" t="s">
        <v>100</v>
      </c>
      <c r="M8" s="53" t="s">
        <v>130</v>
      </c>
      <c r="N8" s="54" t="s">
        <v>131</v>
      </c>
      <c r="O8" s="53">
        <v>1</v>
      </c>
      <c r="P8" s="53">
        <f>O8*$F$8</f>
        <v>1</v>
      </c>
      <c r="Q8" s="4">
        <f>P8*$C$8</f>
        <v>1</v>
      </c>
      <c r="R8" s="55">
        <f>13.9*Q8</f>
        <v>13.9</v>
      </c>
      <c r="S8" s="55" t="s">
        <v>200</v>
      </c>
      <c r="T8" s="56"/>
    </row>
    <row r="9" spans="1:20" ht="12.95" customHeight="1" x14ac:dyDescent="0.2">
      <c r="A9" s="290"/>
      <c r="B9" s="264"/>
      <c r="C9" s="293"/>
      <c r="D9" s="264"/>
      <c r="E9" s="296"/>
      <c r="F9" s="296"/>
      <c r="G9" s="293"/>
      <c r="H9" s="264"/>
      <c r="I9" s="282"/>
      <c r="J9" s="279"/>
      <c r="K9" s="279"/>
      <c r="L9" s="52" t="s">
        <v>101</v>
      </c>
      <c r="M9" s="53" t="s">
        <v>132</v>
      </c>
      <c r="N9" s="53" t="s">
        <v>133</v>
      </c>
      <c r="O9" s="53">
        <v>2</v>
      </c>
      <c r="P9" s="53">
        <f t="shared" ref="P9:P29" si="0">O9*$F$8</f>
        <v>2</v>
      </c>
      <c r="Q9" s="4">
        <f t="shared" ref="Q9:Q29" si="1">P9*$C$8</f>
        <v>2</v>
      </c>
      <c r="R9" s="55">
        <f>Q9*2.43</f>
        <v>4.8600000000000003</v>
      </c>
      <c r="S9" s="55" t="s">
        <v>200</v>
      </c>
      <c r="T9" s="56"/>
    </row>
    <row r="10" spans="1:20" ht="12.95" customHeight="1" thickBot="1" x14ac:dyDescent="0.25">
      <c r="A10" s="290"/>
      <c r="B10" s="264"/>
      <c r="C10" s="293"/>
      <c r="D10" s="264"/>
      <c r="E10" s="296"/>
      <c r="F10" s="296"/>
      <c r="G10" s="293"/>
      <c r="H10" s="265"/>
      <c r="I10" s="283"/>
      <c r="J10" s="280"/>
      <c r="K10" s="280"/>
      <c r="L10" s="57" t="s">
        <v>104</v>
      </c>
      <c r="M10" s="58" t="s">
        <v>134</v>
      </c>
      <c r="N10" s="59" t="s">
        <v>43</v>
      </c>
      <c r="O10" s="58">
        <v>2</v>
      </c>
      <c r="P10" s="58">
        <f t="shared" si="0"/>
        <v>2</v>
      </c>
      <c r="Q10" s="47">
        <f t="shared" si="1"/>
        <v>2</v>
      </c>
      <c r="R10" s="60">
        <f>Q10*0.015</f>
        <v>0.03</v>
      </c>
      <c r="S10" s="60" t="s">
        <v>200</v>
      </c>
      <c r="T10" s="61"/>
    </row>
    <row r="11" spans="1:20" ht="12.95" customHeight="1" x14ac:dyDescent="0.2">
      <c r="A11" s="290"/>
      <c r="B11" s="264"/>
      <c r="C11" s="293"/>
      <c r="D11" s="264"/>
      <c r="E11" s="296"/>
      <c r="F11" s="296"/>
      <c r="G11" s="293"/>
      <c r="H11" s="266" t="s">
        <v>101</v>
      </c>
      <c r="I11" s="281" t="s">
        <v>135</v>
      </c>
      <c r="J11" s="278">
        <v>1</v>
      </c>
      <c r="K11" s="278">
        <f>J11*G8</f>
        <v>1</v>
      </c>
      <c r="L11" s="62" t="s">
        <v>100</v>
      </c>
      <c r="M11" s="63" t="s">
        <v>135</v>
      </c>
      <c r="N11" s="64" t="s">
        <v>131</v>
      </c>
      <c r="O11" s="63">
        <v>1</v>
      </c>
      <c r="P11" s="53">
        <f t="shared" si="0"/>
        <v>1</v>
      </c>
      <c r="Q11" s="4">
        <f t="shared" si="1"/>
        <v>1</v>
      </c>
      <c r="R11" s="65">
        <f>Q11*13.9</f>
        <v>13.9</v>
      </c>
      <c r="S11" s="65" t="s">
        <v>200</v>
      </c>
      <c r="T11" s="66"/>
    </row>
    <row r="12" spans="1:20" ht="12.95" customHeight="1" x14ac:dyDescent="0.2">
      <c r="A12" s="290"/>
      <c r="B12" s="264"/>
      <c r="C12" s="293"/>
      <c r="D12" s="264"/>
      <c r="E12" s="296"/>
      <c r="F12" s="296"/>
      <c r="G12" s="293"/>
      <c r="H12" s="264"/>
      <c r="I12" s="282"/>
      <c r="J12" s="279"/>
      <c r="K12" s="279"/>
      <c r="L12" s="52" t="s">
        <v>101</v>
      </c>
      <c r="M12" s="53" t="s">
        <v>136</v>
      </c>
      <c r="N12" s="54" t="s">
        <v>137</v>
      </c>
      <c r="O12" s="53">
        <v>2</v>
      </c>
      <c r="P12" s="53">
        <f t="shared" si="0"/>
        <v>2</v>
      </c>
      <c r="Q12" s="4">
        <f t="shared" si="1"/>
        <v>2</v>
      </c>
      <c r="R12" s="55">
        <f>Q12*1.2</f>
        <v>2.4</v>
      </c>
      <c r="S12" s="55" t="s">
        <v>200</v>
      </c>
      <c r="T12" s="56"/>
    </row>
    <row r="13" spans="1:20" ht="12.95" customHeight="1" thickBot="1" x14ac:dyDescent="0.25">
      <c r="A13" s="290"/>
      <c r="B13" s="264"/>
      <c r="C13" s="293"/>
      <c r="D13" s="264"/>
      <c r="E13" s="296"/>
      <c r="F13" s="296"/>
      <c r="G13" s="293"/>
      <c r="H13" s="265"/>
      <c r="I13" s="283"/>
      <c r="J13" s="280"/>
      <c r="K13" s="280"/>
      <c r="L13" s="57" t="s">
        <v>104</v>
      </c>
      <c r="M13" s="58" t="s">
        <v>138</v>
      </c>
      <c r="N13" s="59" t="s">
        <v>43</v>
      </c>
      <c r="O13" s="58">
        <v>2</v>
      </c>
      <c r="P13" s="58">
        <f t="shared" si="0"/>
        <v>2</v>
      </c>
      <c r="Q13" s="47">
        <f t="shared" si="1"/>
        <v>2</v>
      </c>
      <c r="R13" s="60">
        <f>Q13*0.015</f>
        <v>0.03</v>
      </c>
      <c r="S13" s="60" t="s">
        <v>200</v>
      </c>
      <c r="T13" s="61"/>
    </row>
    <row r="14" spans="1:20" ht="12.95" customHeight="1" x14ac:dyDescent="0.2">
      <c r="A14" s="290"/>
      <c r="B14" s="264"/>
      <c r="C14" s="293"/>
      <c r="D14" s="264"/>
      <c r="E14" s="296"/>
      <c r="F14" s="296"/>
      <c r="G14" s="293"/>
      <c r="H14" s="266" t="s">
        <v>104</v>
      </c>
      <c r="I14" s="281" t="s">
        <v>139</v>
      </c>
      <c r="J14" s="278">
        <v>1</v>
      </c>
      <c r="K14" s="278">
        <f>J14*G8</f>
        <v>1</v>
      </c>
      <c r="L14" s="62" t="s">
        <v>100</v>
      </c>
      <c r="M14" s="63" t="s">
        <v>140</v>
      </c>
      <c r="N14" s="63" t="s">
        <v>141</v>
      </c>
      <c r="O14" s="63">
        <v>1</v>
      </c>
      <c r="P14" s="63">
        <f t="shared" si="0"/>
        <v>1</v>
      </c>
      <c r="Q14" s="46">
        <f t="shared" si="1"/>
        <v>1</v>
      </c>
      <c r="R14" s="65">
        <f>Q14*2.02</f>
        <v>2.02</v>
      </c>
      <c r="S14" s="65" t="s">
        <v>200</v>
      </c>
      <c r="T14" s="66"/>
    </row>
    <row r="15" spans="1:20" ht="12.95" customHeight="1" x14ac:dyDescent="0.2">
      <c r="A15" s="290"/>
      <c r="B15" s="264"/>
      <c r="C15" s="293"/>
      <c r="D15" s="264"/>
      <c r="E15" s="296"/>
      <c r="F15" s="296"/>
      <c r="G15" s="293"/>
      <c r="H15" s="264"/>
      <c r="I15" s="282"/>
      <c r="J15" s="279"/>
      <c r="K15" s="279"/>
      <c r="L15" s="52" t="s">
        <v>101</v>
      </c>
      <c r="M15" s="53" t="s">
        <v>142</v>
      </c>
      <c r="N15" s="53" t="s">
        <v>143</v>
      </c>
      <c r="O15" s="53">
        <v>2</v>
      </c>
      <c r="P15" s="53">
        <f t="shared" si="0"/>
        <v>2</v>
      </c>
      <c r="Q15" s="4">
        <f t="shared" si="1"/>
        <v>2</v>
      </c>
      <c r="R15" s="55">
        <f>Q15*1.22</f>
        <v>2.44</v>
      </c>
      <c r="S15" s="55" t="s">
        <v>200</v>
      </c>
      <c r="T15" s="56"/>
    </row>
    <row r="16" spans="1:20" ht="12.95" customHeight="1" thickBot="1" x14ac:dyDescent="0.25">
      <c r="A16" s="290"/>
      <c r="B16" s="264"/>
      <c r="C16" s="293"/>
      <c r="D16" s="264"/>
      <c r="E16" s="296"/>
      <c r="F16" s="296"/>
      <c r="G16" s="293"/>
      <c r="H16" s="265"/>
      <c r="I16" s="283"/>
      <c r="J16" s="280"/>
      <c r="K16" s="280"/>
      <c r="L16" s="57" t="s">
        <v>104</v>
      </c>
      <c r="M16" s="58" t="s">
        <v>144</v>
      </c>
      <c r="N16" s="58" t="s">
        <v>145</v>
      </c>
      <c r="O16" s="58">
        <v>1</v>
      </c>
      <c r="P16" s="58">
        <f t="shared" si="0"/>
        <v>1</v>
      </c>
      <c r="Q16" s="47">
        <f t="shared" si="1"/>
        <v>1</v>
      </c>
      <c r="R16" s="60">
        <f>1.23*Q16</f>
        <v>1.23</v>
      </c>
      <c r="S16" s="60" t="s">
        <v>200</v>
      </c>
      <c r="T16" s="61"/>
    </row>
    <row r="17" spans="1:20" ht="12.95" customHeight="1" x14ac:dyDescent="0.2">
      <c r="A17" s="290"/>
      <c r="B17" s="264"/>
      <c r="C17" s="293"/>
      <c r="D17" s="264"/>
      <c r="E17" s="296"/>
      <c r="F17" s="296"/>
      <c r="G17" s="293"/>
      <c r="H17" s="266" t="s">
        <v>106</v>
      </c>
      <c r="I17" s="278" t="s">
        <v>146</v>
      </c>
      <c r="J17" s="275">
        <v>1</v>
      </c>
      <c r="K17" s="275">
        <f>J17*G8</f>
        <v>1</v>
      </c>
      <c r="L17" s="62" t="s">
        <v>100</v>
      </c>
      <c r="M17" s="63" t="s">
        <v>146</v>
      </c>
      <c r="N17" s="63" t="s">
        <v>147</v>
      </c>
      <c r="O17" s="63">
        <v>1</v>
      </c>
      <c r="P17" s="63">
        <f t="shared" si="0"/>
        <v>1</v>
      </c>
      <c r="Q17" s="46">
        <f t="shared" si="1"/>
        <v>1</v>
      </c>
      <c r="R17" s="65">
        <f>5.6*Q17</f>
        <v>5.6</v>
      </c>
      <c r="S17" s="65" t="s">
        <v>200</v>
      </c>
      <c r="T17" s="66"/>
    </row>
    <row r="18" spans="1:20" ht="12.95" customHeight="1" x14ac:dyDescent="0.2">
      <c r="A18" s="290"/>
      <c r="B18" s="264"/>
      <c r="C18" s="293"/>
      <c r="D18" s="264"/>
      <c r="E18" s="296"/>
      <c r="F18" s="296"/>
      <c r="G18" s="293"/>
      <c r="H18" s="264"/>
      <c r="I18" s="279"/>
      <c r="J18" s="276"/>
      <c r="K18" s="276"/>
      <c r="L18" s="52" t="s">
        <v>101</v>
      </c>
      <c r="M18" s="53" t="s">
        <v>148</v>
      </c>
      <c r="N18" s="54" t="s">
        <v>149</v>
      </c>
      <c r="O18" s="53">
        <v>1</v>
      </c>
      <c r="P18" s="53">
        <f t="shared" si="0"/>
        <v>1</v>
      </c>
      <c r="Q18" s="4">
        <f t="shared" si="1"/>
        <v>1</v>
      </c>
      <c r="R18" s="55">
        <f>Q18*0.5</f>
        <v>0.5</v>
      </c>
      <c r="S18" s="55" t="s">
        <v>200</v>
      </c>
      <c r="T18" s="56"/>
    </row>
    <row r="19" spans="1:20" ht="12.95" customHeight="1" x14ac:dyDescent="0.2">
      <c r="A19" s="290"/>
      <c r="B19" s="264"/>
      <c r="C19" s="293"/>
      <c r="D19" s="264"/>
      <c r="E19" s="296"/>
      <c r="F19" s="296"/>
      <c r="G19" s="293"/>
      <c r="H19" s="264"/>
      <c r="I19" s="279"/>
      <c r="J19" s="276"/>
      <c r="K19" s="276"/>
      <c r="L19" s="52" t="s">
        <v>104</v>
      </c>
      <c r="M19" s="53" t="s">
        <v>150</v>
      </c>
      <c r="N19" s="54" t="s">
        <v>151</v>
      </c>
      <c r="O19" s="53">
        <v>1</v>
      </c>
      <c r="P19" s="53">
        <f t="shared" si="0"/>
        <v>1</v>
      </c>
      <c r="Q19" s="4">
        <f t="shared" si="1"/>
        <v>1</v>
      </c>
      <c r="R19" s="55">
        <f>Q19*2.93</f>
        <v>2.93</v>
      </c>
      <c r="S19" s="55" t="s">
        <v>200</v>
      </c>
      <c r="T19" s="56"/>
    </row>
    <row r="20" spans="1:20" ht="12.95" customHeight="1" x14ac:dyDescent="0.2">
      <c r="A20" s="290"/>
      <c r="B20" s="264"/>
      <c r="C20" s="293"/>
      <c r="D20" s="264"/>
      <c r="E20" s="296"/>
      <c r="F20" s="296"/>
      <c r="G20" s="293"/>
      <c r="H20" s="264"/>
      <c r="I20" s="279"/>
      <c r="J20" s="276"/>
      <c r="K20" s="276"/>
      <c r="L20" s="62" t="s">
        <v>106</v>
      </c>
      <c r="M20" s="74" t="s">
        <v>152</v>
      </c>
      <c r="N20" s="63" t="s">
        <v>44</v>
      </c>
      <c r="O20" s="63">
        <v>4</v>
      </c>
      <c r="P20" s="63">
        <f t="shared" si="0"/>
        <v>4</v>
      </c>
      <c r="Q20" s="46">
        <f t="shared" si="1"/>
        <v>4</v>
      </c>
      <c r="R20" s="65">
        <f>Q20*0.04</f>
        <v>0.16</v>
      </c>
      <c r="S20" s="65" t="s">
        <v>200</v>
      </c>
      <c r="T20" s="66"/>
    </row>
    <row r="21" spans="1:20" ht="12.95" customHeight="1" x14ac:dyDescent="0.2">
      <c r="A21" s="290"/>
      <c r="B21" s="264"/>
      <c r="C21" s="293"/>
      <c r="D21" s="264"/>
      <c r="E21" s="296"/>
      <c r="F21" s="296"/>
      <c r="G21" s="293"/>
      <c r="H21" s="264"/>
      <c r="I21" s="279"/>
      <c r="J21" s="276"/>
      <c r="K21" s="276"/>
      <c r="L21" s="52" t="s">
        <v>107</v>
      </c>
      <c r="M21" s="63" t="s">
        <v>153</v>
      </c>
      <c r="N21" s="53" t="s">
        <v>154</v>
      </c>
      <c r="O21" s="53">
        <v>4</v>
      </c>
      <c r="P21" s="53">
        <f t="shared" si="0"/>
        <v>4</v>
      </c>
      <c r="Q21" s="4">
        <f t="shared" si="1"/>
        <v>4</v>
      </c>
      <c r="R21" s="55">
        <f>Q21*0.01</f>
        <v>0.04</v>
      </c>
      <c r="S21" s="55" t="s">
        <v>200</v>
      </c>
      <c r="T21" s="56"/>
    </row>
    <row r="22" spans="1:20" ht="12.95" customHeight="1" x14ac:dyDescent="0.2">
      <c r="A22" s="290"/>
      <c r="B22" s="264"/>
      <c r="C22" s="293"/>
      <c r="D22" s="264"/>
      <c r="E22" s="296"/>
      <c r="F22" s="296"/>
      <c r="G22" s="293"/>
      <c r="H22" s="264"/>
      <c r="I22" s="279"/>
      <c r="J22" s="276"/>
      <c r="K22" s="276"/>
      <c r="L22" s="52" t="s">
        <v>102</v>
      </c>
      <c r="M22" s="53" t="s">
        <v>155</v>
      </c>
      <c r="N22" s="53" t="s">
        <v>35</v>
      </c>
      <c r="O22" s="53">
        <v>16</v>
      </c>
      <c r="P22" s="53">
        <f t="shared" si="0"/>
        <v>16</v>
      </c>
      <c r="Q22" s="4">
        <f t="shared" si="1"/>
        <v>16</v>
      </c>
      <c r="R22" s="55">
        <f>Q22</f>
        <v>16</v>
      </c>
      <c r="S22" s="55" t="s">
        <v>201</v>
      </c>
      <c r="T22" s="56"/>
    </row>
    <row r="23" spans="1:20" ht="12.95" customHeight="1" thickBot="1" x14ac:dyDescent="0.25">
      <c r="A23" s="290"/>
      <c r="B23" s="264"/>
      <c r="C23" s="293"/>
      <c r="D23" s="264"/>
      <c r="E23" s="296"/>
      <c r="F23" s="296"/>
      <c r="G23" s="293"/>
      <c r="H23" s="265"/>
      <c r="I23" s="280"/>
      <c r="J23" s="277"/>
      <c r="K23" s="277"/>
      <c r="L23" s="57" t="s">
        <v>156</v>
      </c>
      <c r="M23" s="58" t="s">
        <v>157</v>
      </c>
      <c r="N23" s="58" t="s">
        <v>158</v>
      </c>
      <c r="O23" s="58">
        <v>16</v>
      </c>
      <c r="P23" s="58">
        <f t="shared" si="0"/>
        <v>16</v>
      </c>
      <c r="Q23" s="47">
        <f t="shared" si="1"/>
        <v>16</v>
      </c>
      <c r="R23" s="60">
        <f>Q23</f>
        <v>16</v>
      </c>
      <c r="S23" s="60" t="s">
        <v>201</v>
      </c>
      <c r="T23" s="61"/>
    </row>
    <row r="24" spans="1:20" ht="12.95" customHeight="1" x14ac:dyDescent="0.2">
      <c r="A24" s="290"/>
      <c r="B24" s="264"/>
      <c r="C24" s="293"/>
      <c r="D24" s="264"/>
      <c r="E24" s="296"/>
      <c r="F24" s="296"/>
      <c r="G24" s="293"/>
      <c r="H24" s="266" t="s">
        <v>107</v>
      </c>
      <c r="I24" s="278" t="s">
        <v>159</v>
      </c>
      <c r="J24" s="275">
        <v>1</v>
      </c>
      <c r="K24" s="275">
        <f>J24*G8</f>
        <v>1</v>
      </c>
      <c r="L24" s="62" t="s">
        <v>100</v>
      </c>
      <c r="M24" s="63" t="s">
        <v>160</v>
      </c>
      <c r="N24" s="63" t="s">
        <v>199</v>
      </c>
      <c r="O24" s="63">
        <v>2</v>
      </c>
      <c r="P24" s="63">
        <f t="shared" si="0"/>
        <v>2</v>
      </c>
      <c r="Q24" s="46">
        <f t="shared" si="1"/>
        <v>2</v>
      </c>
      <c r="R24" s="65">
        <f>Q24</f>
        <v>2</v>
      </c>
      <c r="S24" s="65" t="s">
        <v>201</v>
      </c>
      <c r="T24" s="66"/>
    </row>
    <row r="25" spans="1:20" ht="12.95" customHeight="1" x14ac:dyDescent="0.2">
      <c r="A25" s="290"/>
      <c r="B25" s="264"/>
      <c r="C25" s="293"/>
      <c r="D25" s="264"/>
      <c r="E25" s="296"/>
      <c r="F25" s="296"/>
      <c r="G25" s="293"/>
      <c r="H25" s="264"/>
      <c r="I25" s="279"/>
      <c r="J25" s="276"/>
      <c r="K25" s="276"/>
      <c r="L25" s="52" t="s">
        <v>101</v>
      </c>
      <c r="M25" s="53" t="s">
        <v>161</v>
      </c>
      <c r="N25" s="53" t="s">
        <v>199</v>
      </c>
      <c r="O25" s="53">
        <v>2</v>
      </c>
      <c r="P25" s="53">
        <f t="shared" si="0"/>
        <v>2</v>
      </c>
      <c r="Q25" s="4">
        <f t="shared" si="1"/>
        <v>2</v>
      </c>
      <c r="R25" s="55">
        <f>Q25</f>
        <v>2</v>
      </c>
      <c r="S25" s="55" t="s">
        <v>201</v>
      </c>
      <c r="T25" s="56"/>
    </row>
    <row r="26" spans="1:20" ht="12.95" customHeight="1" x14ac:dyDescent="0.2">
      <c r="A26" s="290"/>
      <c r="B26" s="264"/>
      <c r="C26" s="293"/>
      <c r="D26" s="264"/>
      <c r="E26" s="296"/>
      <c r="F26" s="296"/>
      <c r="G26" s="293"/>
      <c r="H26" s="264"/>
      <c r="I26" s="279"/>
      <c r="J26" s="276"/>
      <c r="K26" s="276"/>
      <c r="L26" s="67" t="s">
        <v>104</v>
      </c>
      <c r="M26" s="68" t="s">
        <v>162</v>
      </c>
      <c r="N26" s="68" t="s">
        <v>37</v>
      </c>
      <c r="O26" s="68">
        <v>6</v>
      </c>
      <c r="P26" s="68">
        <f t="shared" si="0"/>
        <v>6</v>
      </c>
      <c r="Q26" s="69">
        <f t="shared" si="1"/>
        <v>6</v>
      </c>
      <c r="R26" s="70">
        <f>Q26</f>
        <v>6</v>
      </c>
      <c r="S26" s="70" t="s">
        <v>201</v>
      </c>
      <c r="T26" s="71"/>
    </row>
    <row r="27" spans="1:20" ht="12.95" customHeight="1" thickBot="1" x14ac:dyDescent="0.25">
      <c r="A27" s="290"/>
      <c r="B27" s="264"/>
      <c r="C27" s="293"/>
      <c r="D27" s="264"/>
      <c r="E27" s="296"/>
      <c r="F27" s="296"/>
      <c r="G27" s="293"/>
      <c r="H27" s="265"/>
      <c r="I27" s="280"/>
      <c r="J27" s="277"/>
      <c r="K27" s="277"/>
      <c r="L27" s="57" t="s">
        <v>106</v>
      </c>
      <c r="M27" s="58" t="s">
        <v>163</v>
      </c>
      <c r="N27" s="58" t="s">
        <v>164</v>
      </c>
      <c r="O27" s="58">
        <v>6</v>
      </c>
      <c r="P27" s="58">
        <f t="shared" si="0"/>
        <v>6</v>
      </c>
      <c r="Q27" s="47">
        <f t="shared" si="1"/>
        <v>6</v>
      </c>
      <c r="R27" s="60">
        <f>Q27*0.24</f>
        <v>1.44</v>
      </c>
      <c r="S27" s="60" t="s">
        <v>200</v>
      </c>
      <c r="T27" s="61"/>
    </row>
    <row r="28" spans="1:20" ht="12.95" customHeight="1" x14ac:dyDescent="0.2">
      <c r="A28" s="290"/>
      <c r="B28" s="264"/>
      <c r="C28" s="293"/>
      <c r="D28" s="264"/>
      <c r="E28" s="296"/>
      <c r="F28" s="296"/>
      <c r="G28" s="293"/>
      <c r="H28" s="266" t="s">
        <v>102</v>
      </c>
      <c r="I28" s="278" t="s">
        <v>165</v>
      </c>
      <c r="J28" s="275">
        <v>1</v>
      </c>
      <c r="K28" s="275">
        <f>J28*G8</f>
        <v>1</v>
      </c>
      <c r="L28" s="62" t="s">
        <v>100</v>
      </c>
      <c r="M28" s="63" t="s">
        <v>166</v>
      </c>
      <c r="N28" s="53" t="s">
        <v>45</v>
      </c>
      <c r="O28" s="46">
        <v>12</v>
      </c>
      <c r="P28" s="46">
        <f t="shared" si="0"/>
        <v>12</v>
      </c>
      <c r="Q28" s="46">
        <f t="shared" si="1"/>
        <v>12</v>
      </c>
      <c r="R28" s="65">
        <f>Q28</f>
        <v>12</v>
      </c>
      <c r="S28" s="65" t="s">
        <v>201</v>
      </c>
      <c r="T28" s="72"/>
    </row>
    <row r="29" spans="1:20" ht="12.95" customHeight="1" thickBot="1" x14ac:dyDescent="0.25">
      <c r="A29" s="291"/>
      <c r="B29" s="265"/>
      <c r="C29" s="294"/>
      <c r="D29" s="265"/>
      <c r="E29" s="297"/>
      <c r="F29" s="297"/>
      <c r="G29" s="294"/>
      <c r="H29" s="265"/>
      <c r="I29" s="280"/>
      <c r="J29" s="277"/>
      <c r="K29" s="277"/>
      <c r="L29" s="57" t="s">
        <v>101</v>
      </c>
      <c r="M29" s="58" t="s">
        <v>167</v>
      </c>
      <c r="N29" s="58" t="s">
        <v>46</v>
      </c>
      <c r="O29" s="47">
        <v>12</v>
      </c>
      <c r="P29" s="47">
        <f t="shared" si="0"/>
        <v>12</v>
      </c>
      <c r="Q29" s="47">
        <f t="shared" si="1"/>
        <v>12</v>
      </c>
      <c r="R29" s="60">
        <f>Q29</f>
        <v>12</v>
      </c>
      <c r="S29" s="60" t="s">
        <v>201</v>
      </c>
      <c r="T29" s="73"/>
    </row>
    <row r="35" spans="1:20" ht="5.25" customHeight="1" x14ac:dyDescent="0.2"/>
    <row r="36" spans="1:20" ht="14.25" customHeight="1" x14ac:dyDescent="0.2"/>
    <row r="37" spans="1:20" ht="13.5" customHeight="1" x14ac:dyDescent="0.2"/>
    <row r="38" spans="1:20" ht="13.5" customHeight="1" x14ac:dyDescent="0.2"/>
    <row r="39" spans="1:20" ht="13.5" customHeight="1" x14ac:dyDescent="0.2"/>
    <row r="40" spans="1:20" ht="9" customHeight="1" x14ac:dyDescent="0.2"/>
    <row r="41" spans="1:20" ht="19.5" x14ac:dyDescent="0.2">
      <c r="A41" s="191" t="s">
        <v>0</v>
      </c>
      <c r="B41" s="191"/>
      <c r="C41" s="191"/>
      <c r="D41" s="6"/>
      <c r="E41" s="7"/>
      <c r="F41" s="7" t="s">
        <v>14</v>
      </c>
      <c r="G41" s="8"/>
      <c r="H41" s="7"/>
      <c r="I41" s="7" t="s">
        <v>13</v>
      </c>
      <c r="J41" s="7"/>
      <c r="K41" s="8"/>
      <c r="L41" s="192" t="s">
        <v>1</v>
      </c>
      <c r="M41" s="298"/>
      <c r="N41" s="298"/>
      <c r="O41" s="298"/>
      <c r="P41" s="298"/>
      <c r="Q41" s="298"/>
      <c r="R41" s="298"/>
      <c r="S41" s="299"/>
      <c r="T41" s="12" t="s">
        <v>15</v>
      </c>
    </row>
    <row r="42" spans="1:20" ht="45" x14ac:dyDescent="0.2">
      <c r="A42" s="13" t="s">
        <v>2</v>
      </c>
      <c r="B42" s="3" t="s">
        <v>128</v>
      </c>
      <c r="C42" s="3" t="s">
        <v>3</v>
      </c>
      <c r="D42" s="9" t="s">
        <v>4</v>
      </c>
      <c r="E42" s="10" t="s">
        <v>5</v>
      </c>
      <c r="F42" s="9" t="s">
        <v>6</v>
      </c>
      <c r="G42" s="9" t="s">
        <v>3</v>
      </c>
      <c r="H42" s="3" t="s">
        <v>10</v>
      </c>
      <c r="I42" s="3" t="s">
        <v>5</v>
      </c>
      <c r="J42" s="3" t="s">
        <v>12</v>
      </c>
      <c r="K42" s="3" t="s">
        <v>11</v>
      </c>
      <c r="L42" s="1" t="s">
        <v>7</v>
      </c>
      <c r="M42" s="2" t="s">
        <v>5</v>
      </c>
      <c r="N42" s="2" t="s">
        <v>9</v>
      </c>
      <c r="O42" s="3" t="s">
        <v>8</v>
      </c>
      <c r="P42" s="3" t="s">
        <v>6</v>
      </c>
      <c r="Q42" s="11" t="s">
        <v>3</v>
      </c>
      <c r="R42" s="18" t="s">
        <v>168</v>
      </c>
      <c r="S42" s="16" t="s">
        <v>169</v>
      </c>
      <c r="T42" s="3" t="s">
        <v>16</v>
      </c>
    </row>
    <row r="43" spans="1:20" ht="12.95" customHeight="1" x14ac:dyDescent="0.2">
      <c r="A43" s="263" t="s">
        <v>102</v>
      </c>
      <c r="B43" s="263" t="s">
        <v>129</v>
      </c>
      <c r="C43" s="303">
        <v>1</v>
      </c>
      <c r="D43" s="308" t="s">
        <v>101</v>
      </c>
      <c r="E43" s="311" t="s">
        <v>105</v>
      </c>
      <c r="F43" s="314" t="s">
        <v>19</v>
      </c>
      <c r="G43" s="305">
        <f>F43*C43</f>
        <v>1</v>
      </c>
      <c r="H43" s="263" t="s">
        <v>100</v>
      </c>
      <c r="I43" s="263" t="s">
        <v>105</v>
      </c>
      <c r="J43" s="263" t="s">
        <v>19</v>
      </c>
      <c r="K43" s="317">
        <f>J43*G43</f>
        <v>1</v>
      </c>
      <c r="L43" s="52" t="s">
        <v>19</v>
      </c>
      <c r="M43" s="75" t="s">
        <v>213</v>
      </c>
      <c r="N43" s="76" t="s">
        <v>52</v>
      </c>
      <c r="O43" s="75">
        <v>1</v>
      </c>
      <c r="P43" s="98">
        <f>O43*$F$43</f>
        <v>1</v>
      </c>
      <c r="Q43" s="99">
        <f>P43*$C$43</f>
        <v>1</v>
      </c>
      <c r="R43" s="46">
        <f>3.27*Q43</f>
        <v>3.27</v>
      </c>
      <c r="S43" s="4" t="s">
        <v>200</v>
      </c>
      <c r="T43" s="4"/>
    </row>
    <row r="44" spans="1:20" ht="12.95" customHeight="1" x14ac:dyDescent="0.2">
      <c r="A44" s="264"/>
      <c r="B44" s="264"/>
      <c r="C44" s="303"/>
      <c r="D44" s="309"/>
      <c r="E44" s="312"/>
      <c r="F44" s="315"/>
      <c r="G44" s="306"/>
      <c r="H44" s="264"/>
      <c r="I44" s="264"/>
      <c r="J44" s="264"/>
      <c r="K44" s="271"/>
      <c r="L44" s="52" t="s">
        <v>20</v>
      </c>
      <c r="M44" s="75" t="s">
        <v>212</v>
      </c>
      <c r="N44" s="76" t="s">
        <v>54</v>
      </c>
      <c r="O44" s="75">
        <v>1</v>
      </c>
      <c r="P44" s="98">
        <f t="shared" ref="P44:P65" si="2">O44*$F$43</f>
        <v>1</v>
      </c>
      <c r="Q44" s="99">
        <f t="shared" ref="Q44:Q65" si="3">P44*$C$43</f>
        <v>1</v>
      </c>
      <c r="R44" s="4">
        <f>Q44*6.59</f>
        <v>6.59</v>
      </c>
      <c r="S44" s="4" t="s">
        <v>200</v>
      </c>
      <c r="T44" s="4"/>
    </row>
    <row r="45" spans="1:20" ht="12.95" customHeight="1" x14ac:dyDescent="0.2">
      <c r="A45" s="264"/>
      <c r="B45" s="264"/>
      <c r="C45" s="303"/>
      <c r="D45" s="309"/>
      <c r="E45" s="312"/>
      <c r="F45" s="315"/>
      <c r="G45" s="306"/>
      <c r="H45" s="264"/>
      <c r="I45" s="264"/>
      <c r="J45" s="264"/>
      <c r="K45" s="271"/>
      <c r="L45" s="52" t="s">
        <v>21</v>
      </c>
      <c r="M45" s="75" t="s">
        <v>225</v>
      </c>
      <c r="N45" s="76" t="s">
        <v>56</v>
      </c>
      <c r="O45" s="75">
        <v>2</v>
      </c>
      <c r="P45" s="98">
        <f t="shared" si="2"/>
        <v>2</v>
      </c>
      <c r="Q45" s="99">
        <f t="shared" si="3"/>
        <v>2</v>
      </c>
      <c r="R45" s="4">
        <f>1.41*Q45</f>
        <v>2.82</v>
      </c>
      <c r="S45" s="4" t="s">
        <v>200</v>
      </c>
      <c r="T45" s="4"/>
    </row>
    <row r="46" spans="1:20" ht="12.95" customHeight="1" x14ac:dyDescent="0.2">
      <c r="A46" s="264"/>
      <c r="B46" s="264"/>
      <c r="C46" s="303"/>
      <c r="D46" s="309"/>
      <c r="E46" s="312"/>
      <c r="F46" s="315"/>
      <c r="G46" s="306"/>
      <c r="H46" s="264"/>
      <c r="I46" s="264"/>
      <c r="J46" s="264"/>
      <c r="K46" s="271"/>
      <c r="L46" s="52" t="s">
        <v>22</v>
      </c>
      <c r="M46" s="75" t="s">
        <v>226</v>
      </c>
      <c r="N46" s="76" t="s">
        <v>58</v>
      </c>
      <c r="O46" s="75">
        <v>3</v>
      </c>
      <c r="P46" s="98">
        <f t="shared" si="2"/>
        <v>3</v>
      </c>
      <c r="Q46" s="99">
        <f t="shared" si="3"/>
        <v>3</v>
      </c>
      <c r="R46" s="4">
        <f>0.68*Q46</f>
        <v>2.04</v>
      </c>
      <c r="S46" s="4" t="s">
        <v>200</v>
      </c>
      <c r="T46" s="4"/>
    </row>
    <row r="47" spans="1:20" ht="12.95" customHeight="1" x14ac:dyDescent="0.2">
      <c r="A47" s="264"/>
      <c r="B47" s="264"/>
      <c r="C47" s="303"/>
      <c r="D47" s="309"/>
      <c r="E47" s="312"/>
      <c r="F47" s="315"/>
      <c r="G47" s="306"/>
      <c r="H47" s="264"/>
      <c r="I47" s="264"/>
      <c r="J47" s="264"/>
      <c r="K47" s="271"/>
      <c r="L47" s="52" t="s">
        <v>23</v>
      </c>
      <c r="M47" s="75" t="s">
        <v>214</v>
      </c>
      <c r="N47" s="76" t="s">
        <v>60</v>
      </c>
      <c r="O47" s="75">
        <v>1</v>
      </c>
      <c r="P47" s="98">
        <f t="shared" si="2"/>
        <v>1</v>
      </c>
      <c r="Q47" s="99">
        <f t="shared" si="3"/>
        <v>1</v>
      </c>
      <c r="R47" s="4">
        <f>Q47*13.18</f>
        <v>13.18</v>
      </c>
      <c r="S47" s="4" t="s">
        <v>200</v>
      </c>
      <c r="T47" s="4"/>
    </row>
    <row r="48" spans="1:20" ht="12.95" customHeight="1" x14ac:dyDescent="0.2">
      <c r="A48" s="264"/>
      <c r="B48" s="264"/>
      <c r="C48" s="303"/>
      <c r="D48" s="309"/>
      <c r="E48" s="312"/>
      <c r="F48" s="315"/>
      <c r="G48" s="306"/>
      <c r="H48" s="264"/>
      <c r="I48" s="264"/>
      <c r="J48" s="264"/>
      <c r="K48" s="271"/>
      <c r="L48" s="52" t="s">
        <v>24</v>
      </c>
      <c r="M48" s="75" t="s">
        <v>208</v>
      </c>
      <c r="N48" s="76" t="s">
        <v>62</v>
      </c>
      <c r="O48" s="75">
        <v>1</v>
      </c>
      <c r="P48" s="98">
        <f t="shared" si="2"/>
        <v>1</v>
      </c>
      <c r="Q48" s="99">
        <f t="shared" si="3"/>
        <v>1</v>
      </c>
      <c r="R48" s="104">
        <f t="shared" ref="R48:R53" si="4">Q48</f>
        <v>1</v>
      </c>
      <c r="S48" s="4" t="s">
        <v>201</v>
      </c>
      <c r="T48" s="4"/>
    </row>
    <row r="49" spans="1:20" ht="12.95" customHeight="1" x14ac:dyDescent="0.2">
      <c r="A49" s="264"/>
      <c r="B49" s="264"/>
      <c r="C49" s="303"/>
      <c r="D49" s="309"/>
      <c r="E49" s="312"/>
      <c r="F49" s="315"/>
      <c r="G49" s="306"/>
      <c r="H49" s="264"/>
      <c r="I49" s="264"/>
      <c r="J49" s="264"/>
      <c r="K49" s="271"/>
      <c r="L49" s="52" t="s">
        <v>25</v>
      </c>
      <c r="M49" s="75" t="s">
        <v>227</v>
      </c>
      <c r="N49" s="76" t="s">
        <v>35</v>
      </c>
      <c r="O49" s="75">
        <v>15</v>
      </c>
      <c r="P49" s="98">
        <f t="shared" si="2"/>
        <v>15</v>
      </c>
      <c r="Q49" s="99">
        <f t="shared" si="3"/>
        <v>15</v>
      </c>
      <c r="R49" s="104">
        <f t="shared" si="4"/>
        <v>15</v>
      </c>
      <c r="S49" s="4" t="s">
        <v>201</v>
      </c>
      <c r="T49" s="4"/>
    </row>
    <row r="50" spans="1:20" ht="12.95" customHeight="1" x14ac:dyDescent="0.2">
      <c r="A50" s="264"/>
      <c r="B50" s="264"/>
      <c r="C50" s="303"/>
      <c r="D50" s="309"/>
      <c r="E50" s="312"/>
      <c r="F50" s="315"/>
      <c r="G50" s="306"/>
      <c r="H50" s="264"/>
      <c r="I50" s="264"/>
      <c r="J50" s="264"/>
      <c r="K50" s="271"/>
      <c r="L50" s="52" t="s">
        <v>26</v>
      </c>
      <c r="M50" s="75" t="s">
        <v>228</v>
      </c>
      <c r="N50" s="76" t="s">
        <v>65</v>
      </c>
      <c r="O50" s="75">
        <v>6</v>
      </c>
      <c r="P50" s="98">
        <f t="shared" si="2"/>
        <v>6</v>
      </c>
      <c r="Q50" s="99">
        <f t="shared" si="3"/>
        <v>6</v>
      </c>
      <c r="R50" s="104">
        <f t="shared" si="4"/>
        <v>6</v>
      </c>
      <c r="S50" s="4" t="s">
        <v>201</v>
      </c>
      <c r="T50" s="4"/>
    </row>
    <row r="51" spans="1:20" ht="12.95" customHeight="1" x14ac:dyDescent="0.2">
      <c r="A51" s="264"/>
      <c r="B51" s="264"/>
      <c r="C51" s="303"/>
      <c r="D51" s="309"/>
      <c r="E51" s="312"/>
      <c r="F51" s="315"/>
      <c r="G51" s="306"/>
      <c r="H51" s="264"/>
      <c r="I51" s="264"/>
      <c r="J51" s="264"/>
      <c r="K51" s="271"/>
      <c r="L51" s="52" t="s">
        <v>27</v>
      </c>
      <c r="M51" s="75" t="s">
        <v>230</v>
      </c>
      <c r="N51" s="76" t="s">
        <v>18</v>
      </c>
      <c r="O51" s="75">
        <v>15</v>
      </c>
      <c r="P51" s="98">
        <f t="shared" si="2"/>
        <v>15</v>
      </c>
      <c r="Q51" s="99">
        <f t="shared" si="3"/>
        <v>15</v>
      </c>
      <c r="R51" s="104">
        <f t="shared" si="4"/>
        <v>15</v>
      </c>
      <c r="S51" s="4" t="s">
        <v>201</v>
      </c>
      <c r="T51" s="4"/>
    </row>
    <row r="52" spans="1:20" ht="12.95" customHeight="1" x14ac:dyDescent="0.2">
      <c r="A52" s="264"/>
      <c r="B52" s="264"/>
      <c r="C52" s="303"/>
      <c r="D52" s="309"/>
      <c r="E52" s="312"/>
      <c r="F52" s="315"/>
      <c r="G52" s="306"/>
      <c r="H52" s="264"/>
      <c r="I52" s="264"/>
      <c r="J52" s="264"/>
      <c r="K52" s="271"/>
      <c r="L52" s="52" t="s">
        <v>28</v>
      </c>
      <c r="M52" s="75" t="s">
        <v>229</v>
      </c>
      <c r="N52" s="76" t="s">
        <v>17</v>
      </c>
      <c r="O52" s="75">
        <v>6</v>
      </c>
      <c r="P52" s="98">
        <f t="shared" si="2"/>
        <v>6</v>
      </c>
      <c r="Q52" s="99">
        <f t="shared" si="3"/>
        <v>6</v>
      </c>
      <c r="R52" s="104">
        <f t="shared" si="4"/>
        <v>6</v>
      </c>
      <c r="S52" s="4" t="s">
        <v>201</v>
      </c>
      <c r="T52" s="4"/>
    </row>
    <row r="53" spans="1:20" ht="12.95" customHeight="1" x14ac:dyDescent="0.2">
      <c r="A53" s="264"/>
      <c r="B53" s="264"/>
      <c r="C53" s="303"/>
      <c r="D53" s="309"/>
      <c r="E53" s="312"/>
      <c r="F53" s="315"/>
      <c r="G53" s="306"/>
      <c r="H53" s="264"/>
      <c r="I53" s="264"/>
      <c r="J53" s="264"/>
      <c r="K53" s="271"/>
      <c r="L53" s="52" t="s">
        <v>29</v>
      </c>
      <c r="M53" s="75" t="s">
        <v>222</v>
      </c>
      <c r="N53" s="76" t="s">
        <v>69</v>
      </c>
      <c r="O53" s="75">
        <v>15</v>
      </c>
      <c r="P53" s="98">
        <f t="shared" si="2"/>
        <v>15</v>
      </c>
      <c r="Q53" s="99">
        <f t="shared" si="3"/>
        <v>15</v>
      </c>
      <c r="R53" s="104">
        <f t="shared" si="4"/>
        <v>15</v>
      </c>
      <c r="S53" s="4" t="s">
        <v>201</v>
      </c>
      <c r="T53" s="4"/>
    </row>
    <row r="54" spans="1:20" ht="12.95" customHeight="1" x14ac:dyDescent="0.2">
      <c r="A54" s="264"/>
      <c r="B54" s="264"/>
      <c r="C54" s="303"/>
      <c r="D54" s="309"/>
      <c r="E54" s="312"/>
      <c r="F54" s="315"/>
      <c r="G54" s="306"/>
      <c r="H54" s="264"/>
      <c r="I54" s="264"/>
      <c r="J54" s="264"/>
      <c r="K54" s="271"/>
      <c r="L54" s="52" t="s">
        <v>31</v>
      </c>
      <c r="M54" s="75" t="s">
        <v>209</v>
      </c>
      <c r="N54" s="76" t="s">
        <v>202</v>
      </c>
      <c r="O54" s="75">
        <v>1</v>
      </c>
      <c r="P54" s="98">
        <f t="shared" si="2"/>
        <v>1</v>
      </c>
      <c r="Q54" s="99">
        <f t="shared" si="3"/>
        <v>1</v>
      </c>
      <c r="R54" s="4">
        <f>Q54*0.19</f>
        <v>0.19</v>
      </c>
      <c r="S54" s="4" t="s">
        <v>200</v>
      </c>
      <c r="T54" s="4"/>
    </row>
    <row r="55" spans="1:20" ht="12.95" customHeight="1" x14ac:dyDescent="0.2">
      <c r="A55" s="264"/>
      <c r="B55" s="264"/>
      <c r="C55" s="303"/>
      <c r="D55" s="309"/>
      <c r="E55" s="312"/>
      <c r="F55" s="315"/>
      <c r="G55" s="306"/>
      <c r="H55" s="264"/>
      <c r="I55" s="264"/>
      <c r="J55" s="264"/>
      <c r="K55" s="271"/>
      <c r="L55" s="52" t="s">
        <v>32</v>
      </c>
      <c r="M55" s="75" t="s">
        <v>207</v>
      </c>
      <c r="N55" s="76" t="s">
        <v>72</v>
      </c>
      <c r="O55" s="75">
        <v>1</v>
      </c>
      <c r="P55" s="98">
        <f t="shared" si="2"/>
        <v>1</v>
      </c>
      <c r="Q55" s="99">
        <f t="shared" si="3"/>
        <v>1</v>
      </c>
      <c r="R55" s="104">
        <f>Q55</f>
        <v>1</v>
      </c>
      <c r="S55" s="4" t="s">
        <v>201</v>
      </c>
      <c r="T55" s="4"/>
    </row>
    <row r="56" spans="1:20" ht="12.95" customHeight="1" x14ac:dyDescent="0.2">
      <c r="A56" s="264"/>
      <c r="B56" s="264"/>
      <c r="C56" s="303"/>
      <c r="D56" s="309"/>
      <c r="E56" s="312"/>
      <c r="F56" s="315"/>
      <c r="G56" s="306"/>
      <c r="H56" s="264"/>
      <c r="I56" s="264"/>
      <c r="J56" s="264"/>
      <c r="K56" s="271"/>
      <c r="L56" s="52" t="s">
        <v>33</v>
      </c>
      <c r="M56" s="75" t="s">
        <v>223</v>
      </c>
      <c r="N56" s="76" t="s">
        <v>74</v>
      </c>
      <c r="O56" s="75">
        <v>4</v>
      </c>
      <c r="P56" s="98">
        <f t="shared" si="2"/>
        <v>4</v>
      </c>
      <c r="Q56" s="99">
        <f t="shared" si="3"/>
        <v>4</v>
      </c>
      <c r="R56" s="104">
        <f>Q56</f>
        <v>4</v>
      </c>
      <c r="S56" s="4" t="s">
        <v>201</v>
      </c>
      <c r="T56" s="4"/>
    </row>
    <row r="57" spans="1:20" ht="12.95" customHeight="1" x14ac:dyDescent="0.2">
      <c r="A57" s="264"/>
      <c r="B57" s="264"/>
      <c r="C57" s="303"/>
      <c r="D57" s="309"/>
      <c r="E57" s="312"/>
      <c r="F57" s="315"/>
      <c r="G57" s="306"/>
      <c r="H57" s="264"/>
      <c r="I57" s="264"/>
      <c r="J57" s="264"/>
      <c r="K57" s="271"/>
      <c r="L57" s="52" t="s">
        <v>34</v>
      </c>
      <c r="M57" s="75" t="s">
        <v>224</v>
      </c>
      <c r="N57" s="76" t="s">
        <v>42</v>
      </c>
      <c r="O57" s="75">
        <v>4</v>
      </c>
      <c r="P57" s="98">
        <f t="shared" si="2"/>
        <v>4</v>
      </c>
      <c r="Q57" s="99">
        <f t="shared" si="3"/>
        <v>4</v>
      </c>
      <c r="R57" s="104">
        <f>Q57</f>
        <v>4</v>
      </c>
      <c r="S57" s="4" t="s">
        <v>201</v>
      </c>
      <c r="T57" s="4"/>
    </row>
    <row r="58" spans="1:20" ht="12.95" customHeight="1" x14ac:dyDescent="0.2">
      <c r="A58" s="264"/>
      <c r="B58" s="264"/>
      <c r="C58" s="303"/>
      <c r="D58" s="309"/>
      <c r="E58" s="312"/>
      <c r="F58" s="315"/>
      <c r="G58" s="306"/>
      <c r="H58" s="264"/>
      <c r="I58" s="264"/>
      <c r="J58" s="264"/>
      <c r="K58" s="271"/>
      <c r="L58" s="52" t="s">
        <v>38</v>
      </c>
      <c r="M58" s="75" t="s">
        <v>211</v>
      </c>
      <c r="N58" s="76" t="s">
        <v>76</v>
      </c>
      <c r="O58" s="75">
        <v>1</v>
      </c>
      <c r="P58" s="98">
        <f t="shared" si="2"/>
        <v>1</v>
      </c>
      <c r="Q58" s="99">
        <f t="shared" si="3"/>
        <v>1</v>
      </c>
      <c r="R58" s="104">
        <f>Q58</f>
        <v>1</v>
      </c>
      <c r="S58" s="4" t="s">
        <v>201</v>
      </c>
      <c r="T58" s="4"/>
    </row>
    <row r="59" spans="1:20" ht="12.95" customHeight="1" thickBot="1" x14ac:dyDescent="0.25">
      <c r="A59" s="264"/>
      <c r="B59" s="264"/>
      <c r="C59" s="303"/>
      <c r="D59" s="309"/>
      <c r="E59" s="312"/>
      <c r="F59" s="315"/>
      <c r="G59" s="306"/>
      <c r="H59" s="265"/>
      <c r="I59" s="265"/>
      <c r="J59" s="265"/>
      <c r="K59" s="272"/>
      <c r="L59" s="57" t="s">
        <v>39</v>
      </c>
      <c r="M59" s="77" t="s">
        <v>210</v>
      </c>
      <c r="N59" s="59" t="s">
        <v>78</v>
      </c>
      <c r="O59" s="77">
        <v>1</v>
      </c>
      <c r="P59" s="102">
        <f t="shared" si="2"/>
        <v>1</v>
      </c>
      <c r="Q59" s="103">
        <f t="shared" si="3"/>
        <v>1</v>
      </c>
      <c r="R59" s="105">
        <f>Q59</f>
        <v>1</v>
      </c>
      <c r="S59" s="47" t="s">
        <v>201</v>
      </c>
      <c r="T59" s="78"/>
    </row>
    <row r="60" spans="1:20" ht="12.95" customHeight="1" x14ac:dyDescent="0.2">
      <c r="A60" s="264"/>
      <c r="B60" s="264"/>
      <c r="C60" s="303"/>
      <c r="D60" s="309"/>
      <c r="E60" s="312"/>
      <c r="F60" s="315"/>
      <c r="G60" s="306"/>
      <c r="H60" s="266" t="s">
        <v>101</v>
      </c>
      <c r="I60" s="267" t="s">
        <v>203</v>
      </c>
      <c r="J60" s="266">
        <v>1</v>
      </c>
      <c r="K60" s="270">
        <f>J60*G43</f>
        <v>1</v>
      </c>
      <c r="L60" s="80" t="s">
        <v>19</v>
      </c>
      <c r="M60" s="81" t="s">
        <v>216</v>
      </c>
      <c r="N60" s="82" t="s">
        <v>81</v>
      </c>
      <c r="O60" s="81">
        <v>1</v>
      </c>
      <c r="P60" s="100">
        <f t="shared" si="2"/>
        <v>1</v>
      </c>
      <c r="Q60" s="101">
        <f t="shared" si="3"/>
        <v>1</v>
      </c>
      <c r="R60" s="107">
        <f>1.02*Q60</f>
        <v>1.02</v>
      </c>
      <c r="S60" s="46" t="s">
        <v>200</v>
      </c>
      <c r="T60" s="83"/>
    </row>
    <row r="61" spans="1:20" ht="12.95" customHeight="1" x14ac:dyDescent="0.2">
      <c r="A61" s="264"/>
      <c r="B61" s="264"/>
      <c r="C61" s="303"/>
      <c r="D61" s="309"/>
      <c r="E61" s="312"/>
      <c r="F61" s="315"/>
      <c r="G61" s="306"/>
      <c r="H61" s="264"/>
      <c r="I61" s="268"/>
      <c r="J61" s="264"/>
      <c r="K61" s="271"/>
      <c r="L61" s="114" t="s">
        <v>20</v>
      </c>
      <c r="M61" s="115" t="s">
        <v>217</v>
      </c>
      <c r="N61" s="116" t="s">
        <v>215</v>
      </c>
      <c r="O61" s="115">
        <v>2</v>
      </c>
      <c r="P61" s="117">
        <f t="shared" si="2"/>
        <v>2</v>
      </c>
      <c r="Q61" s="118">
        <f t="shared" si="3"/>
        <v>2</v>
      </c>
      <c r="R61" s="119">
        <f>0.18*Q61</f>
        <v>0.36</v>
      </c>
      <c r="S61" s="120" t="s">
        <v>200</v>
      </c>
      <c r="T61" s="121"/>
    </row>
    <row r="62" spans="1:20" ht="12.95" customHeight="1" thickBot="1" x14ac:dyDescent="0.25">
      <c r="A62" s="264"/>
      <c r="B62" s="264"/>
      <c r="C62" s="303"/>
      <c r="D62" s="309"/>
      <c r="E62" s="312"/>
      <c r="F62" s="315"/>
      <c r="G62" s="306"/>
      <c r="H62" s="265"/>
      <c r="I62" s="269"/>
      <c r="J62" s="265"/>
      <c r="K62" s="272"/>
      <c r="L62" s="57" t="s">
        <v>21</v>
      </c>
      <c r="M62" s="77" t="s">
        <v>218</v>
      </c>
      <c r="N62" s="84" t="s">
        <v>83</v>
      </c>
      <c r="O62" s="58">
        <v>1</v>
      </c>
      <c r="P62" s="130">
        <f t="shared" si="2"/>
        <v>1</v>
      </c>
      <c r="Q62" s="131">
        <f t="shared" si="3"/>
        <v>1</v>
      </c>
      <c r="R62" s="106">
        <f>0.5*Q62</f>
        <v>0.5</v>
      </c>
      <c r="S62" s="47" t="s">
        <v>200</v>
      </c>
      <c r="T62" s="78"/>
    </row>
    <row r="63" spans="1:20" ht="12.95" customHeight="1" thickBot="1" x14ac:dyDescent="0.25">
      <c r="A63" s="264"/>
      <c r="B63" s="264"/>
      <c r="C63" s="303"/>
      <c r="D63" s="309"/>
      <c r="E63" s="312"/>
      <c r="F63" s="315"/>
      <c r="G63" s="306"/>
      <c r="H63" s="85" t="s">
        <v>37</v>
      </c>
      <c r="I63" s="85" t="s">
        <v>37</v>
      </c>
      <c r="J63" s="85" t="s">
        <v>37</v>
      </c>
      <c r="K63" s="97" t="s">
        <v>37</v>
      </c>
      <c r="L63" s="86" t="s">
        <v>19</v>
      </c>
      <c r="M63" s="87" t="s">
        <v>219</v>
      </c>
      <c r="N63" s="88" t="s">
        <v>85</v>
      </c>
      <c r="O63" s="132">
        <v>1</v>
      </c>
      <c r="P63" s="133">
        <f t="shared" si="2"/>
        <v>1</v>
      </c>
      <c r="Q63" s="134">
        <f t="shared" si="3"/>
        <v>1</v>
      </c>
      <c r="R63" s="122">
        <f>Q63*0.66</f>
        <v>0.66</v>
      </c>
      <c r="S63" s="96" t="s">
        <v>200</v>
      </c>
      <c r="T63" s="89"/>
    </row>
    <row r="64" spans="1:20" ht="12.95" customHeight="1" x14ac:dyDescent="0.2">
      <c r="A64" s="264"/>
      <c r="B64" s="264"/>
      <c r="C64" s="303"/>
      <c r="D64" s="309"/>
      <c r="E64" s="312"/>
      <c r="F64" s="315"/>
      <c r="G64" s="306"/>
      <c r="H64" s="266" t="s">
        <v>104</v>
      </c>
      <c r="I64" s="266" t="s">
        <v>165</v>
      </c>
      <c r="J64" s="266">
        <v>1</v>
      </c>
      <c r="K64" s="270">
        <f>J64*G43</f>
        <v>1</v>
      </c>
      <c r="L64" s="62" t="s">
        <v>19</v>
      </c>
      <c r="M64" s="90" t="s">
        <v>220</v>
      </c>
      <c r="N64" s="91" t="s">
        <v>45</v>
      </c>
      <c r="O64" s="126">
        <v>6</v>
      </c>
      <c r="P64" s="127">
        <f t="shared" si="2"/>
        <v>6</v>
      </c>
      <c r="Q64" s="123">
        <f t="shared" si="3"/>
        <v>6</v>
      </c>
      <c r="R64" s="125">
        <f>Q64</f>
        <v>6</v>
      </c>
      <c r="S64" s="46" t="s">
        <v>201</v>
      </c>
      <c r="T64" s="92"/>
    </row>
    <row r="65" spans="1:20" ht="12.95" customHeight="1" x14ac:dyDescent="0.2">
      <c r="A65" s="274"/>
      <c r="B65" s="274"/>
      <c r="C65" s="303"/>
      <c r="D65" s="310"/>
      <c r="E65" s="313"/>
      <c r="F65" s="316"/>
      <c r="G65" s="307"/>
      <c r="H65" s="274"/>
      <c r="I65" s="274"/>
      <c r="J65" s="274"/>
      <c r="K65" s="273"/>
      <c r="L65" s="52" t="s">
        <v>20</v>
      </c>
      <c r="M65" s="75" t="s">
        <v>221</v>
      </c>
      <c r="N65" s="76" t="s">
        <v>46</v>
      </c>
      <c r="O65" s="128">
        <v>6</v>
      </c>
      <c r="P65" s="129">
        <f t="shared" si="2"/>
        <v>6</v>
      </c>
      <c r="Q65" s="124">
        <f t="shared" si="3"/>
        <v>6</v>
      </c>
      <c r="R65" s="104">
        <f>Q65</f>
        <v>6</v>
      </c>
      <c r="S65" s="4" t="s">
        <v>201</v>
      </c>
      <c r="T65" s="79"/>
    </row>
    <row r="74" spans="1:20" ht="8.25" customHeight="1" x14ac:dyDescent="0.2"/>
    <row r="75" spans="1:20" ht="8.25" customHeight="1" x14ac:dyDescent="0.2"/>
    <row r="76" spans="1:20" ht="19.5" x14ac:dyDescent="0.2">
      <c r="A76" s="191" t="s">
        <v>0</v>
      </c>
      <c r="B76" s="191"/>
      <c r="C76" s="191"/>
      <c r="D76" s="6"/>
      <c r="E76" s="7"/>
      <c r="F76" s="7" t="s">
        <v>14</v>
      </c>
      <c r="G76" s="8"/>
      <c r="H76" s="7"/>
      <c r="I76" s="7" t="s">
        <v>13</v>
      </c>
      <c r="J76" s="7"/>
      <c r="K76" s="8"/>
      <c r="L76" s="191" t="s">
        <v>1</v>
      </c>
      <c r="M76" s="191"/>
      <c r="N76" s="191"/>
      <c r="O76" s="191"/>
      <c r="P76" s="191"/>
      <c r="Q76" s="191"/>
      <c r="R76" s="191"/>
      <c r="S76" s="191"/>
      <c r="T76" s="12" t="s">
        <v>15</v>
      </c>
    </row>
    <row r="77" spans="1:20" ht="45" x14ac:dyDescent="0.2">
      <c r="A77" s="27" t="s">
        <v>2</v>
      </c>
      <c r="B77" s="18" t="s">
        <v>128</v>
      </c>
      <c r="C77" s="18" t="s">
        <v>3</v>
      </c>
      <c r="D77" s="18" t="s">
        <v>4</v>
      </c>
      <c r="E77" s="16" t="s">
        <v>5</v>
      </c>
      <c r="F77" s="18" t="s">
        <v>6</v>
      </c>
      <c r="G77" s="18" t="s">
        <v>3</v>
      </c>
      <c r="H77" s="18" t="s">
        <v>10</v>
      </c>
      <c r="I77" s="18" t="s">
        <v>5</v>
      </c>
      <c r="J77" s="18" t="s">
        <v>12</v>
      </c>
      <c r="K77" s="18" t="s">
        <v>11</v>
      </c>
      <c r="L77" s="26" t="s">
        <v>7</v>
      </c>
      <c r="M77" s="16" t="s">
        <v>5</v>
      </c>
      <c r="N77" s="16" t="s">
        <v>9</v>
      </c>
      <c r="O77" s="18" t="s">
        <v>8</v>
      </c>
      <c r="P77" s="18" t="s">
        <v>6</v>
      </c>
      <c r="Q77" s="18" t="s">
        <v>3</v>
      </c>
      <c r="R77" s="18" t="s">
        <v>168</v>
      </c>
      <c r="S77" s="16" t="s">
        <v>169</v>
      </c>
      <c r="T77" s="18" t="s">
        <v>16</v>
      </c>
    </row>
    <row r="78" spans="1:20" ht="15.75" customHeight="1" x14ac:dyDescent="0.2">
      <c r="A78" s="300" t="s">
        <v>102</v>
      </c>
      <c r="B78" s="300" t="s">
        <v>19</v>
      </c>
      <c r="C78" s="304">
        <v>1</v>
      </c>
      <c r="D78" s="300" t="s">
        <v>104</v>
      </c>
      <c r="E78" s="318" t="s">
        <v>113</v>
      </c>
      <c r="F78" s="300" t="s">
        <v>19</v>
      </c>
      <c r="G78" s="300" t="s">
        <v>19</v>
      </c>
      <c r="H78" s="113" t="s">
        <v>37</v>
      </c>
      <c r="I78" s="113" t="s">
        <v>37</v>
      </c>
      <c r="J78" s="113" t="s">
        <v>37</v>
      </c>
      <c r="K78" s="113" t="s">
        <v>37</v>
      </c>
      <c r="L78" s="62" t="s">
        <v>19</v>
      </c>
      <c r="M78" s="46" t="s">
        <v>90</v>
      </c>
      <c r="N78" s="94" t="s">
        <v>115</v>
      </c>
      <c r="O78" s="94">
        <v>1</v>
      </c>
      <c r="P78" s="90">
        <v>1</v>
      </c>
      <c r="Q78" s="90">
        <v>1</v>
      </c>
      <c r="R78" s="79"/>
      <c r="S78" s="79"/>
      <c r="T78" s="79"/>
    </row>
    <row r="79" spans="1:20" x14ac:dyDescent="0.2">
      <c r="A79" s="301"/>
      <c r="B79" s="301"/>
      <c r="C79" s="304"/>
      <c r="D79" s="301"/>
      <c r="E79" s="319"/>
      <c r="F79" s="301"/>
      <c r="G79" s="301"/>
      <c r="H79" s="327" t="s">
        <v>100</v>
      </c>
      <c r="I79" s="330" t="s">
        <v>204</v>
      </c>
      <c r="J79" s="327" t="s">
        <v>19</v>
      </c>
      <c r="K79" s="327" t="s">
        <v>19</v>
      </c>
      <c r="L79" s="52" t="s">
        <v>20</v>
      </c>
      <c r="M79" s="4" t="s">
        <v>91</v>
      </c>
      <c r="N79" s="91" t="s">
        <v>116</v>
      </c>
      <c r="O79" s="94">
        <v>1</v>
      </c>
      <c r="P79" s="75">
        <v>1</v>
      </c>
      <c r="Q79" s="75">
        <v>1</v>
      </c>
      <c r="R79" s="79"/>
      <c r="S79" s="79"/>
      <c r="T79" s="79"/>
    </row>
    <row r="80" spans="1:20" x14ac:dyDescent="0.2">
      <c r="A80" s="301"/>
      <c r="B80" s="301"/>
      <c r="C80" s="304"/>
      <c r="D80" s="301"/>
      <c r="E80" s="319"/>
      <c r="F80" s="301"/>
      <c r="G80" s="301"/>
      <c r="H80" s="328"/>
      <c r="I80" s="331"/>
      <c r="J80" s="328"/>
      <c r="K80" s="328"/>
      <c r="L80" s="52" t="s">
        <v>21</v>
      </c>
      <c r="M80" s="4" t="s">
        <v>92</v>
      </c>
      <c r="N80" s="94" t="s">
        <v>37</v>
      </c>
      <c r="O80" s="94">
        <v>1</v>
      </c>
      <c r="P80" s="75">
        <v>1</v>
      </c>
      <c r="Q80" s="75">
        <v>1</v>
      </c>
      <c r="R80" s="79"/>
      <c r="S80" s="79"/>
      <c r="T80" s="79"/>
    </row>
    <row r="81" spans="1:20" x14ac:dyDescent="0.2">
      <c r="A81" s="301"/>
      <c r="B81" s="301"/>
      <c r="C81" s="304"/>
      <c r="D81" s="301"/>
      <c r="E81" s="319"/>
      <c r="F81" s="301"/>
      <c r="G81" s="301"/>
      <c r="H81" s="328"/>
      <c r="I81" s="331"/>
      <c r="J81" s="328"/>
      <c r="K81" s="328"/>
      <c r="L81" s="62" t="s">
        <v>22</v>
      </c>
      <c r="M81" s="4" t="s">
        <v>95</v>
      </c>
      <c r="N81" s="94" t="s">
        <v>117</v>
      </c>
      <c r="O81" s="94">
        <v>1</v>
      </c>
      <c r="P81" s="75">
        <v>1</v>
      </c>
      <c r="Q81" s="75">
        <v>1</v>
      </c>
      <c r="R81" s="79"/>
      <c r="S81" s="79"/>
      <c r="T81" s="79"/>
    </row>
    <row r="82" spans="1:20" x14ac:dyDescent="0.2">
      <c r="A82" s="301"/>
      <c r="B82" s="301"/>
      <c r="C82" s="304"/>
      <c r="D82" s="301"/>
      <c r="E82" s="319"/>
      <c r="F82" s="301"/>
      <c r="G82" s="301"/>
      <c r="H82" s="328"/>
      <c r="I82" s="331"/>
      <c r="J82" s="328"/>
      <c r="K82" s="328"/>
      <c r="L82" s="52" t="s">
        <v>23</v>
      </c>
      <c r="M82" s="4" t="s">
        <v>96</v>
      </c>
      <c r="N82" s="94" t="s">
        <v>118</v>
      </c>
      <c r="O82" s="94">
        <v>1</v>
      </c>
      <c r="P82" s="75">
        <v>1</v>
      </c>
      <c r="Q82" s="75">
        <v>1</v>
      </c>
      <c r="R82" s="79"/>
      <c r="S82" s="79"/>
      <c r="T82" s="79"/>
    </row>
    <row r="83" spans="1:20" x14ac:dyDescent="0.2">
      <c r="A83" s="301"/>
      <c r="B83" s="301"/>
      <c r="C83" s="304"/>
      <c r="D83" s="301"/>
      <c r="E83" s="319"/>
      <c r="F83" s="301"/>
      <c r="G83" s="301"/>
      <c r="H83" s="328"/>
      <c r="I83" s="331"/>
      <c r="J83" s="328"/>
      <c r="K83" s="328"/>
      <c r="L83" s="52" t="s">
        <v>24</v>
      </c>
      <c r="M83" s="4" t="s">
        <v>97</v>
      </c>
      <c r="N83" s="94" t="s">
        <v>119</v>
      </c>
      <c r="O83" s="94">
        <v>2</v>
      </c>
      <c r="P83" s="75">
        <v>2</v>
      </c>
      <c r="Q83" s="75">
        <v>2</v>
      </c>
      <c r="R83" s="79"/>
      <c r="S83" s="79"/>
      <c r="T83" s="79"/>
    </row>
    <row r="84" spans="1:20" x14ac:dyDescent="0.2">
      <c r="A84" s="301"/>
      <c r="B84" s="301"/>
      <c r="C84" s="304"/>
      <c r="D84" s="301"/>
      <c r="E84" s="319"/>
      <c r="F84" s="301"/>
      <c r="G84" s="301"/>
      <c r="H84" s="328"/>
      <c r="I84" s="331"/>
      <c r="J84" s="328"/>
      <c r="K84" s="328"/>
      <c r="L84" s="62" t="s">
        <v>25</v>
      </c>
      <c r="M84" s="4" t="s">
        <v>98</v>
      </c>
      <c r="N84" s="108" t="s">
        <v>88</v>
      </c>
      <c r="O84" s="94">
        <v>2</v>
      </c>
      <c r="P84" s="75">
        <v>2</v>
      </c>
      <c r="Q84" s="75">
        <v>2</v>
      </c>
      <c r="R84" s="79"/>
      <c r="S84" s="79"/>
      <c r="T84" s="79"/>
    </row>
    <row r="85" spans="1:20" x14ac:dyDescent="0.2">
      <c r="A85" s="301"/>
      <c r="B85" s="301"/>
      <c r="C85" s="304"/>
      <c r="D85" s="301"/>
      <c r="E85" s="319"/>
      <c r="F85" s="301"/>
      <c r="G85" s="301"/>
      <c r="H85" s="329"/>
      <c r="I85" s="332"/>
      <c r="J85" s="329"/>
      <c r="K85" s="329"/>
      <c r="L85" s="52" t="s">
        <v>26</v>
      </c>
      <c r="M85" s="4" t="s">
        <v>99</v>
      </c>
      <c r="N85" s="108" t="s">
        <v>89</v>
      </c>
      <c r="O85" s="94">
        <v>2</v>
      </c>
      <c r="P85" s="75">
        <v>2</v>
      </c>
      <c r="Q85" s="75">
        <v>2</v>
      </c>
      <c r="R85" s="79"/>
      <c r="S85" s="79"/>
      <c r="T85" s="79"/>
    </row>
    <row r="86" spans="1:20" x14ac:dyDescent="0.2">
      <c r="A86" s="301"/>
      <c r="B86" s="301"/>
      <c r="C86" s="304"/>
      <c r="D86" s="301"/>
      <c r="E86" s="319"/>
      <c r="F86" s="301"/>
      <c r="G86" s="301"/>
      <c r="H86" s="314" t="s">
        <v>101</v>
      </c>
      <c r="I86" s="314" t="s">
        <v>205</v>
      </c>
      <c r="J86" s="314" t="s">
        <v>19</v>
      </c>
      <c r="K86" s="314" t="s">
        <v>19</v>
      </c>
      <c r="L86" s="52" t="s">
        <v>27</v>
      </c>
      <c r="M86" s="4" t="s">
        <v>93</v>
      </c>
      <c r="N86" s="91" t="s">
        <v>120</v>
      </c>
      <c r="O86" s="94">
        <v>1</v>
      </c>
      <c r="P86" s="75">
        <v>1</v>
      </c>
      <c r="Q86" s="75">
        <v>1</v>
      </c>
      <c r="R86" s="79"/>
      <c r="S86" s="79"/>
      <c r="T86" s="79"/>
    </row>
    <row r="87" spans="1:20" x14ac:dyDescent="0.2">
      <c r="A87" s="301"/>
      <c r="B87" s="301"/>
      <c r="C87" s="304"/>
      <c r="D87" s="301"/>
      <c r="E87" s="319"/>
      <c r="F87" s="301"/>
      <c r="G87" s="301"/>
      <c r="H87" s="316"/>
      <c r="I87" s="316"/>
      <c r="J87" s="316"/>
      <c r="K87" s="316"/>
      <c r="L87" s="62" t="s">
        <v>28</v>
      </c>
      <c r="M87" s="69" t="s">
        <v>94</v>
      </c>
      <c r="N87" s="95" t="s">
        <v>115</v>
      </c>
      <c r="O87" s="95">
        <v>1</v>
      </c>
      <c r="P87" s="109">
        <v>1</v>
      </c>
      <c r="Q87" s="109">
        <v>1</v>
      </c>
      <c r="R87" s="79"/>
      <c r="S87" s="79"/>
      <c r="T87" s="79"/>
    </row>
    <row r="88" spans="1:20" x14ac:dyDescent="0.2">
      <c r="A88" s="301"/>
      <c r="B88" s="301"/>
      <c r="C88" s="304"/>
      <c r="D88" s="301"/>
      <c r="E88" s="319"/>
      <c r="F88" s="301"/>
      <c r="G88" s="301"/>
      <c r="H88" s="110" t="s">
        <v>37</v>
      </c>
      <c r="I88" s="110" t="s">
        <v>37</v>
      </c>
      <c r="J88" s="110" t="s">
        <v>37</v>
      </c>
      <c r="K88" s="110" t="s">
        <v>37</v>
      </c>
      <c r="L88" s="52" t="s">
        <v>29</v>
      </c>
      <c r="M88" s="4" t="s">
        <v>108</v>
      </c>
      <c r="N88" s="76" t="s">
        <v>121</v>
      </c>
      <c r="O88" s="95">
        <v>2</v>
      </c>
      <c r="P88" s="109">
        <v>2</v>
      </c>
      <c r="Q88" s="109">
        <v>2</v>
      </c>
      <c r="R88" s="79"/>
      <c r="S88" s="79"/>
      <c r="T88" s="79"/>
    </row>
    <row r="89" spans="1:20" x14ac:dyDescent="0.2">
      <c r="A89" s="301"/>
      <c r="B89" s="301"/>
      <c r="C89" s="304"/>
      <c r="D89" s="301"/>
      <c r="E89" s="319"/>
      <c r="F89" s="301"/>
      <c r="G89" s="301"/>
      <c r="H89" s="110" t="s">
        <v>37</v>
      </c>
      <c r="I89" s="110" t="s">
        <v>37</v>
      </c>
      <c r="J89" s="110" t="s">
        <v>37</v>
      </c>
      <c r="K89" s="110" t="s">
        <v>37</v>
      </c>
      <c r="L89" s="62" t="s">
        <v>30</v>
      </c>
      <c r="M89" s="4" t="s">
        <v>109</v>
      </c>
      <c r="N89" s="91" t="s">
        <v>122</v>
      </c>
      <c r="O89" s="95">
        <v>4</v>
      </c>
      <c r="P89" s="109">
        <v>4</v>
      </c>
      <c r="Q89" s="109">
        <v>4</v>
      </c>
      <c r="R89" s="79"/>
      <c r="S89" s="79"/>
      <c r="T89" s="79"/>
    </row>
    <row r="90" spans="1:20" ht="27" customHeight="1" x14ac:dyDescent="0.2">
      <c r="A90" s="301"/>
      <c r="B90" s="301"/>
      <c r="C90" s="304"/>
      <c r="D90" s="301"/>
      <c r="E90" s="319"/>
      <c r="F90" s="301"/>
      <c r="G90" s="301"/>
      <c r="H90" s="324" t="s">
        <v>104</v>
      </c>
      <c r="I90" s="321" t="s">
        <v>206</v>
      </c>
      <c r="J90" s="324" t="s">
        <v>19</v>
      </c>
      <c r="K90" s="324" t="s">
        <v>19</v>
      </c>
      <c r="L90" s="52" t="s">
        <v>31</v>
      </c>
      <c r="M90" s="111" t="s">
        <v>110</v>
      </c>
      <c r="N90" s="93" t="s">
        <v>123</v>
      </c>
      <c r="O90" s="95">
        <v>1</v>
      </c>
      <c r="P90" s="109">
        <v>1</v>
      </c>
      <c r="Q90" s="109">
        <v>1</v>
      </c>
      <c r="R90" s="79"/>
      <c r="S90" s="79"/>
      <c r="T90" s="79"/>
    </row>
    <row r="91" spans="1:20" ht="15.75" customHeight="1" x14ac:dyDescent="0.2">
      <c r="A91" s="301"/>
      <c r="B91" s="301"/>
      <c r="C91" s="304"/>
      <c r="D91" s="301"/>
      <c r="E91" s="319"/>
      <c r="F91" s="301"/>
      <c r="G91" s="301"/>
      <c r="H91" s="325"/>
      <c r="I91" s="322"/>
      <c r="J91" s="325"/>
      <c r="K91" s="325"/>
      <c r="L91" s="52" t="s">
        <v>32</v>
      </c>
      <c r="M91" s="112" t="s">
        <v>111</v>
      </c>
      <c r="N91" s="91" t="s">
        <v>124</v>
      </c>
      <c r="O91" s="95">
        <v>1</v>
      </c>
      <c r="P91" s="109">
        <v>1</v>
      </c>
      <c r="Q91" s="109">
        <v>1</v>
      </c>
      <c r="R91" s="79"/>
      <c r="S91" s="79"/>
      <c r="T91" s="79"/>
    </row>
    <row r="92" spans="1:20" ht="27" customHeight="1" x14ac:dyDescent="0.2">
      <c r="A92" s="302"/>
      <c r="B92" s="302"/>
      <c r="C92" s="304"/>
      <c r="D92" s="302"/>
      <c r="E92" s="320"/>
      <c r="F92" s="302"/>
      <c r="G92" s="302"/>
      <c r="H92" s="326"/>
      <c r="I92" s="323"/>
      <c r="J92" s="326"/>
      <c r="K92" s="326"/>
      <c r="L92" s="62" t="s">
        <v>33</v>
      </c>
      <c r="M92" s="112" t="s">
        <v>112</v>
      </c>
      <c r="N92" s="93" t="s">
        <v>125</v>
      </c>
      <c r="O92" s="95">
        <v>1</v>
      </c>
      <c r="P92" s="75">
        <v>1</v>
      </c>
      <c r="Q92" s="75">
        <v>1</v>
      </c>
      <c r="R92" s="79"/>
      <c r="S92" s="79"/>
      <c r="T92" s="79"/>
    </row>
  </sheetData>
  <mergeCells count="74">
    <mergeCell ref="J90:J92"/>
    <mergeCell ref="K90:K92"/>
    <mergeCell ref="H79:H85"/>
    <mergeCell ref="I79:I85"/>
    <mergeCell ref="J79:J85"/>
    <mergeCell ref="K79:K85"/>
    <mergeCell ref="K86:K87"/>
    <mergeCell ref="I86:I87"/>
    <mergeCell ref="H86:H87"/>
    <mergeCell ref="J86:J87"/>
    <mergeCell ref="E78:E92"/>
    <mergeCell ref="F78:F92"/>
    <mergeCell ref="G78:G92"/>
    <mergeCell ref="I90:I92"/>
    <mergeCell ref="H90:H92"/>
    <mergeCell ref="L41:S41"/>
    <mergeCell ref="L76:S76"/>
    <mergeCell ref="A78:A92"/>
    <mergeCell ref="B78:B92"/>
    <mergeCell ref="D78:D92"/>
    <mergeCell ref="A43:A65"/>
    <mergeCell ref="C43:C65"/>
    <mergeCell ref="A76:C76"/>
    <mergeCell ref="C78:C92"/>
    <mergeCell ref="G43:G65"/>
    <mergeCell ref="B43:B65"/>
    <mergeCell ref="D43:D65"/>
    <mergeCell ref="E43:E65"/>
    <mergeCell ref="F43:F65"/>
    <mergeCell ref="K43:K59"/>
    <mergeCell ref="H43:H59"/>
    <mergeCell ref="E8:E29"/>
    <mergeCell ref="F8:F29"/>
    <mergeCell ref="G8:G29"/>
    <mergeCell ref="H8:H10"/>
    <mergeCell ref="A41:C41"/>
    <mergeCell ref="A6:C6"/>
    <mergeCell ref="A8:A29"/>
    <mergeCell ref="B8:B29"/>
    <mergeCell ref="C8:C29"/>
    <mergeCell ref="D8:D29"/>
    <mergeCell ref="I8:I10"/>
    <mergeCell ref="J8:J10"/>
    <mergeCell ref="K8:K10"/>
    <mergeCell ref="H11:H13"/>
    <mergeCell ref="I11:I13"/>
    <mergeCell ref="J11:J13"/>
    <mergeCell ref="K11:K13"/>
    <mergeCell ref="K14:K16"/>
    <mergeCell ref="J14:J16"/>
    <mergeCell ref="I14:I16"/>
    <mergeCell ref="H14:H16"/>
    <mergeCell ref="K17:K23"/>
    <mergeCell ref="J17:J23"/>
    <mergeCell ref="I17:I23"/>
    <mergeCell ref="H17:H23"/>
    <mergeCell ref="K24:K27"/>
    <mergeCell ref="J24:J27"/>
    <mergeCell ref="I24:I27"/>
    <mergeCell ref="H24:H27"/>
    <mergeCell ref="H28:H29"/>
    <mergeCell ref="I28:I29"/>
    <mergeCell ref="J28:J29"/>
    <mergeCell ref="K28:K29"/>
    <mergeCell ref="K60:K62"/>
    <mergeCell ref="K64:K65"/>
    <mergeCell ref="I64:I65"/>
    <mergeCell ref="J64:J65"/>
    <mergeCell ref="H64:H65"/>
    <mergeCell ref="I43:I59"/>
    <mergeCell ref="J43:J59"/>
    <mergeCell ref="H60:H62"/>
    <mergeCell ref="I60:I62"/>
    <mergeCell ref="J60:J62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DSC Persain</vt:lpstr>
      <vt:lpstr>DSC 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2019-02-06T11:34:57Z</dcterms:modified>
</cp:coreProperties>
</file>