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20400" windowHeight="7455"/>
  </bookViews>
  <sheets>
    <sheet name="BOM" sheetId="3" r:id="rId1"/>
    <sheet name="قفل" sheetId="10" r:id="rId2"/>
    <sheet name="درب و قاب" sheetId="9" r:id="rId3"/>
    <sheet name="Sheet1" sheetId="6" r:id="rId4"/>
  </sheets>
  <calcPr calcId="162913"/>
</workbook>
</file>

<file path=xl/calcChain.xml><?xml version="1.0" encoding="utf-8"?>
<calcChain xmlns="http://schemas.openxmlformats.org/spreadsheetml/2006/main">
  <c r="AB28" i="3" l="1"/>
  <c r="AA28" i="3"/>
  <c r="AB27" i="3"/>
  <c r="AA27" i="3"/>
  <c r="AB26" i="3"/>
  <c r="AA26" i="3"/>
  <c r="AB25" i="3"/>
  <c r="AA25" i="3"/>
  <c r="M26" i="3"/>
  <c r="N26" i="3" s="1"/>
  <c r="M25" i="3"/>
  <c r="N25" i="3" s="1"/>
  <c r="M27" i="3"/>
  <c r="N27" i="3" s="1"/>
  <c r="S26" i="3"/>
  <c r="S25" i="3"/>
  <c r="S23" i="3"/>
  <c r="M28" i="3" l="1"/>
  <c r="N28" i="3" s="1"/>
  <c r="M24" i="3"/>
  <c r="N24" i="3" s="1"/>
  <c r="M23" i="3"/>
  <c r="N23" i="3" s="1"/>
  <c r="S19" i="3"/>
  <c r="S20" i="3"/>
  <c r="S21" i="3"/>
  <c r="S22" i="3"/>
  <c r="S24" i="3"/>
  <c r="S27" i="3"/>
  <c r="S28" i="3"/>
  <c r="BN7" i="3" l="1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6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6" i="3"/>
  <c r="AZ29" i="3"/>
  <c r="BA29" i="3"/>
  <c r="BC29" i="3"/>
  <c r="BD29" i="3"/>
  <c r="BE29" i="3" s="1"/>
  <c r="AZ30" i="3"/>
  <c r="BA30" i="3"/>
  <c r="BC30" i="3"/>
  <c r="BD30" i="3"/>
  <c r="BE30" i="3" s="1"/>
  <c r="AZ31" i="3"/>
  <c r="BA31" i="3"/>
  <c r="BC31" i="3"/>
  <c r="BD31" i="3"/>
  <c r="BE31" i="3" s="1"/>
  <c r="BO23" i="3"/>
  <c r="BO11" i="3"/>
  <c r="BO20" i="3"/>
  <c r="BO16" i="3"/>
  <c r="BO15" i="3"/>
  <c r="BO22" i="3"/>
  <c r="BO21" i="3"/>
  <c r="BO18" i="3"/>
  <c r="BO17" i="3"/>
  <c r="BO9" i="3"/>
  <c r="BO10" i="3"/>
  <c r="BO13" i="3"/>
  <c r="BO8" i="3"/>
  <c r="BO7" i="3"/>
  <c r="BO6" i="3"/>
  <c r="BO14" i="3"/>
  <c r="BO12" i="3"/>
  <c r="BO19" i="3"/>
  <c r="S9" i="3" l="1"/>
  <c r="S10" i="3"/>
  <c r="S11" i="3"/>
  <c r="S12" i="3"/>
  <c r="S13" i="3"/>
  <c r="S14" i="3"/>
  <c r="S15" i="3"/>
  <c r="S17" i="3"/>
  <c r="S18" i="3"/>
  <c r="S8" i="3"/>
  <c r="R20" i="3"/>
  <c r="BB23" i="3" s="1"/>
  <c r="R27" i="3"/>
  <c r="BB30" i="3" s="1"/>
  <c r="R28" i="3"/>
  <c r="BB31" i="3" s="1"/>
  <c r="I23" i="3"/>
  <c r="R23" i="3" s="1"/>
  <c r="BB28" i="3" s="1"/>
  <c r="I24" i="3"/>
  <c r="R24" i="3" s="1"/>
  <c r="BB29" i="3" s="1"/>
  <c r="I21" i="3"/>
  <c r="R21" i="3" s="1"/>
  <c r="BB24" i="3" s="1"/>
  <c r="I22" i="3"/>
  <c r="R22" i="3" s="1"/>
  <c r="BB27" i="3" s="1"/>
  <c r="R18" i="3"/>
  <c r="BB21" i="3" s="1"/>
  <c r="R19" i="3"/>
  <c r="BB22" i="3" s="1"/>
  <c r="R15" i="3"/>
  <c r="BB18" i="3" s="1"/>
  <c r="R16" i="3"/>
  <c r="BB19" i="3" s="1"/>
  <c r="R17" i="3"/>
  <c r="BB20" i="3" s="1"/>
  <c r="I9" i="3"/>
  <c r="R9" i="3" s="1"/>
  <c r="BB9" i="3" s="1"/>
  <c r="I10" i="3"/>
  <c r="R10" i="3" s="1"/>
  <c r="BB10" i="3" s="1"/>
  <c r="I11" i="3"/>
  <c r="R11" i="3" s="1"/>
  <c r="BB11" i="3" s="1"/>
  <c r="I12" i="3"/>
  <c r="R12" i="3" s="1"/>
  <c r="BB12" i="3" s="1"/>
  <c r="I13" i="3"/>
  <c r="R13" i="3" s="1"/>
  <c r="BB13" i="3" s="1"/>
  <c r="BB14" i="3"/>
  <c r="BB15" i="3"/>
  <c r="BB16" i="3"/>
  <c r="I14" i="3"/>
  <c r="R14" i="3" s="1"/>
  <c r="BB17" i="3" s="1"/>
  <c r="I8" i="3"/>
  <c r="R8" i="3" s="1"/>
  <c r="BB8" i="3" s="1"/>
  <c r="AA24" i="3" l="1"/>
  <c r="BC28" i="3"/>
  <c r="BA28" i="3"/>
  <c r="AZ28" i="3"/>
  <c r="BD28" i="3"/>
  <c r="BE28" i="3" s="1"/>
  <c r="BC27" i="3"/>
  <c r="BA27" i="3"/>
  <c r="AZ27" i="3"/>
  <c r="BD27" i="3"/>
  <c r="BE27" i="3" s="1"/>
  <c r="M22" i="3"/>
  <c r="BC24" i="3"/>
  <c r="BA24" i="3"/>
  <c r="AZ24" i="3"/>
  <c r="M21" i="3"/>
  <c r="N21" i="3" s="1"/>
  <c r="BD24" i="3"/>
  <c r="BE24" i="3" s="1"/>
  <c r="BC23" i="3"/>
  <c r="BA23" i="3"/>
  <c r="AZ23" i="3"/>
  <c r="M20" i="3"/>
  <c r="N20" i="3" s="1"/>
  <c r="BC22" i="3"/>
  <c r="BA22" i="3"/>
  <c r="AZ22" i="3"/>
  <c r="M19" i="3"/>
  <c r="BD22" i="3"/>
  <c r="BE22" i="3" s="1"/>
  <c r="BC21" i="3"/>
  <c r="BA21" i="3"/>
  <c r="AZ21" i="3"/>
  <c r="M18" i="3"/>
  <c r="BD21" i="3"/>
  <c r="BE21" i="3" s="1"/>
  <c r="BC20" i="3"/>
  <c r="BA20" i="3"/>
  <c r="AZ20" i="3"/>
  <c r="M17" i="3"/>
  <c r="BD20" i="3"/>
  <c r="BE20" i="3" s="1"/>
  <c r="BC19" i="3"/>
  <c r="BA19" i="3"/>
  <c r="AZ19" i="3"/>
  <c r="M16" i="3"/>
  <c r="BD19" i="3"/>
  <c r="BE19" i="3" s="1"/>
  <c r="BC18" i="3"/>
  <c r="BA18" i="3"/>
  <c r="AZ18" i="3"/>
  <c r="M15" i="3"/>
  <c r="BD18" i="3"/>
  <c r="BE18" i="3" s="1"/>
  <c r="BD17" i="3"/>
  <c r="BE17" i="3" s="1"/>
  <c r="BC17" i="3"/>
  <c r="BA17" i="3"/>
  <c r="AZ17" i="3"/>
  <c r="M14" i="3"/>
  <c r="N14" i="3" s="1"/>
  <c r="BD16" i="3"/>
  <c r="BE16" i="3" s="1"/>
  <c r="BC16" i="3"/>
  <c r="BA16" i="3"/>
  <c r="AZ16" i="3"/>
  <c r="BD15" i="3"/>
  <c r="BE15" i="3" s="1"/>
  <c r="BC15" i="3"/>
  <c r="BA15" i="3"/>
  <c r="AZ15" i="3"/>
  <c r="BD14" i="3"/>
  <c r="BE14" i="3" s="1"/>
  <c r="BC14" i="3"/>
  <c r="BA14" i="3"/>
  <c r="AZ14" i="3"/>
  <c r="BD13" i="3"/>
  <c r="BE13" i="3" s="1"/>
  <c r="BC13" i="3"/>
  <c r="BA13" i="3"/>
  <c r="AZ13" i="3"/>
  <c r="BD12" i="3"/>
  <c r="BE12" i="3" s="1"/>
  <c r="BC12" i="3"/>
  <c r="BA12" i="3"/>
  <c r="AZ12" i="3"/>
  <c r="BD11" i="3"/>
  <c r="BE11" i="3" s="1"/>
  <c r="BC11" i="3"/>
  <c r="BA11" i="3"/>
  <c r="AZ11" i="3"/>
  <c r="M11" i="3"/>
  <c r="N11" i="3" s="1"/>
  <c r="AA11" i="3" s="1"/>
  <c r="BD10" i="3"/>
  <c r="BE10" i="3" s="1"/>
  <c r="BC10" i="3"/>
  <c r="BA10" i="3"/>
  <c r="AZ10" i="3"/>
  <c r="M10" i="3"/>
  <c r="N10" i="3" s="1"/>
  <c r="AA10" i="3" s="1"/>
  <c r="BD9" i="3"/>
  <c r="BE9" i="3" s="1"/>
  <c r="BC9" i="3"/>
  <c r="BA9" i="3"/>
  <c r="AZ9" i="3"/>
  <c r="M9" i="3"/>
  <c r="N9" i="3" s="1"/>
  <c r="AA9" i="3" s="1"/>
  <c r="BD8" i="3"/>
  <c r="BE8" i="3" s="1"/>
  <c r="BC8" i="3"/>
  <c r="BA8" i="3"/>
  <c r="AZ8" i="3"/>
  <c r="M8" i="3"/>
  <c r="N8" i="3" s="1"/>
  <c r="AB14" i="3" l="1"/>
  <c r="AA8" i="3"/>
  <c r="AB8" i="3"/>
  <c r="N17" i="3"/>
  <c r="N22" i="3"/>
  <c r="N19" i="3"/>
  <c r="N16" i="3"/>
  <c r="BD23" i="3"/>
  <c r="BE23" i="3" s="1"/>
  <c r="N15" i="3"/>
  <c r="N18" i="3"/>
  <c r="AB24" i="3"/>
  <c r="AB22" i="3" l="1"/>
  <c r="AA22" i="3"/>
  <c r="AB19" i="3"/>
  <c r="AA19" i="3"/>
  <c r="AB18" i="3"/>
  <c r="AA18" i="3"/>
  <c r="AB20" i="3"/>
  <c r="AA20" i="3"/>
  <c r="AB21" i="3"/>
  <c r="AA21" i="3"/>
  <c r="AB16" i="3"/>
  <c r="AB17" i="3"/>
  <c r="AB15" i="3"/>
  <c r="AB9" i="3"/>
  <c r="M12" i="3"/>
  <c r="N12" i="3" s="1"/>
  <c r="AB23" i="3" l="1"/>
  <c r="AA23" i="3"/>
  <c r="AB12" i="3"/>
  <c r="AA12" i="3"/>
  <c r="AB11" i="3"/>
  <c r="AB10" i="3"/>
  <c r="M13" i="3"/>
  <c r="N13" i="3" s="1"/>
  <c r="AB13" i="3" l="1"/>
  <c r="AA13" i="3"/>
</calcChain>
</file>

<file path=xl/sharedStrings.xml><?xml version="1.0" encoding="utf-8"?>
<sst xmlns="http://schemas.openxmlformats.org/spreadsheetml/2006/main" count="413" uniqueCount="214">
  <si>
    <t>Part</t>
  </si>
  <si>
    <t>-</t>
  </si>
  <si>
    <t>Plate</t>
  </si>
  <si>
    <t>SP</t>
  </si>
  <si>
    <t>Kg</t>
  </si>
  <si>
    <t>Pcs</t>
  </si>
  <si>
    <t>Unit</t>
  </si>
  <si>
    <t>01</t>
  </si>
  <si>
    <t>02</t>
  </si>
  <si>
    <t>03</t>
  </si>
  <si>
    <t>04</t>
  </si>
  <si>
    <t>05</t>
  </si>
  <si>
    <t>06</t>
  </si>
  <si>
    <t>07</t>
  </si>
  <si>
    <t>Pos</t>
  </si>
  <si>
    <t>Material</t>
  </si>
  <si>
    <t>Standard</t>
  </si>
  <si>
    <t>Mat Spec</t>
  </si>
  <si>
    <t>11</t>
  </si>
  <si>
    <t>Sub Product</t>
  </si>
  <si>
    <t>زیر محصول</t>
  </si>
  <si>
    <t>SPQ</t>
  </si>
  <si>
    <t>در محصول</t>
  </si>
  <si>
    <t>تعداد</t>
  </si>
  <si>
    <t>Asm</t>
  </si>
  <si>
    <t>Sub.</t>
  </si>
  <si>
    <t>Asmbl</t>
  </si>
  <si>
    <t>مجموعه</t>
  </si>
  <si>
    <t>ASQ</t>
  </si>
  <si>
    <t>مجموعه در</t>
  </si>
  <si>
    <t xml:space="preserve">تعداد </t>
  </si>
  <si>
    <t>Part Code</t>
  </si>
  <si>
    <t>MATWHC</t>
  </si>
  <si>
    <t>کد انبار مواد</t>
  </si>
  <si>
    <t>PQAS</t>
  </si>
  <si>
    <t>در مجموعه</t>
  </si>
  <si>
    <t>تعداد قطعه</t>
  </si>
  <si>
    <t>PQSP</t>
  </si>
  <si>
    <t>تعداد قطعه در</t>
  </si>
  <si>
    <t>PQR</t>
  </si>
  <si>
    <t>در یک قطعه</t>
  </si>
  <si>
    <t>ناخالص مواد</t>
  </si>
  <si>
    <t>مقدار</t>
  </si>
  <si>
    <t>MATU</t>
  </si>
  <si>
    <t>شمارش مواد</t>
  </si>
  <si>
    <t xml:space="preserve">واحد  </t>
  </si>
  <si>
    <t>واحد محصول</t>
  </si>
  <si>
    <t xml:space="preserve">مقدار ناخاص
</t>
  </si>
  <si>
    <t xml:space="preserve"> مواد در یک </t>
  </si>
  <si>
    <t>St-37</t>
  </si>
  <si>
    <t>شرح مواد</t>
  </si>
  <si>
    <t>مطابق</t>
  </si>
  <si>
    <t>کاردکس انبار</t>
  </si>
  <si>
    <t>شماره مرجع مشتری</t>
  </si>
  <si>
    <t>ایستگاه /آیتم
Station 
Item</t>
  </si>
  <si>
    <t xml:space="preserve">Product </t>
  </si>
  <si>
    <t xml:space="preserve">کد محصول
PCode </t>
  </si>
  <si>
    <t>تعداد محصول در سفارش
QPO</t>
  </si>
  <si>
    <t>Rectangular Fire Damper, Frame 160, Bearing Drive</t>
  </si>
  <si>
    <t>SPQP</t>
  </si>
  <si>
    <t>SPQO</t>
  </si>
  <si>
    <t>BOM</t>
  </si>
  <si>
    <t>MTO</t>
  </si>
  <si>
    <t>مقدار کل</t>
  </si>
  <si>
    <t xml:space="preserve"> سفارش</t>
  </si>
  <si>
    <t xml:space="preserve"> مواد در</t>
  </si>
  <si>
    <t>کد</t>
  </si>
  <si>
    <t>انبار مواد</t>
  </si>
  <si>
    <t>part Name/کاردکس انبار</t>
  </si>
  <si>
    <t>Round Bar</t>
  </si>
  <si>
    <t>Product</t>
  </si>
  <si>
    <t>Code</t>
  </si>
  <si>
    <t>1</t>
  </si>
  <si>
    <t>M8x70</t>
  </si>
  <si>
    <t>011010870</t>
  </si>
  <si>
    <t>012050008</t>
  </si>
  <si>
    <t>ورق گالوانیزه 1.2x1000</t>
  </si>
  <si>
    <t>خالص مواد</t>
  </si>
  <si>
    <t>MATGQU</t>
  </si>
  <si>
    <t>MATNQU</t>
  </si>
  <si>
    <t>مقدار خالص</t>
  </si>
  <si>
    <t>ورق گالوانیزه 1.5x1000</t>
  </si>
  <si>
    <t>MATGQT</t>
  </si>
  <si>
    <t>MATNQT</t>
  </si>
  <si>
    <t>03005</t>
  </si>
  <si>
    <t>درب</t>
  </si>
  <si>
    <t>Door</t>
  </si>
  <si>
    <t xml:space="preserve"> Door 46x788x2097</t>
  </si>
  <si>
    <t xml:space="preserve">  Door-1</t>
  </si>
  <si>
    <t>Sheet 1.2x860.2x2172.2</t>
  </si>
  <si>
    <t xml:space="preserve">    </t>
  </si>
  <si>
    <t>Sheet</t>
  </si>
  <si>
    <t xml:space="preserve">  front layer</t>
  </si>
  <si>
    <t>Sheet 1.2x821x2129</t>
  </si>
  <si>
    <t xml:space="preserve">  bush1</t>
  </si>
  <si>
    <r>
      <t>n</t>
    </r>
    <r>
      <rPr>
        <sz val="13"/>
        <color theme="1"/>
        <rFont val="Century Gothic"/>
        <family val="2"/>
      </rPr>
      <t>16x43.6</t>
    </r>
  </si>
  <si>
    <t xml:space="preserve">  Handle2</t>
  </si>
  <si>
    <t xml:space="preserve">    Handle Damp 2</t>
  </si>
  <si>
    <t>OD=32.38  L=300.36</t>
  </si>
  <si>
    <t xml:space="preserve">    Handle cap</t>
  </si>
  <si>
    <r>
      <t>n</t>
    </r>
    <r>
      <rPr>
        <sz val="13"/>
        <color theme="1"/>
        <rFont val="Century Gothic"/>
        <family val="2"/>
      </rPr>
      <t>37.25x4.53</t>
    </r>
  </si>
  <si>
    <t xml:space="preserve">    plastic washer</t>
  </si>
  <si>
    <r>
      <t>n</t>
    </r>
    <r>
      <rPr>
        <sz val="13"/>
        <color theme="1"/>
        <rFont val="Century Gothic"/>
        <family val="2"/>
      </rPr>
      <t>38x1.5</t>
    </r>
  </si>
  <si>
    <t xml:space="preserve">    bronze cap</t>
  </si>
  <si>
    <r>
      <t>n</t>
    </r>
    <r>
      <rPr>
        <sz val="13"/>
        <color theme="1"/>
        <rFont val="Century Gothic"/>
        <family val="2"/>
      </rPr>
      <t>25.5x17</t>
    </r>
  </si>
  <si>
    <t xml:space="preserve">    Handle Damp1</t>
  </si>
  <si>
    <t>OD=32.38 L=300.36</t>
  </si>
  <si>
    <t xml:space="preserve">    Inner washer</t>
  </si>
  <si>
    <r>
      <t>n</t>
    </r>
    <r>
      <rPr>
        <sz val="13"/>
        <color theme="1"/>
        <rFont val="Century Gothic"/>
        <family val="2"/>
      </rPr>
      <t>29.5x8</t>
    </r>
  </si>
  <si>
    <t xml:space="preserve">    DIN 912 M8 x 70 --- 28N</t>
  </si>
  <si>
    <t xml:space="preserve">    DIN EN ISO 7046-1 - M4 x 8 - Z - 8N</t>
  </si>
  <si>
    <t xml:space="preserve">  Hinge 2</t>
  </si>
  <si>
    <t>Plate 3x52x63</t>
  </si>
  <si>
    <t xml:space="preserve">  Seprating plate</t>
  </si>
  <si>
    <t>Sheet 1.5x43.6x279</t>
  </si>
  <si>
    <t xml:space="preserve">  Unulit Foam</t>
  </si>
  <si>
    <t>Unulit Foam 44x741x2053</t>
  </si>
  <si>
    <t xml:space="preserve">  Air sealing washer</t>
  </si>
  <si>
    <t>L=5655mm</t>
  </si>
  <si>
    <t>L 1 X 1 X 7.28</t>
  </si>
  <si>
    <t>ITEM NO.</t>
  </si>
  <si>
    <t>PART NUMBER</t>
  </si>
  <si>
    <t>DESCRIPTION</t>
  </si>
  <si>
    <t>QTY.</t>
  </si>
  <si>
    <t xml:space="preserve"> 1.2x860.2x2172.2</t>
  </si>
  <si>
    <t>صفحه  زیری</t>
  </si>
  <si>
    <t>صفحه رویی</t>
  </si>
  <si>
    <t>1.2x821x2129</t>
  </si>
  <si>
    <t>1.5x43.6x279</t>
  </si>
  <si>
    <t>17.5</t>
  </si>
  <si>
    <t>17.1</t>
  </si>
  <si>
    <t>0.14</t>
  </si>
  <si>
    <t>بوش واسط</t>
  </si>
  <si>
    <t>Ø16x43.6</t>
  </si>
  <si>
    <r>
      <t xml:space="preserve">میلگرد آهن </t>
    </r>
    <r>
      <rPr>
        <sz val="8"/>
        <rFont val="Calibri"/>
        <family val="2"/>
      </rPr>
      <t>Ø16</t>
    </r>
  </si>
  <si>
    <t>0.016</t>
  </si>
  <si>
    <t>Door's Frame</t>
  </si>
  <si>
    <t>Frame  40x919x2225</t>
  </si>
  <si>
    <t xml:space="preserve">  Frame</t>
  </si>
  <si>
    <t>40x919x2255</t>
  </si>
  <si>
    <t>TUBE, RECTANGULAR 80 X 40 X 2</t>
  </si>
  <si>
    <t xml:space="preserve">  Hinge1</t>
  </si>
  <si>
    <r>
      <t>n</t>
    </r>
    <r>
      <rPr>
        <sz val="13"/>
        <color theme="1"/>
        <rFont val="Century Gothic"/>
        <family val="2"/>
      </rPr>
      <t>20 L=89</t>
    </r>
  </si>
  <si>
    <t>Hinge Pin</t>
  </si>
  <si>
    <r>
      <t xml:space="preserve">Rod </t>
    </r>
    <r>
      <rPr>
        <sz val="13"/>
        <color theme="1"/>
        <rFont val="SWGDT"/>
      </rPr>
      <t>n</t>
    </r>
    <r>
      <rPr>
        <sz val="13"/>
        <color theme="1"/>
        <rFont val="Century Gothic"/>
        <family val="2"/>
      </rPr>
      <t>20x206</t>
    </r>
  </si>
  <si>
    <t>Hinge washer</t>
  </si>
  <si>
    <r>
      <t>Hinge washer</t>
    </r>
    <r>
      <rPr>
        <sz val="13"/>
        <color theme="1"/>
        <rFont val="SWGDT"/>
      </rPr>
      <t>n</t>
    </r>
    <r>
      <rPr>
        <sz val="13"/>
        <color theme="1"/>
        <rFont val="Century Gothic"/>
        <family val="2"/>
      </rPr>
      <t xml:space="preserve"> 20x2.5</t>
    </r>
  </si>
  <si>
    <t>لولا 1</t>
  </si>
  <si>
    <t>3x63x89</t>
  </si>
  <si>
    <t>لولا 2</t>
  </si>
  <si>
    <t>0.08</t>
  </si>
  <si>
    <t>3x63x52</t>
  </si>
  <si>
    <t>ورق گالوانیزه 3x1000</t>
  </si>
  <si>
    <t xml:space="preserve">فوم </t>
  </si>
  <si>
    <t>44x741x2000</t>
  </si>
  <si>
    <t xml:space="preserve">44x1000x2000 </t>
  </si>
  <si>
    <t>1.33</t>
  </si>
  <si>
    <t>تیغه جدا کننده</t>
  </si>
  <si>
    <t>پروفیل دستگیره</t>
  </si>
  <si>
    <t>دستگیره درب طرح لووآ</t>
  </si>
  <si>
    <t>قالپاقی دستگیره</t>
  </si>
  <si>
    <t>2</t>
  </si>
  <si>
    <t>واشر پلاستیکی</t>
  </si>
  <si>
    <t xml:space="preserve">بوش کاسه ای </t>
  </si>
  <si>
    <t>قالپاق  دستگیره درب طرح لووآ</t>
  </si>
  <si>
    <t>واشر پلاستیکی دستگیره طرح لووآ</t>
  </si>
  <si>
    <t>بوش کاسه ای دستگیره درب طرح لووآ</t>
  </si>
  <si>
    <t>پیچ آلن M8x70</t>
  </si>
  <si>
    <t>پیچ سر آلن</t>
  </si>
  <si>
    <t>پیچ 4 سو سرقابلمه ای</t>
  </si>
  <si>
    <t>M4x8</t>
  </si>
  <si>
    <t>پیچ 4 سو M4x8</t>
  </si>
  <si>
    <t>لقمه رزوه دار</t>
  </si>
  <si>
    <t xml:space="preserve">لقمه دستگیره درب طرح لووآ </t>
  </si>
  <si>
    <t>قاب</t>
  </si>
  <si>
    <t>پروفیل عرضی</t>
  </si>
  <si>
    <t>پروفیل طولی</t>
  </si>
  <si>
    <t>2x40x80x919</t>
  </si>
  <si>
    <t>قوطی آهن چهارگوش 40x80</t>
  </si>
  <si>
    <t>2x40x80x2225</t>
  </si>
  <si>
    <t>DIN 912</t>
  </si>
  <si>
    <t>Hex sucket head screw</t>
  </si>
  <si>
    <t>countersunk flat head
 screw</t>
  </si>
  <si>
    <t>Lock shaft</t>
  </si>
  <si>
    <r>
      <t>n</t>
    </r>
    <r>
      <rPr>
        <sz val="12"/>
        <color theme="1"/>
        <rFont val="Century Gothic"/>
        <family val="2"/>
      </rPr>
      <t>16x58</t>
    </r>
  </si>
  <si>
    <t>Middle short bush</t>
  </si>
  <si>
    <t>Middle long bush</t>
  </si>
  <si>
    <r>
      <t>n</t>
    </r>
    <r>
      <rPr>
        <sz val="12"/>
        <color theme="1"/>
        <rFont val="Century Gothic"/>
        <family val="2"/>
      </rPr>
      <t>24x13.2</t>
    </r>
  </si>
  <si>
    <t>Plastic bush</t>
  </si>
  <si>
    <r>
      <t>n</t>
    </r>
    <r>
      <rPr>
        <sz val="12"/>
        <color theme="1"/>
        <rFont val="Century Gothic"/>
        <family val="2"/>
      </rPr>
      <t>28x9</t>
    </r>
  </si>
  <si>
    <t>Plastic washer2</t>
  </si>
  <si>
    <t>Locking handle 2</t>
  </si>
  <si>
    <r>
      <t xml:space="preserve">Plate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4x30x210</t>
    </r>
  </si>
  <si>
    <t>Conical bush</t>
  </si>
  <si>
    <r>
      <t>n</t>
    </r>
    <r>
      <rPr>
        <sz val="12"/>
        <color theme="1"/>
        <rFont val="Century Gothic"/>
        <family val="2"/>
      </rPr>
      <t>37.25x4.53</t>
    </r>
  </si>
  <si>
    <t>Handle cover</t>
  </si>
  <si>
    <t>Locking Tongue</t>
  </si>
  <si>
    <t>Locking handle 1</t>
  </si>
  <si>
    <t>EN ISO 4762 M8 x 40 - 28N</t>
  </si>
  <si>
    <t>DIN 7991 - M8 x 16 --- 7.8N</t>
  </si>
  <si>
    <r>
      <t>115x30.5x4.</t>
    </r>
    <r>
      <rPr>
        <sz val="13"/>
        <color theme="1"/>
        <rFont val="Century Gothic"/>
        <family val="2"/>
      </rPr>
      <t>5</t>
    </r>
  </si>
  <si>
    <r>
      <t>Block</t>
    </r>
    <r>
      <rPr>
        <sz val="12"/>
        <color theme="1"/>
        <rFont val="Century Gothic"/>
        <family val="2"/>
      </rPr>
      <t>15x40x85</t>
    </r>
  </si>
  <si>
    <r>
      <t xml:space="preserve">Plate </t>
    </r>
    <r>
      <rPr>
        <sz val="12"/>
        <color theme="1"/>
        <rFont val="Century Gothic"/>
        <family val="2"/>
      </rPr>
      <t>4x30x210</t>
    </r>
  </si>
  <si>
    <r>
      <t xml:space="preserve">Plastic </t>
    </r>
    <r>
      <rPr>
        <sz val="12"/>
        <color theme="1"/>
        <rFont val="Century Gothic"/>
        <family val="2"/>
      </rPr>
      <t>washer</t>
    </r>
    <r>
      <rPr>
        <sz val="12"/>
        <color theme="1"/>
        <rFont val="SWGDT"/>
      </rPr>
      <t xml:space="preserve">
n</t>
    </r>
    <r>
      <rPr>
        <sz val="12"/>
        <color theme="1"/>
        <rFont val="Century Gothic"/>
        <family val="2"/>
      </rPr>
      <t>28X0.6</t>
    </r>
  </si>
  <si>
    <t>قفل</t>
  </si>
  <si>
    <t xml:space="preserve">محور قفل </t>
  </si>
  <si>
    <t>Ø16x58</t>
  </si>
  <si>
    <t>میلگرد آهن Ø16</t>
  </si>
  <si>
    <t xml:space="preserve">بوش کوتاه </t>
  </si>
  <si>
    <t>بوش بلند</t>
  </si>
  <si>
    <r>
      <t>n</t>
    </r>
    <r>
      <rPr>
        <sz val="12"/>
        <color theme="1"/>
        <rFont val="Century Gothic"/>
        <family val="2"/>
      </rPr>
      <t>24x4</t>
    </r>
  </si>
  <si>
    <t>Ø28x4</t>
  </si>
  <si>
    <t>shaft</t>
  </si>
  <si>
    <r>
      <t xml:space="preserve">شافت آهن </t>
    </r>
    <r>
      <rPr>
        <sz val="8"/>
        <rFont val="Calibri"/>
        <family val="2"/>
      </rPr>
      <t>Ø</t>
    </r>
    <r>
      <rPr>
        <sz val="10.4"/>
        <rFont val="Calibri"/>
        <family val="2"/>
      </rPr>
      <t>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</si>
</sst>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3"/>
      <color theme="1"/>
      <name val="Century Gothic"/>
      <family val="2"/>
    </font>
    <font>
      <sz val="13"/>
      <color theme="1"/>
      <name val="SWGDT"/>
    </font>
    <font>
      <sz val="12"/>
      <color theme="1"/>
      <name val="Century Gothic"/>
      <family val="2"/>
    </font>
    <font>
      <sz val="8"/>
      <name val="Calibri"/>
      <family val="2"/>
    </font>
    <font>
      <sz val="12"/>
      <color theme="1"/>
      <name val="SWGDT"/>
    </font>
    <font>
      <sz val="10.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1" fillId="0" borderId="0" xfId="0" applyFont="1"/>
    <xf numFmtId="0" fontId="1" fillId="0" borderId="0" xfId="0" applyFont="1" applyBorder="1"/>
    <xf numFmtId="0" fontId="4" fillId="0" borderId="0" xfId="0" applyFont="1" applyFill="1" applyBorder="1" applyAlignment="1">
      <alignment horizontal="center" vertical="center" readingOrder="1"/>
    </xf>
    <xf numFmtId="0" fontId="4" fillId="0" borderId="0" xfId="0" quotePrefix="1" applyFont="1" applyFill="1" applyBorder="1" applyAlignment="1">
      <alignment horizontal="center" vertical="center" readingOrder="1"/>
    </xf>
    <xf numFmtId="0" fontId="2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readingOrder="1"/>
    </xf>
    <xf numFmtId="0" fontId="4" fillId="2" borderId="6" xfId="0" quotePrefix="1" applyFont="1" applyFill="1" applyBorder="1" applyAlignment="1">
      <alignment horizontal="center" vertical="center" readingOrder="1"/>
    </xf>
    <xf numFmtId="2" fontId="4" fillId="2" borderId="6" xfId="0" quotePrefix="1" applyNumberFormat="1" applyFont="1" applyFill="1" applyBorder="1" applyAlignment="1">
      <alignment horizontal="center" vertical="center" readingOrder="1"/>
    </xf>
    <xf numFmtId="2" fontId="4" fillId="2" borderId="7" xfId="0" quotePrefix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readingOrder="1"/>
    </xf>
    <xf numFmtId="0" fontId="4" fillId="2" borderId="1" xfId="0" quotePrefix="1" applyFont="1" applyFill="1" applyBorder="1" applyAlignment="1">
      <alignment horizontal="center" vertical="center" readingOrder="1"/>
    </xf>
    <xf numFmtId="2" fontId="4" fillId="2" borderId="1" xfId="0" quotePrefix="1" applyNumberFormat="1" applyFont="1" applyFill="1" applyBorder="1" applyAlignment="1">
      <alignment horizontal="center" vertical="center" readingOrder="1"/>
    </xf>
    <xf numFmtId="2" fontId="4" fillId="2" borderId="9" xfId="0" quotePrefix="1" applyNumberFormat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 wrapText="1" readingOrder="1"/>
    </xf>
    <xf numFmtId="0" fontId="4" fillId="4" borderId="6" xfId="0" quotePrefix="1" applyFont="1" applyFill="1" applyBorder="1" applyAlignment="1">
      <alignment horizontal="center" vertical="center" readingOrder="1"/>
    </xf>
    <xf numFmtId="0" fontId="4" fillId="4" borderId="1" xfId="0" quotePrefix="1" applyFont="1" applyFill="1" applyBorder="1" applyAlignment="1">
      <alignment horizontal="center" vertical="center" readingOrder="1"/>
    </xf>
    <xf numFmtId="0" fontId="2" fillId="4" borderId="9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 readingOrder="1"/>
    </xf>
    <xf numFmtId="0" fontId="4" fillId="2" borderId="9" xfId="0" quotePrefix="1" applyFont="1" applyFill="1" applyBorder="1" applyAlignment="1">
      <alignment horizontal="center" vertical="center" readingOrder="1"/>
    </xf>
    <xf numFmtId="2" fontId="4" fillId="2" borderId="1" xfId="0" quotePrefix="1" applyNumberFormat="1" applyFont="1" applyFill="1" applyBorder="1" applyAlignment="1">
      <alignment horizontal="center" vertical="center"/>
    </xf>
    <xf numFmtId="1" fontId="4" fillId="2" borderId="1" xfId="0" quotePrefix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4" fillId="2" borderId="8" xfId="0" quotePrefix="1" applyNumberFormat="1" applyFont="1" applyFill="1" applyBorder="1" applyAlignment="1">
      <alignment horizontal="center" vertical="center"/>
    </xf>
    <xf numFmtId="2" fontId="4" fillId="2" borderId="5" xfId="0" quotePrefix="1" applyNumberFormat="1" applyFont="1" applyFill="1" applyBorder="1" applyAlignment="1">
      <alignment horizontal="center" vertical="center"/>
    </xf>
    <xf numFmtId="2" fontId="4" fillId="2" borderId="6" xfId="0" quotePrefix="1" applyNumberFormat="1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0" fontId="4" fillId="4" borderId="11" xfId="0" quotePrefix="1" applyFont="1" applyFill="1" applyBorder="1" applyAlignment="1">
      <alignment horizontal="center" vertical="center" readingOrder="1"/>
    </xf>
    <xf numFmtId="0" fontId="0" fillId="0" borderId="0" xfId="0" applyFont="1"/>
    <xf numFmtId="49" fontId="4" fillId="0" borderId="0" xfId="0" applyNumberFormat="1" applyFont="1" applyFill="1" applyBorder="1" applyAlignment="1">
      <alignment horizontal="center" vertical="center" readingOrder="1"/>
    </xf>
    <xf numFmtId="49" fontId="5" fillId="5" borderId="4" xfId="0" applyNumberFormat="1" applyFont="1" applyFill="1" applyBorder="1" applyAlignment="1">
      <alignment horizontal="center" vertical="center" readingOrder="1"/>
    </xf>
    <xf numFmtId="49" fontId="5" fillId="5" borderId="20" xfId="0" applyNumberFormat="1" applyFont="1" applyFill="1" applyBorder="1" applyAlignment="1">
      <alignment horizontal="center" vertical="center" readingOrder="1"/>
    </xf>
    <xf numFmtId="49" fontId="5" fillId="5" borderId="17" xfId="0" applyNumberFormat="1" applyFont="1" applyFill="1" applyBorder="1" applyAlignment="1">
      <alignment horizontal="center" vertical="center" readingOrder="1"/>
    </xf>
    <xf numFmtId="49" fontId="5" fillId="5" borderId="16" xfId="0" applyNumberFormat="1" applyFont="1" applyFill="1" applyBorder="1" applyAlignment="1">
      <alignment horizontal="center" vertical="center" readingOrder="1"/>
    </xf>
    <xf numFmtId="0" fontId="0" fillId="0" borderId="0" xfId="0" applyFont="1" applyAlignment="1">
      <alignment horizontal="left"/>
    </xf>
    <xf numFmtId="0" fontId="0" fillId="0" borderId="0" xfId="0" applyNumberFormat="1" applyFont="1"/>
    <xf numFmtId="0" fontId="0" fillId="0" borderId="0" xfId="0" applyFont="1" applyAlignment="1">
      <alignment horizontal="left" indent="1"/>
    </xf>
    <xf numFmtId="49" fontId="5" fillId="5" borderId="3" xfId="0" applyNumberFormat="1" applyFont="1" applyFill="1" applyBorder="1" applyAlignment="1">
      <alignment horizontal="center" vertical="center" readingOrder="1"/>
    </xf>
    <xf numFmtId="49" fontId="4" fillId="2" borderId="6" xfId="0" applyNumberFormat="1" applyFont="1" applyFill="1" applyBorder="1" applyAlignment="1">
      <alignment horizontal="center" vertical="center" readingOrder="1"/>
    </xf>
    <xf numFmtId="49" fontId="4" fillId="2" borderId="1" xfId="0" applyNumberFormat="1" applyFont="1" applyFill="1" applyBorder="1" applyAlignment="1">
      <alignment horizontal="center" vertical="center" readingOrder="1"/>
    </xf>
    <xf numFmtId="0" fontId="1" fillId="5" borderId="4" xfId="0" applyFont="1" applyFill="1" applyBorder="1"/>
    <xf numFmtId="0" fontId="1" fillId="5" borderId="17" xfId="0" applyFont="1" applyFill="1" applyBorder="1"/>
    <xf numFmtId="0" fontId="0" fillId="5" borderId="17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6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6" borderId="2" xfId="0" applyNumberFormat="1" applyFont="1" applyFill="1" applyBorder="1" applyAlignment="1">
      <alignment horizontal="center" vertical="center"/>
    </xf>
    <xf numFmtId="0" fontId="0" fillId="6" borderId="2" xfId="0" applyNumberFormat="1" applyFont="1" applyFill="1" applyBorder="1"/>
    <xf numFmtId="0" fontId="0" fillId="6" borderId="2" xfId="0" applyFont="1" applyFill="1" applyBorder="1"/>
    <xf numFmtId="49" fontId="0" fillId="4" borderId="8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49" fontId="0" fillId="4" borderId="10" xfId="0" applyNumberFormat="1" applyFont="1" applyFill="1" applyBorder="1" applyAlignment="1">
      <alignment horizontal="center" vertical="center"/>
    </xf>
    <xf numFmtId="49" fontId="0" fillId="4" borderId="11" xfId="0" applyNumberFormat="1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3" fillId="7" borderId="2" xfId="0" quotePrefix="1" applyFont="1" applyFill="1" applyBorder="1" applyAlignment="1">
      <alignment horizontal="center" vertical="center" readingOrder="1"/>
    </xf>
    <xf numFmtId="0" fontId="0" fillId="3" borderId="1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49" fontId="4" fillId="2" borderId="23" xfId="0" applyNumberFormat="1" applyFont="1" applyFill="1" applyBorder="1" applyAlignment="1">
      <alignment horizontal="center" vertical="center" readingOrder="1"/>
    </xf>
    <xf numFmtId="49" fontId="4" fillId="2" borderId="24" xfId="0" applyNumberFormat="1" applyFont="1" applyFill="1" applyBorder="1" applyAlignment="1">
      <alignment horizontal="center" vertical="center" readingOrder="1"/>
    </xf>
    <xf numFmtId="49" fontId="4" fillId="2" borderId="12" xfId="0" applyNumberFormat="1" applyFont="1" applyFill="1" applyBorder="1" applyAlignment="1">
      <alignment horizontal="center" vertical="center" readingOrder="1"/>
    </xf>
    <xf numFmtId="49" fontId="4" fillId="2" borderId="19" xfId="0" applyNumberFormat="1" applyFont="1" applyFill="1" applyBorder="1" applyAlignment="1">
      <alignment horizontal="center" vertical="center" readingOrder="1"/>
    </xf>
    <xf numFmtId="0" fontId="4" fillId="2" borderId="19" xfId="0" applyFont="1" applyFill="1" applyBorder="1" applyAlignment="1">
      <alignment horizontal="center" vertical="center" readingOrder="1"/>
    </xf>
    <xf numFmtId="0" fontId="4" fillId="2" borderId="19" xfId="0" quotePrefix="1" applyFont="1" applyFill="1" applyBorder="1" applyAlignment="1">
      <alignment horizontal="center" vertical="center" readingOrder="1"/>
    </xf>
    <xf numFmtId="0" fontId="4" fillId="2" borderId="21" xfId="0" quotePrefix="1" applyFont="1" applyFill="1" applyBorder="1" applyAlignment="1">
      <alignment horizontal="center" vertical="center" readingOrder="1"/>
    </xf>
    <xf numFmtId="0" fontId="4" fillId="4" borderId="19" xfId="0" quotePrefix="1" applyFont="1" applyFill="1" applyBorder="1" applyAlignment="1">
      <alignment horizontal="center" vertical="center" readingOrder="1"/>
    </xf>
    <xf numFmtId="49" fontId="4" fillId="6" borderId="1" xfId="0" applyNumberFormat="1" applyFont="1" applyFill="1" applyBorder="1" applyAlignment="1">
      <alignment horizontal="center" vertical="center" readingOrder="1"/>
    </xf>
    <xf numFmtId="0" fontId="4" fillId="6" borderId="1" xfId="0" applyFont="1" applyFill="1" applyBorder="1" applyAlignment="1">
      <alignment horizontal="center" vertical="center" readingOrder="1"/>
    </xf>
    <xf numFmtId="1" fontId="4" fillId="6" borderId="1" xfId="0" applyNumberFormat="1" applyFont="1" applyFill="1" applyBorder="1" applyAlignment="1">
      <alignment horizontal="center" vertical="center" readingOrder="1"/>
    </xf>
    <xf numFmtId="0" fontId="4" fillId="6" borderId="1" xfId="0" quotePrefix="1" applyFont="1" applyFill="1" applyBorder="1" applyAlignment="1">
      <alignment horizontal="center" vertical="center" readingOrder="1"/>
    </xf>
    <xf numFmtId="0" fontId="4" fillId="3" borderId="1" xfId="0" quotePrefix="1" applyFont="1" applyFill="1" applyBorder="1" applyAlignment="1">
      <alignment horizontal="center" vertical="center" readingOrder="1"/>
    </xf>
    <xf numFmtId="0" fontId="4" fillId="3" borderId="6" xfId="0" quotePrefix="1" applyFont="1" applyFill="1" applyBorder="1" applyAlignment="1">
      <alignment horizontal="center" vertical="center" readingOrder="1"/>
    </xf>
    <xf numFmtId="0" fontId="4" fillId="3" borderId="11" xfId="0" quotePrefix="1" applyFont="1" applyFill="1" applyBorder="1" applyAlignment="1">
      <alignment horizontal="center" vertical="center" readingOrder="1"/>
    </xf>
    <xf numFmtId="49" fontId="4" fillId="6" borderId="5" xfId="0" applyNumberFormat="1" applyFont="1" applyFill="1" applyBorder="1" applyAlignment="1">
      <alignment horizontal="center" vertical="center" readingOrder="1"/>
    </xf>
    <xf numFmtId="49" fontId="4" fillId="6" borderId="6" xfId="0" applyNumberFormat="1" applyFont="1" applyFill="1" applyBorder="1" applyAlignment="1">
      <alignment horizontal="center" vertical="center" readingOrder="1"/>
    </xf>
    <xf numFmtId="0" fontId="4" fillId="6" borderId="6" xfId="0" applyFont="1" applyFill="1" applyBorder="1" applyAlignment="1">
      <alignment horizontal="center" vertical="center" readingOrder="1"/>
    </xf>
    <xf numFmtId="1" fontId="4" fillId="6" borderId="6" xfId="0" applyNumberFormat="1" applyFont="1" applyFill="1" applyBorder="1" applyAlignment="1">
      <alignment horizontal="center" vertical="center" readingOrder="1"/>
    </xf>
    <xf numFmtId="0" fontId="4" fillId="6" borderId="6" xfId="0" quotePrefix="1" applyFont="1" applyFill="1" applyBorder="1" applyAlignment="1">
      <alignment horizontal="center" vertical="center" readingOrder="1"/>
    </xf>
    <xf numFmtId="0" fontId="4" fillId="6" borderId="7" xfId="0" quotePrefix="1" applyFont="1" applyFill="1" applyBorder="1" applyAlignment="1">
      <alignment horizontal="center" vertical="center" readingOrder="1"/>
    </xf>
    <xf numFmtId="49" fontId="4" fillId="6" borderId="8" xfId="0" applyNumberFormat="1" applyFont="1" applyFill="1" applyBorder="1" applyAlignment="1">
      <alignment horizontal="center" vertical="center" readingOrder="1"/>
    </xf>
    <xf numFmtId="0" fontId="4" fillId="6" borderId="9" xfId="0" quotePrefix="1" applyFont="1" applyFill="1" applyBorder="1" applyAlignment="1">
      <alignment horizontal="center" vertical="center" readingOrder="1"/>
    </xf>
    <xf numFmtId="0" fontId="4" fillId="6" borderId="11" xfId="0" quotePrefix="1" applyFont="1" applyFill="1" applyBorder="1" applyAlignment="1">
      <alignment horizontal="center" vertical="center" readingOrder="1"/>
    </xf>
    <xf numFmtId="0" fontId="4" fillId="2" borderId="19" xfId="0" quotePrefix="1" applyFont="1" applyFill="1" applyBorder="1" applyAlignment="1">
      <alignment horizontal="center" vertical="center" wrapText="1" readingOrder="1"/>
    </xf>
    <xf numFmtId="1" fontId="4" fillId="2" borderId="19" xfId="0" quotePrefix="1" applyNumberFormat="1" applyFont="1" applyFill="1" applyBorder="1" applyAlignment="1">
      <alignment horizontal="center" vertical="center"/>
    </xf>
    <xf numFmtId="1" fontId="4" fillId="2" borderId="19" xfId="0" quotePrefix="1" applyNumberFormat="1" applyFont="1" applyFill="1" applyBorder="1" applyAlignment="1">
      <alignment horizontal="center" vertical="center" readingOrder="1"/>
    </xf>
    <xf numFmtId="2" fontId="4" fillId="4" borderId="5" xfId="0" quotePrefix="1" applyNumberFormat="1" applyFont="1" applyFill="1" applyBorder="1" applyAlignment="1">
      <alignment horizontal="center" vertical="center"/>
    </xf>
    <xf numFmtId="2" fontId="4" fillId="4" borderId="6" xfId="0" quotePrefix="1" applyNumberFormat="1" applyFont="1" applyFill="1" applyBorder="1" applyAlignment="1">
      <alignment horizontal="center" vertical="center"/>
    </xf>
    <xf numFmtId="2" fontId="4" fillId="4" borderId="8" xfId="0" quotePrefix="1" applyNumberFormat="1" applyFont="1" applyFill="1" applyBorder="1" applyAlignment="1">
      <alignment horizontal="center" vertical="center"/>
    </xf>
    <xf numFmtId="2" fontId="4" fillId="4" borderId="1" xfId="0" quotePrefix="1" applyNumberFormat="1" applyFont="1" applyFill="1" applyBorder="1" applyAlignment="1">
      <alignment horizontal="center" vertical="center"/>
    </xf>
    <xf numFmtId="2" fontId="4" fillId="4" borderId="10" xfId="0" quotePrefix="1" applyNumberFormat="1" applyFont="1" applyFill="1" applyBorder="1" applyAlignment="1">
      <alignment horizontal="center" vertical="center"/>
    </xf>
    <xf numFmtId="2" fontId="4" fillId="4" borderId="11" xfId="0" quotePrefix="1" applyNumberFormat="1" applyFont="1" applyFill="1" applyBorder="1" applyAlignment="1">
      <alignment horizontal="center" vertical="center"/>
    </xf>
    <xf numFmtId="2" fontId="4" fillId="6" borderId="5" xfId="0" quotePrefix="1" applyNumberFormat="1" applyFont="1" applyFill="1" applyBorder="1" applyAlignment="1">
      <alignment horizontal="center" vertical="center"/>
    </xf>
    <xf numFmtId="2" fontId="4" fillId="6" borderId="6" xfId="0" quotePrefix="1" applyNumberFormat="1" applyFont="1" applyFill="1" applyBorder="1" applyAlignment="1">
      <alignment horizontal="center" vertical="center"/>
    </xf>
    <xf numFmtId="1" fontId="2" fillId="6" borderId="6" xfId="0" applyNumberFormat="1" applyFont="1" applyFill="1" applyBorder="1" applyAlignment="1">
      <alignment horizontal="center" vertical="center"/>
    </xf>
    <xf numFmtId="2" fontId="4" fillId="6" borderId="8" xfId="0" quotePrefix="1" applyNumberFormat="1" applyFont="1" applyFill="1" applyBorder="1" applyAlignment="1">
      <alignment horizontal="center" vertical="center"/>
    </xf>
    <xf numFmtId="2" fontId="4" fillId="6" borderId="1" xfId="0" quotePrefix="1" applyNumberFormat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center" vertical="center" wrapText="1" readingOrder="1"/>
    </xf>
    <xf numFmtId="2" fontId="4" fillId="6" borderId="10" xfId="0" quotePrefix="1" applyNumberFormat="1" applyFont="1" applyFill="1" applyBorder="1" applyAlignment="1">
      <alignment horizontal="center" vertical="center"/>
    </xf>
    <xf numFmtId="2" fontId="4" fillId="6" borderId="11" xfId="0" quotePrefix="1" applyNumberFormat="1" applyFont="1" applyFill="1" applyBorder="1" applyAlignment="1">
      <alignment horizontal="center" vertical="center"/>
    </xf>
    <xf numFmtId="0" fontId="4" fillId="6" borderId="11" xfId="0" quotePrefix="1" applyFont="1" applyFill="1" applyBorder="1" applyAlignment="1">
      <alignment horizontal="center" vertical="center" wrapText="1" readingOrder="1"/>
    </xf>
    <xf numFmtId="0" fontId="4" fillId="6" borderId="11" xfId="0" quotePrefix="1" applyFont="1" applyFill="1" applyBorder="1" applyAlignment="1">
      <alignment horizontal="center" vertical="center"/>
    </xf>
    <xf numFmtId="2" fontId="4" fillId="3" borderId="5" xfId="0" quotePrefix="1" applyNumberFormat="1" applyFont="1" applyFill="1" applyBorder="1" applyAlignment="1">
      <alignment horizontal="center" vertical="center"/>
    </xf>
    <xf numFmtId="2" fontId="4" fillId="3" borderId="6" xfId="0" quotePrefix="1" applyNumberFormat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 wrapText="1" readingOrder="1"/>
    </xf>
    <xf numFmtId="1" fontId="2" fillId="3" borderId="6" xfId="0" applyNumberFormat="1" applyFont="1" applyFill="1" applyBorder="1" applyAlignment="1">
      <alignment horizontal="center" vertical="center"/>
    </xf>
    <xf numFmtId="1" fontId="4" fillId="3" borderId="6" xfId="0" quotePrefix="1" applyNumberFormat="1" applyFont="1" applyFill="1" applyBorder="1" applyAlignment="1">
      <alignment horizontal="center" vertical="center" readingOrder="1"/>
    </xf>
    <xf numFmtId="1" fontId="2" fillId="3" borderId="7" xfId="0" applyNumberFormat="1" applyFont="1" applyFill="1" applyBorder="1" applyAlignment="1">
      <alignment horizontal="center" vertical="center"/>
    </xf>
    <xf numFmtId="2" fontId="4" fillId="3" borderId="8" xfId="0" quotePrefix="1" applyNumberFormat="1" applyFont="1" applyFill="1" applyBorder="1" applyAlignment="1">
      <alignment horizontal="center" vertical="center"/>
    </xf>
    <xf numFmtId="2" fontId="4" fillId="3" borderId="1" xfId="0" quotePrefix="1" applyNumberFormat="1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 readingOrder="1"/>
    </xf>
    <xf numFmtId="1" fontId="2" fillId="3" borderId="1" xfId="0" applyNumberFormat="1" applyFont="1" applyFill="1" applyBorder="1" applyAlignment="1">
      <alignment horizontal="center" vertical="center"/>
    </xf>
    <xf numFmtId="1" fontId="4" fillId="3" borderId="1" xfId="0" quotePrefix="1" applyNumberFormat="1" applyFont="1" applyFill="1" applyBorder="1" applyAlignment="1">
      <alignment horizontal="center" vertical="center" readingOrder="1"/>
    </xf>
    <xf numFmtId="1" fontId="2" fillId="3" borderId="9" xfId="0" applyNumberFormat="1" applyFont="1" applyFill="1" applyBorder="1" applyAlignment="1">
      <alignment horizontal="center" vertical="center"/>
    </xf>
    <xf numFmtId="2" fontId="4" fillId="3" borderId="10" xfId="0" quotePrefix="1" applyNumberFormat="1" applyFont="1" applyFill="1" applyBorder="1" applyAlignment="1">
      <alignment horizontal="center" vertical="center"/>
    </xf>
    <xf numFmtId="2" fontId="4" fillId="3" borderId="11" xfId="0" quotePrefix="1" applyNumberFormat="1" applyFont="1" applyFill="1" applyBorder="1" applyAlignment="1">
      <alignment horizontal="center" vertical="center"/>
    </xf>
    <xf numFmtId="0" fontId="4" fillId="3" borderId="11" xfId="0" quotePrefix="1" applyFont="1" applyFill="1" applyBorder="1" applyAlignment="1">
      <alignment horizontal="center" vertical="center" wrapText="1" readingOrder="1"/>
    </xf>
    <xf numFmtId="1" fontId="2" fillId="3" borderId="11" xfId="0" applyNumberFormat="1" applyFont="1" applyFill="1" applyBorder="1" applyAlignment="1">
      <alignment horizontal="center" vertical="center"/>
    </xf>
    <xf numFmtId="1" fontId="4" fillId="3" borderId="11" xfId="0" quotePrefix="1" applyNumberFormat="1" applyFont="1" applyFill="1" applyBorder="1" applyAlignment="1">
      <alignment horizontal="center" vertical="center" readingOrder="1"/>
    </xf>
    <xf numFmtId="1" fontId="2" fillId="3" borderId="13" xfId="0" applyNumberFormat="1" applyFont="1" applyFill="1" applyBorder="1" applyAlignment="1">
      <alignment horizontal="center" vertical="center"/>
    </xf>
    <xf numFmtId="2" fontId="4" fillId="2" borderId="18" xfId="0" quotePrefix="1" applyNumberFormat="1" applyFont="1" applyFill="1" applyBorder="1" applyAlignment="1">
      <alignment horizontal="center" vertical="center"/>
    </xf>
    <xf numFmtId="2" fontId="4" fillId="2" borderId="19" xfId="0" quotePrefix="1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horizontal="center" vertical="center"/>
    </xf>
    <xf numFmtId="2" fontId="4" fillId="6" borderId="11" xfId="0" quotePrefix="1" applyNumberFormat="1" applyFont="1" applyFill="1" applyBorder="1" applyAlignment="1">
      <alignment horizontal="center" vertical="center" readingOrder="1"/>
    </xf>
    <xf numFmtId="49" fontId="4" fillId="2" borderId="6" xfId="0" quotePrefix="1" applyNumberFormat="1" applyFont="1" applyFill="1" applyBorder="1" applyAlignment="1">
      <alignment horizontal="center" vertical="center" readingOrder="1"/>
    </xf>
    <xf numFmtId="49" fontId="4" fillId="2" borderId="1" xfId="0" quotePrefix="1" applyNumberFormat="1" applyFont="1" applyFill="1" applyBorder="1" applyAlignment="1">
      <alignment horizontal="center" vertical="center" readingOrder="1"/>
    </xf>
    <xf numFmtId="49" fontId="4" fillId="2" borderId="19" xfId="0" quotePrefix="1" applyNumberFormat="1" applyFont="1" applyFill="1" applyBorder="1" applyAlignment="1">
      <alignment horizontal="center" vertical="center" readingOrder="1"/>
    </xf>
    <xf numFmtId="0" fontId="4" fillId="4" borderId="25" xfId="0" quotePrefix="1" applyFont="1" applyFill="1" applyBorder="1" applyAlignment="1">
      <alignment horizontal="center" vertical="center" readingOrder="1"/>
    </xf>
    <xf numFmtId="0" fontId="4" fillId="4" borderId="26" xfId="0" quotePrefix="1" applyFont="1" applyFill="1" applyBorder="1" applyAlignment="1">
      <alignment horizontal="center" vertical="center" readingOrder="1"/>
    </xf>
    <xf numFmtId="0" fontId="4" fillId="4" borderId="27" xfId="0" quotePrefix="1" applyFont="1" applyFill="1" applyBorder="1" applyAlignment="1">
      <alignment horizontal="center" vertical="center" readingOrder="1"/>
    </xf>
    <xf numFmtId="0" fontId="4" fillId="3" borderId="25" xfId="0" quotePrefix="1" applyFont="1" applyFill="1" applyBorder="1" applyAlignment="1">
      <alignment horizontal="center" vertical="center" readingOrder="1"/>
    </xf>
    <xf numFmtId="0" fontId="4" fillId="3" borderId="26" xfId="0" quotePrefix="1" applyFont="1" applyFill="1" applyBorder="1" applyAlignment="1">
      <alignment horizontal="center" vertical="center" readingOrder="1"/>
    </xf>
    <xf numFmtId="0" fontId="4" fillId="3" borderId="27" xfId="0" quotePrefix="1" applyFont="1" applyFill="1" applyBorder="1" applyAlignment="1">
      <alignment horizontal="center" vertical="center" readingOrder="1"/>
    </xf>
    <xf numFmtId="0" fontId="4" fillId="6" borderId="25" xfId="0" quotePrefix="1" applyFont="1" applyFill="1" applyBorder="1" applyAlignment="1">
      <alignment horizontal="center" vertical="center" readingOrder="1"/>
    </xf>
    <xf numFmtId="0" fontId="4" fillId="6" borderId="26" xfId="0" quotePrefix="1" applyFont="1" applyFill="1" applyBorder="1" applyAlignment="1">
      <alignment horizontal="center" vertical="center" readingOrder="1"/>
    </xf>
    <xf numFmtId="49" fontId="5" fillId="5" borderId="4" xfId="0" applyNumberFormat="1" applyFont="1" applyFill="1" applyBorder="1" applyAlignment="1">
      <alignment horizontal="center" vertical="center" wrapText="1" readingOrder="1"/>
    </xf>
    <xf numFmtId="0" fontId="4" fillId="2" borderId="1" xfId="0" quotePrefix="1" applyNumberFormat="1" applyFont="1" applyFill="1" applyBorder="1" applyAlignment="1">
      <alignment horizontal="center" vertical="center" readingOrder="1"/>
    </xf>
    <xf numFmtId="49" fontId="4" fillId="2" borderId="25" xfId="0" quotePrefix="1" applyNumberFormat="1" applyFont="1" applyFill="1" applyBorder="1" applyAlignment="1">
      <alignment horizontal="center" vertical="center" readingOrder="1"/>
    </xf>
    <xf numFmtId="49" fontId="4" fillId="2" borderId="26" xfId="0" quotePrefix="1" applyNumberFormat="1" applyFont="1" applyFill="1" applyBorder="1" applyAlignment="1">
      <alignment horizontal="center" vertical="center" readingOrder="1"/>
    </xf>
    <xf numFmtId="0" fontId="4" fillId="6" borderId="6" xfId="0" quotePrefix="1" applyNumberFormat="1" applyFont="1" applyFill="1" applyBorder="1" applyAlignment="1">
      <alignment horizontal="center" vertical="center" readingOrder="1"/>
    </xf>
    <xf numFmtId="0" fontId="2" fillId="6" borderId="7" xfId="0" applyNumberFormat="1" applyFont="1" applyFill="1" applyBorder="1" applyAlignment="1">
      <alignment horizontal="center" vertical="center"/>
    </xf>
    <xf numFmtId="0" fontId="4" fillId="6" borderId="1" xfId="0" quotePrefix="1" applyNumberFormat="1" applyFont="1" applyFill="1" applyBorder="1" applyAlignment="1">
      <alignment horizontal="center" vertical="center" readingOrder="1"/>
    </xf>
    <xf numFmtId="0" fontId="0" fillId="0" borderId="0" xfId="0" applyAlignment="1">
      <alignment horizontal="left"/>
    </xf>
    <xf numFmtId="0" fontId="0" fillId="0" borderId="0" xfId="0" applyNumberFormat="1"/>
    <xf numFmtId="2" fontId="4" fillId="2" borderId="15" xfId="0" quotePrefix="1" applyNumberFormat="1" applyFont="1" applyFill="1" applyBorder="1" applyAlignment="1">
      <alignment horizontal="center" vertical="center"/>
    </xf>
    <xf numFmtId="49" fontId="4" fillId="4" borderId="6" xfId="0" quotePrefix="1" applyNumberFormat="1" applyFont="1" applyFill="1" applyBorder="1" applyAlignment="1">
      <alignment horizontal="center" vertical="center" readingOrder="1"/>
    </xf>
    <xf numFmtId="49" fontId="4" fillId="4" borderId="1" xfId="0" quotePrefix="1" applyNumberFormat="1" applyFont="1" applyFill="1" applyBorder="1" applyAlignment="1">
      <alignment horizontal="center" vertical="center" readingOrder="1"/>
    </xf>
    <xf numFmtId="49" fontId="4" fillId="4" borderId="11" xfId="0" quotePrefix="1" applyNumberFormat="1" applyFont="1" applyFill="1" applyBorder="1" applyAlignment="1">
      <alignment horizontal="center" vertical="center" readingOrder="1"/>
    </xf>
    <xf numFmtId="49" fontId="4" fillId="3" borderId="6" xfId="0" quotePrefix="1" applyNumberFormat="1" applyFont="1" applyFill="1" applyBorder="1" applyAlignment="1">
      <alignment horizontal="center" vertical="center" readingOrder="1"/>
    </xf>
    <xf numFmtId="49" fontId="4" fillId="3" borderId="1" xfId="0" quotePrefix="1" applyNumberFormat="1" applyFont="1" applyFill="1" applyBorder="1" applyAlignment="1">
      <alignment horizontal="center" vertical="center" readingOrder="1"/>
    </xf>
    <xf numFmtId="49" fontId="4" fillId="3" borderId="11" xfId="0" quotePrefix="1" applyNumberFormat="1" applyFont="1" applyFill="1" applyBorder="1" applyAlignment="1">
      <alignment horizontal="center" vertical="center" readingOrder="1"/>
    </xf>
    <xf numFmtId="49" fontId="4" fillId="6" borderId="6" xfId="0" quotePrefix="1" applyNumberFormat="1" applyFont="1" applyFill="1" applyBorder="1" applyAlignment="1">
      <alignment horizontal="center" vertical="center" readingOrder="1"/>
    </xf>
    <xf numFmtId="49" fontId="4" fillId="6" borderId="1" xfId="0" quotePrefix="1" applyNumberFormat="1" applyFont="1" applyFill="1" applyBorder="1" applyAlignment="1">
      <alignment horizontal="center" vertical="center" readingOrder="1"/>
    </xf>
    <xf numFmtId="49" fontId="4" fillId="6" borderId="11" xfId="0" quotePrefix="1" applyNumberFormat="1" applyFont="1" applyFill="1" applyBorder="1" applyAlignment="1">
      <alignment horizontal="center" vertical="center" readingOrder="1"/>
    </xf>
    <xf numFmtId="49" fontId="0" fillId="4" borderId="22" xfId="0" applyNumberFormat="1" applyFont="1" applyFill="1" applyBorder="1" applyAlignment="1">
      <alignment horizontal="center" vertical="center"/>
    </xf>
    <xf numFmtId="49" fontId="0" fillId="4" borderId="12" xfId="0" applyNumberFormat="1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49" fontId="0" fillId="6" borderId="8" xfId="0" applyNumberFormat="1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49" fontId="0" fillId="6" borderId="10" xfId="0" applyNumberFormat="1" applyFont="1" applyFill="1" applyBorder="1" applyAlignment="1">
      <alignment horizontal="center" vertical="center"/>
    </xf>
    <xf numFmtId="49" fontId="0" fillId="6" borderId="11" xfId="0" applyNumberFormat="1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49" fontId="0" fillId="3" borderId="8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49" fontId="0" fillId="6" borderId="22" xfId="0" applyNumberFormat="1" applyFont="1" applyFill="1" applyBorder="1" applyAlignment="1">
      <alignment horizontal="center" vertical="center"/>
    </xf>
    <xf numFmtId="49" fontId="0" fillId="6" borderId="12" xfId="0" applyNumberFormat="1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2" fontId="0" fillId="2" borderId="11" xfId="0" applyNumberFormat="1" applyFon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2" fontId="0" fillId="6" borderId="11" xfId="0" applyNumberFormat="1" applyFont="1" applyFill="1" applyBorder="1" applyAlignment="1">
      <alignment horizontal="center" vertical="center"/>
    </xf>
    <xf numFmtId="2" fontId="0" fillId="6" borderId="12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2" fontId="0" fillId="3" borderId="11" xfId="0" applyNumberFormat="1" applyFont="1" applyFill="1" applyBorder="1" applyAlignment="1">
      <alignment horizontal="center" vertical="center"/>
    </xf>
    <xf numFmtId="49" fontId="0" fillId="3" borderId="22" xfId="0" applyNumberFormat="1" applyFont="1" applyFill="1" applyBorder="1" applyAlignment="1">
      <alignment horizontal="center" vertical="center"/>
    </xf>
    <xf numFmtId="49" fontId="0" fillId="3" borderId="12" xfId="0" applyNumberFormat="1" applyFont="1" applyFill="1" applyBorder="1" applyAlignment="1">
      <alignment horizontal="center" vertical="center"/>
    </xf>
    <xf numFmtId="2" fontId="0" fillId="3" borderId="12" xfId="0" applyNumberFormat="1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2" fontId="0" fillId="4" borderId="11" xfId="0" applyNumberFormat="1" applyFon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horizontal="center" vertical="center"/>
    </xf>
    <xf numFmtId="49" fontId="0" fillId="2" borderId="11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2" fontId="0" fillId="4" borderId="12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7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left" vertical="center" wrapText="1"/>
    </xf>
    <xf numFmtId="0" fontId="8" fillId="8" borderId="0" xfId="0" applyFont="1" applyFill="1" applyAlignment="1">
      <alignment horizontal="center" vertical="center" wrapText="1"/>
    </xf>
    <xf numFmtId="0" fontId="4" fillId="2" borderId="6" xfId="0" quotePrefix="1" applyFont="1" applyFill="1" applyBorder="1" applyAlignment="1">
      <alignment horizontal="center" vertical="center" readingOrder="2"/>
    </xf>
    <xf numFmtId="1" fontId="4" fillId="4" borderId="19" xfId="0" quotePrefix="1" applyNumberFormat="1" applyFont="1" applyFill="1" applyBorder="1" applyAlignment="1">
      <alignment horizontal="center" vertical="center" readingOrder="1"/>
    </xf>
    <xf numFmtId="1" fontId="4" fillId="4" borderId="11" xfId="0" quotePrefix="1" applyNumberFormat="1" applyFont="1" applyFill="1" applyBorder="1" applyAlignment="1">
      <alignment horizontal="center" vertical="center" readingOrder="1"/>
    </xf>
    <xf numFmtId="0" fontId="2" fillId="2" borderId="9" xfId="0" applyFont="1" applyFill="1" applyBorder="1" applyAlignment="1">
      <alignment horizontal="center" vertical="center"/>
    </xf>
    <xf numFmtId="164" fontId="2" fillId="6" borderId="9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 readingOrder="1"/>
    </xf>
    <xf numFmtId="1" fontId="4" fillId="2" borderId="1" xfId="0" applyNumberFormat="1" applyFont="1" applyFill="1" applyBorder="1" applyAlignment="1">
      <alignment horizontal="center" vertical="center" readingOrder="1"/>
    </xf>
    <xf numFmtId="49" fontId="4" fillId="2" borderId="18" xfId="0" applyNumberFormat="1" applyFont="1" applyFill="1" applyBorder="1" applyAlignment="1">
      <alignment horizontal="center" vertical="center" readingOrder="1"/>
    </xf>
    <xf numFmtId="1" fontId="4" fillId="2" borderId="19" xfId="0" applyNumberFormat="1" applyFont="1" applyFill="1" applyBorder="1" applyAlignment="1">
      <alignment horizontal="center" vertical="center" readingOrder="1"/>
    </xf>
    <xf numFmtId="0" fontId="4" fillId="2" borderId="15" xfId="0" applyFont="1" applyFill="1" applyBorder="1" applyAlignment="1">
      <alignment horizontal="center" vertical="center" readingOrder="1"/>
    </xf>
    <xf numFmtId="1" fontId="4" fillId="2" borderId="9" xfId="0" quotePrefix="1" applyNumberFormat="1" applyFont="1" applyFill="1" applyBorder="1" applyAlignment="1">
      <alignment horizontal="center" vertical="center" readingOrder="1"/>
    </xf>
    <xf numFmtId="49" fontId="4" fillId="9" borderId="8" xfId="0" applyNumberFormat="1" applyFont="1" applyFill="1" applyBorder="1" applyAlignment="1">
      <alignment horizontal="center" vertical="center" readingOrder="1"/>
    </xf>
    <xf numFmtId="49" fontId="4" fillId="9" borderId="1" xfId="0" applyNumberFormat="1" applyFont="1" applyFill="1" applyBorder="1" applyAlignment="1">
      <alignment horizontal="center" vertical="center" readingOrder="1"/>
    </xf>
    <xf numFmtId="0" fontId="4" fillId="9" borderId="1" xfId="0" applyFont="1" applyFill="1" applyBorder="1" applyAlignment="1">
      <alignment horizontal="center" vertical="center" readingOrder="1"/>
    </xf>
    <xf numFmtId="0" fontId="4" fillId="9" borderId="1" xfId="0" quotePrefix="1" applyFont="1" applyFill="1" applyBorder="1" applyAlignment="1">
      <alignment horizontal="center" vertical="center" readingOrder="1"/>
    </xf>
    <xf numFmtId="0" fontId="4" fillId="9" borderId="9" xfId="0" quotePrefix="1" applyFont="1" applyFill="1" applyBorder="1" applyAlignment="1">
      <alignment horizontal="center" vertical="center" readingOrder="1"/>
    </xf>
    <xf numFmtId="49" fontId="4" fillId="9" borderId="10" xfId="0" applyNumberFormat="1" applyFont="1" applyFill="1" applyBorder="1" applyAlignment="1">
      <alignment horizontal="center" vertical="center" readingOrder="1"/>
    </xf>
    <xf numFmtId="49" fontId="4" fillId="9" borderId="11" xfId="0" applyNumberFormat="1" applyFont="1" applyFill="1" applyBorder="1" applyAlignment="1">
      <alignment horizontal="center" vertical="center" readingOrder="1"/>
    </xf>
    <xf numFmtId="0" fontId="4" fillId="9" borderId="11" xfId="0" applyFont="1" applyFill="1" applyBorder="1" applyAlignment="1">
      <alignment horizontal="center" vertical="center" readingOrder="1"/>
    </xf>
    <xf numFmtId="0" fontId="4" fillId="9" borderId="11" xfId="0" quotePrefix="1" applyFont="1" applyFill="1" applyBorder="1" applyAlignment="1">
      <alignment horizontal="center" vertical="center" readingOrder="1"/>
    </xf>
    <xf numFmtId="0" fontId="4" fillId="9" borderId="13" xfId="0" quotePrefix="1" applyFont="1" applyFill="1" applyBorder="1" applyAlignment="1">
      <alignment horizontal="center" vertical="center" readingOrder="1"/>
    </xf>
    <xf numFmtId="49" fontId="4" fillId="6" borderId="18" xfId="0" applyNumberFormat="1" applyFont="1" applyFill="1" applyBorder="1" applyAlignment="1">
      <alignment horizontal="center" vertical="center" readingOrder="1"/>
    </xf>
    <xf numFmtId="49" fontId="4" fillId="6" borderId="19" xfId="0" applyNumberFormat="1" applyFont="1" applyFill="1" applyBorder="1" applyAlignment="1">
      <alignment horizontal="center" vertical="center" readingOrder="1"/>
    </xf>
    <xf numFmtId="0" fontId="4" fillId="6" borderId="19" xfId="0" applyFont="1" applyFill="1" applyBorder="1" applyAlignment="1">
      <alignment horizontal="center" vertical="center" readingOrder="1"/>
    </xf>
    <xf numFmtId="1" fontId="4" fillId="6" borderId="19" xfId="0" applyNumberFormat="1" applyFont="1" applyFill="1" applyBorder="1" applyAlignment="1">
      <alignment horizontal="center" vertical="center" readingOrder="1"/>
    </xf>
    <xf numFmtId="0" fontId="4" fillId="6" borderId="19" xfId="0" quotePrefix="1" applyFont="1" applyFill="1" applyBorder="1" applyAlignment="1">
      <alignment horizontal="center" vertical="center" readingOrder="1"/>
    </xf>
    <xf numFmtId="0" fontId="4" fillId="6" borderId="21" xfId="0" quotePrefix="1" applyFont="1" applyFill="1" applyBorder="1" applyAlignment="1">
      <alignment horizontal="center" vertical="center" readingOrder="1"/>
    </xf>
    <xf numFmtId="49" fontId="4" fillId="9" borderId="5" xfId="0" applyNumberFormat="1" applyFont="1" applyFill="1" applyBorder="1" applyAlignment="1">
      <alignment horizontal="center" vertical="center" readingOrder="1"/>
    </xf>
    <xf numFmtId="49" fontId="4" fillId="9" borderId="6" xfId="0" applyNumberFormat="1" applyFont="1" applyFill="1" applyBorder="1" applyAlignment="1">
      <alignment horizontal="center" vertical="center" readingOrder="1"/>
    </xf>
    <xf numFmtId="0" fontId="4" fillId="9" borderId="6" xfId="0" applyFont="1" applyFill="1" applyBorder="1" applyAlignment="1">
      <alignment horizontal="center" vertical="center" readingOrder="1"/>
    </xf>
    <xf numFmtId="0" fontId="4" fillId="9" borderId="6" xfId="0" quotePrefix="1" applyFont="1" applyFill="1" applyBorder="1" applyAlignment="1">
      <alignment horizontal="center" vertical="center" readingOrder="1"/>
    </xf>
    <xf numFmtId="0" fontId="4" fillId="9" borderId="7" xfId="0" quotePrefix="1" applyFont="1" applyFill="1" applyBorder="1" applyAlignment="1">
      <alignment horizontal="center" vertical="center" readingOrder="1"/>
    </xf>
    <xf numFmtId="49" fontId="4" fillId="9" borderId="18" xfId="0" applyNumberFormat="1" applyFont="1" applyFill="1" applyBorder="1" applyAlignment="1">
      <alignment horizontal="center" vertical="center" readingOrder="1"/>
    </xf>
    <xf numFmtId="49" fontId="4" fillId="9" borderId="19" xfId="0" applyNumberFormat="1" applyFont="1" applyFill="1" applyBorder="1" applyAlignment="1">
      <alignment horizontal="center" vertical="center" readingOrder="1"/>
    </xf>
    <xf numFmtId="0" fontId="4" fillId="9" borderId="19" xfId="0" applyFont="1" applyFill="1" applyBorder="1" applyAlignment="1">
      <alignment horizontal="center" vertical="center" readingOrder="1"/>
    </xf>
    <xf numFmtId="0" fontId="4" fillId="9" borderId="19" xfId="0" quotePrefix="1" applyFont="1" applyFill="1" applyBorder="1" applyAlignment="1">
      <alignment horizontal="center" vertical="center" readingOrder="1"/>
    </xf>
    <xf numFmtId="0" fontId="11" fillId="0" borderId="0" xfId="0" applyFont="1" applyAlignment="1">
      <alignment horizontal="center" vertical="center" wrapText="1"/>
    </xf>
    <xf numFmtId="2" fontId="4" fillId="6" borderId="22" xfId="0" quotePrefix="1" applyNumberFormat="1" applyFont="1" applyFill="1" applyBorder="1" applyAlignment="1">
      <alignment horizontal="center" vertical="center"/>
    </xf>
    <xf numFmtId="2" fontId="4" fillId="6" borderId="12" xfId="0" quotePrefix="1" applyNumberFormat="1" applyFont="1" applyFill="1" applyBorder="1" applyAlignment="1">
      <alignment horizontal="center" vertical="center"/>
    </xf>
    <xf numFmtId="0" fontId="4" fillId="6" borderId="12" xfId="0" quotePrefix="1" applyFont="1" applyFill="1" applyBorder="1" applyAlignment="1">
      <alignment horizontal="center" vertical="center" readingOrder="1"/>
    </xf>
    <xf numFmtId="49" fontId="4" fillId="6" borderId="12" xfId="0" quotePrefix="1" applyNumberFormat="1" applyFont="1" applyFill="1" applyBorder="1" applyAlignment="1">
      <alignment horizontal="center" vertical="center" readingOrder="1"/>
    </xf>
    <xf numFmtId="2" fontId="4" fillId="6" borderId="12" xfId="0" quotePrefix="1" applyNumberFormat="1" applyFont="1" applyFill="1" applyBorder="1" applyAlignment="1">
      <alignment horizontal="center" vertical="center" readingOrder="1"/>
    </xf>
    <xf numFmtId="0" fontId="4" fillId="6" borderId="28" xfId="0" quotePrefix="1" applyFont="1" applyFill="1" applyBorder="1" applyAlignment="1">
      <alignment horizontal="center" vertical="center" readingOrder="1"/>
    </xf>
    <xf numFmtId="2" fontId="4" fillId="6" borderId="14" xfId="0" quotePrefix="1" applyNumberFormat="1" applyFont="1" applyFill="1" applyBorder="1" applyAlignment="1">
      <alignment horizontal="center" vertical="center"/>
    </xf>
    <xf numFmtId="0" fontId="4" fillId="6" borderId="27" xfId="0" quotePrefix="1" applyFont="1" applyFill="1" applyBorder="1" applyAlignment="1">
      <alignment horizontal="center" vertical="center" readingOrder="1"/>
    </xf>
    <xf numFmtId="2" fontId="2" fillId="6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4"/>
  <sheetViews>
    <sheetView tabSelected="1" view="pageLayout" topLeftCell="T1" zoomScale="130" zoomScaleNormal="100" zoomScalePageLayoutView="130" workbookViewId="0">
      <selection activeCell="Y25" sqref="Y25"/>
    </sheetView>
  </sheetViews>
  <sheetFormatPr defaultColWidth="9" defaultRowHeight="12" x14ac:dyDescent="0.2"/>
  <cols>
    <col min="1" max="1" width="9" style="1"/>
    <col min="2" max="2" width="3.5703125" style="1" bestFit="1" customWidth="1"/>
    <col min="3" max="3" width="10" style="1" bestFit="1" customWidth="1"/>
    <col min="4" max="4" width="7.42578125" style="1" bestFit="1" customWidth="1"/>
    <col min="5" max="5" width="3.85546875" style="1" bestFit="1" customWidth="1"/>
    <col min="6" max="6" width="5.5703125" style="1" bestFit="1" customWidth="1"/>
    <col min="7" max="7" width="7.42578125" style="1" bestFit="1" customWidth="1"/>
    <col min="8" max="8" width="3.5703125" style="1" bestFit="1" customWidth="1"/>
    <col min="9" max="9" width="10" style="1" customWidth="1"/>
    <col min="10" max="10" width="18.28515625" style="1" bestFit="1" customWidth="1"/>
    <col min="11" max="11" width="15.42578125" style="1" customWidth="1"/>
    <col min="12" max="12" width="7.28515625" style="1" bestFit="1" customWidth="1"/>
    <col min="13" max="13" width="8.140625" style="1" bestFit="1" customWidth="1"/>
    <col min="14" max="14" width="6.7109375" style="1" bestFit="1" customWidth="1"/>
    <col min="15" max="17" width="7.42578125" style="1" customWidth="1"/>
    <col min="18" max="18" width="8" style="1" bestFit="1" customWidth="1"/>
    <col min="19" max="19" width="18.28515625" style="1" bestFit="1" customWidth="1"/>
    <col min="20" max="20" width="16.42578125" style="1" customWidth="1"/>
    <col min="21" max="21" width="7.85546875" style="1" bestFit="1" customWidth="1"/>
    <col min="22" max="22" width="19.28515625" style="1" bestFit="1" customWidth="1"/>
    <col min="23" max="23" width="11.28515625" style="1" bestFit="1" customWidth="1"/>
    <col min="24" max="24" width="11.28515625" style="1" customWidth="1"/>
    <col min="25" max="26" width="8" style="1" bestFit="1" customWidth="1"/>
    <col min="27" max="27" width="8.5703125" style="1" bestFit="1" customWidth="1"/>
    <col min="28" max="28" width="11.42578125" style="1" bestFit="1" customWidth="1"/>
    <col min="29" max="30" width="7.42578125" style="1" customWidth="1"/>
    <col min="31" max="31" width="28" style="1" customWidth="1"/>
    <col min="32" max="32" width="14" style="1" customWidth="1"/>
    <col min="33" max="33" width="17.28515625" style="1" customWidth="1"/>
    <col min="34" max="34" width="8.7109375" style="1" customWidth="1"/>
    <col min="35" max="35" width="15.7109375" style="1" customWidth="1"/>
    <col min="36" max="43" width="7" style="1" customWidth="1"/>
    <col min="44" max="44" width="13.140625" style="1" customWidth="1"/>
    <col min="45" max="45" width="14.85546875" style="1" customWidth="1"/>
    <col min="46" max="46" width="10.7109375" style="1" customWidth="1"/>
    <col min="47" max="48" width="14.28515625" style="1" customWidth="1"/>
    <col min="49" max="49" width="23.85546875" style="1" customWidth="1"/>
    <col min="50" max="51" width="24.5703125" style="1" customWidth="1"/>
    <col min="52" max="52" width="4.7109375" style="1" customWidth="1"/>
    <col min="53" max="53" width="15" style="1" bestFit="1" customWidth="1"/>
    <col min="54" max="54" width="21.7109375" style="1" bestFit="1" customWidth="1"/>
    <col min="55" max="55" width="11.5703125" style="1" bestFit="1" customWidth="1"/>
    <col min="56" max="56" width="46.85546875" style="1" bestFit="1" customWidth="1"/>
    <col min="57" max="57" width="23.28515625" style="1" bestFit="1" customWidth="1"/>
    <col min="58" max="58" width="4.140625" style="1" bestFit="1" customWidth="1"/>
    <col min="59" max="62" width="4.140625" style="1" customWidth="1"/>
    <col min="63" max="63" width="24" style="1" bestFit="1" customWidth="1"/>
    <col min="64" max="64" width="8.85546875" style="1" bestFit="1" customWidth="1"/>
    <col min="65" max="65" width="14.28515625" style="1" bestFit="1" customWidth="1"/>
    <col min="66" max="66" width="24" style="1" bestFit="1" customWidth="1"/>
    <col min="67" max="67" width="9" style="1"/>
    <col min="68" max="68" width="20.42578125" style="1" customWidth="1"/>
    <col min="69" max="69" width="26.85546875" style="1" customWidth="1"/>
    <col min="70" max="70" width="21.140625" style="1" bestFit="1" customWidth="1"/>
    <col min="71" max="71" width="21.140625" style="1" customWidth="1"/>
    <col min="72" max="72" width="4.7109375" style="1" bestFit="1" customWidth="1"/>
    <col min="73" max="73" width="13.42578125" style="1" bestFit="1" customWidth="1"/>
    <col min="74" max="74" width="18.85546875" style="1" bestFit="1" customWidth="1"/>
    <col min="75" max="75" width="14.28515625" style="1" bestFit="1" customWidth="1"/>
    <col min="76" max="76" width="8.140625" style="1" customWidth="1"/>
    <col min="77" max="77" width="11.7109375" style="1" bestFit="1" customWidth="1"/>
    <col min="78" max="78" width="11.42578125" style="1" bestFit="1" customWidth="1"/>
    <col min="79" max="79" width="21.42578125" style="1" bestFit="1" customWidth="1"/>
    <col min="80" max="80" width="11" style="1" bestFit="1" customWidth="1"/>
    <col min="81" max="82" width="11.42578125" style="1" bestFit="1" customWidth="1"/>
    <col min="83" max="84" width="11.140625" style="1" bestFit="1" customWidth="1"/>
    <col min="85" max="85" width="10.42578125" style="1" bestFit="1" customWidth="1"/>
    <col min="86" max="87" width="14.85546875" style="1" bestFit="1" customWidth="1"/>
    <col min="88" max="88" width="11" style="1" bestFit="1" customWidth="1"/>
    <col min="89" max="89" width="10.5703125" style="1" bestFit="1" customWidth="1"/>
    <col min="90" max="90" width="10.28515625" style="1" bestFit="1" customWidth="1"/>
    <col min="91" max="91" width="20.140625" style="1" bestFit="1" customWidth="1"/>
    <col min="92" max="92" width="14" style="1" bestFit="1" customWidth="1"/>
    <col min="93" max="93" width="10.42578125" style="1" bestFit="1" customWidth="1"/>
    <col min="94" max="94" width="14.5703125" style="1" bestFit="1" customWidth="1"/>
    <col min="95" max="95" width="14.28515625" style="1" bestFit="1" customWidth="1"/>
    <col min="96" max="96" width="24" style="1" bestFit="1" customWidth="1"/>
    <col min="97" max="97" width="9" style="1"/>
    <col min="98" max="98" width="11" style="1" bestFit="1" customWidth="1"/>
    <col min="99" max="99" width="12.7109375" style="1" bestFit="1" customWidth="1"/>
    <col min="100" max="100" width="11.42578125" style="1" bestFit="1" customWidth="1"/>
    <col min="101" max="101" width="11.140625" style="1" bestFit="1" customWidth="1"/>
    <col min="102" max="102" width="14.85546875" style="1" bestFit="1" customWidth="1"/>
    <col min="103" max="103" width="12" style="1" bestFit="1" customWidth="1"/>
    <col min="104" max="104" width="10.42578125" style="1" bestFit="1" customWidth="1"/>
    <col min="105" max="105" width="9" style="1"/>
    <col min="106" max="106" width="19.7109375" style="1" bestFit="1" customWidth="1"/>
    <col min="107" max="107" width="19.28515625" style="1" bestFit="1" customWidth="1"/>
    <col min="108" max="16384" width="9" style="1"/>
  </cols>
  <sheetData>
    <row r="1" spans="1:100" s="2" customFormat="1" ht="13.5" thickBot="1" x14ac:dyDescent="0.25">
      <c r="B1" s="30"/>
      <c r="C1" s="3"/>
      <c r="D1" s="3"/>
      <c r="E1" s="30"/>
      <c r="F1" s="30"/>
      <c r="G1" s="4"/>
      <c r="H1" s="30"/>
      <c r="I1" s="30"/>
      <c r="J1" s="4"/>
      <c r="K1" s="4"/>
      <c r="L1" s="4"/>
      <c r="M1" s="4"/>
      <c r="N1" s="4"/>
      <c r="O1" s="5"/>
      <c r="P1" s="5"/>
      <c r="Q1" s="5"/>
      <c r="R1" s="5"/>
      <c r="S1" s="5"/>
      <c r="T1" s="4"/>
      <c r="U1" s="4"/>
      <c r="V1" s="5"/>
      <c r="W1" s="4"/>
      <c r="X1" s="4"/>
      <c r="Y1" s="4"/>
      <c r="Z1" s="4"/>
      <c r="AA1" s="4"/>
      <c r="AB1" s="5"/>
      <c r="AC1" s="5"/>
      <c r="AD1" s="5"/>
      <c r="AE1" s="5"/>
      <c r="AR1" s="41"/>
      <c r="AS1" s="41"/>
      <c r="AT1" s="41"/>
      <c r="AU1" s="41"/>
      <c r="AV1" s="41"/>
      <c r="AW1" s="41"/>
      <c r="BK1" s="1"/>
      <c r="BL1" s="207"/>
      <c r="BM1" s="1"/>
      <c r="BN1" s="1"/>
      <c r="BO1" s="1"/>
    </row>
    <row r="2" spans="1:100" s="2" customFormat="1" ht="15.75" thickBot="1" x14ac:dyDescent="0.3">
      <c r="B2" s="30"/>
      <c r="C2" s="3"/>
      <c r="D2" s="3"/>
      <c r="E2" s="30"/>
      <c r="F2" s="30"/>
      <c r="G2" s="4"/>
      <c r="H2" s="30"/>
      <c r="I2" s="30"/>
      <c r="J2" s="67" t="s">
        <v>61</v>
      </c>
      <c r="K2" s="4"/>
      <c r="L2" s="4"/>
      <c r="M2" s="4"/>
      <c r="N2" s="4"/>
      <c r="O2" s="5"/>
      <c r="P2" s="5"/>
      <c r="Q2" s="5"/>
      <c r="R2" s="5"/>
      <c r="S2" s="5"/>
      <c r="T2" s="4"/>
      <c r="U2" s="4"/>
      <c r="V2" s="66" t="s">
        <v>62</v>
      </c>
      <c r="W2" s="4"/>
      <c r="X2" s="4"/>
      <c r="Y2" s="4"/>
      <c r="Z2" s="4"/>
      <c r="AA2" s="4"/>
      <c r="AB2" s="5"/>
      <c r="AC2" s="5"/>
      <c r="AD2" s="5"/>
      <c r="AE2" s="5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42"/>
      <c r="AS2" s="42"/>
      <c r="AT2" s="42"/>
      <c r="AU2" s="42"/>
      <c r="AV2" s="42"/>
      <c r="AW2" s="42"/>
      <c r="BM2" s="29"/>
      <c r="BN2" s="29"/>
      <c r="BO2" s="29"/>
    </row>
    <row r="3" spans="1:100" ht="12.75" thickBot="1" x14ac:dyDescent="0.25">
      <c r="O3" s="5"/>
      <c r="P3" s="5"/>
      <c r="Q3" s="5"/>
      <c r="AR3" s="42"/>
      <c r="AS3" s="42"/>
      <c r="AT3" s="42"/>
      <c r="AU3" s="42"/>
      <c r="AV3" s="42"/>
      <c r="AW3" s="42"/>
      <c r="BK3" s="44"/>
      <c r="BL3" s="44"/>
      <c r="BM3" s="44"/>
      <c r="BN3" s="44"/>
      <c r="BO3" s="44" t="s">
        <v>63</v>
      </c>
    </row>
    <row r="4" spans="1:100" ht="15.75" thickBot="1" x14ac:dyDescent="0.3">
      <c r="A4" s="31"/>
      <c r="B4" s="31"/>
      <c r="C4" s="31"/>
      <c r="D4" s="31" t="s">
        <v>23</v>
      </c>
      <c r="E4" s="31"/>
      <c r="F4" s="31"/>
      <c r="G4" s="31" t="s">
        <v>30</v>
      </c>
      <c r="H4" s="31"/>
      <c r="I4" s="31"/>
      <c r="J4" s="31"/>
      <c r="K4" s="31"/>
      <c r="L4" s="31"/>
      <c r="M4" s="31"/>
      <c r="N4" s="31"/>
      <c r="O4" s="5"/>
      <c r="P4" s="5"/>
      <c r="Q4" s="5"/>
      <c r="R4" s="31"/>
      <c r="S4" s="32"/>
      <c r="T4" s="31"/>
      <c r="U4" s="31"/>
      <c r="V4" s="31"/>
      <c r="W4" s="31"/>
      <c r="X4" s="31" t="s">
        <v>42</v>
      </c>
      <c r="Y4" s="31" t="s">
        <v>42</v>
      </c>
      <c r="Z4" s="31"/>
      <c r="AA4" s="148" t="s">
        <v>80</v>
      </c>
      <c r="AB4" s="31" t="s">
        <v>47</v>
      </c>
      <c r="AC4" s="5"/>
      <c r="AD4" s="5"/>
      <c r="AE4"/>
      <c r="AF4"/>
      <c r="AG4"/>
      <c r="AH4"/>
      <c r="AI4"/>
      <c r="AJ4" s="29"/>
      <c r="AK4" s="29"/>
      <c r="AL4" s="29"/>
      <c r="AM4" s="29"/>
      <c r="AN4" s="29"/>
      <c r="AO4" s="29"/>
      <c r="AP4" s="29"/>
      <c r="AQ4" s="29"/>
      <c r="AR4" s="43" t="s">
        <v>14</v>
      </c>
      <c r="AS4" s="43" t="s">
        <v>53</v>
      </c>
      <c r="AT4" s="43" t="s">
        <v>54</v>
      </c>
      <c r="AU4" s="43" t="s">
        <v>55</v>
      </c>
      <c r="AV4" s="43" t="s">
        <v>56</v>
      </c>
      <c r="AW4" s="43" t="s">
        <v>57</v>
      </c>
      <c r="AX4" s="29"/>
      <c r="AY4" s="29"/>
      <c r="AZ4" s="44"/>
      <c r="BA4" s="44"/>
      <c r="BB4" s="44"/>
      <c r="BC4" s="44"/>
      <c r="BD4" s="44"/>
      <c r="BE4" s="44"/>
      <c r="BF4" s="29"/>
      <c r="BG4" s="29"/>
      <c r="BH4" s="29"/>
      <c r="BI4" s="29"/>
      <c r="BJ4" s="29"/>
      <c r="BK4" s="43"/>
      <c r="BL4" s="43"/>
      <c r="BM4" s="43"/>
      <c r="BN4" s="43" t="s">
        <v>66</v>
      </c>
      <c r="BO4" s="43" t="s">
        <v>65</v>
      </c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ht="15.75" thickBot="1" x14ac:dyDescent="0.3">
      <c r="A5" s="33"/>
      <c r="B5" s="33"/>
      <c r="C5" s="33"/>
      <c r="D5" s="33" t="s">
        <v>20</v>
      </c>
      <c r="E5" s="33" t="s">
        <v>25</v>
      </c>
      <c r="F5" s="33" t="s">
        <v>27</v>
      </c>
      <c r="G5" s="33" t="s">
        <v>29</v>
      </c>
      <c r="H5" s="33"/>
      <c r="I5" s="33"/>
      <c r="J5" s="33"/>
      <c r="K5" s="33"/>
      <c r="L5" s="33" t="s">
        <v>36</v>
      </c>
      <c r="M5" s="33" t="s">
        <v>38</v>
      </c>
      <c r="N5" s="33" t="s">
        <v>36</v>
      </c>
      <c r="O5" s="5"/>
      <c r="P5" s="5"/>
      <c r="Q5" s="5"/>
      <c r="R5" s="33"/>
      <c r="S5" s="34"/>
      <c r="T5" s="33"/>
      <c r="U5" s="33"/>
      <c r="V5" s="33" t="s">
        <v>50</v>
      </c>
      <c r="W5" s="33"/>
      <c r="X5" s="33" t="s">
        <v>77</v>
      </c>
      <c r="Y5" s="33" t="s">
        <v>41</v>
      </c>
      <c r="Z5" s="33" t="s">
        <v>45</v>
      </c>
      <c r="AA5" s="33" t="s">
        <v>48</v>
      </c>
      <c r="AB5" s="33" t="s">
        <v>48</v>
      </c>
      <c r="AE5" s="155"/>
      <c r="AF5" s="155"/>
      <c r="AG5" s="155"/>
      <c r="AH5" s="155"/>
      <c r="AI5" s="156"/>
      <c r="AJ5" s="35"/>
      <c r="AK5" s="35"/>
      <c r="AL5" s="35"/>
      <c r="AM5" s="35"/>
      <c r="AN5" s="35"/>
      <c r="AO5" s="35"/>
      <c r="AP5" s="35"/>
      <c r="AQ5" s="35"/>
      <c r="AR5" s="54">
        <v>1</v>
      </c>
      <c r="AS5" s="55"/>
      <c r="AT5" s="56"/>
      <c r="AU5" s="56"/>
      <c r="AV5" s="56" t="s">
        <v>58</v>
      </c>
      <c r="AW5" s="65">
        <v>1</v>
      </c>
      <c r="AX5" s="29"/>
      <c r="AY5" s="29"/>
      <c r="AZ5" s="45"/>
      <c r="BA5" s="45"/>
      <c r="BB5" s="45"/>
      <c r="BC5" s="45"/>
      <c r="BD5" s="45"/>
      <c r="BE5" s="45"/>
      <c r="BF5" s="29"/>
      <c r="BG5" s="29"/>
      <c r="BH5" s="29"/>
      <c r="BI5" s="29"/>
      <c r="BJ5" s="29"/>
      <c r="BK5" s="43" t="s">
        <v>68</v>
      </c>
      <c r="BL5" s="43" t="s">
        <v>16</v>
      </c>
      <c r="BM5" s="43" t="s">
        <v>6</v>
      </c>
      <c r="BN5" s="43" t="s">
        <v>67</v>
      </c>
      <c r="BO5" s="43" t="s">
        <v>64</v>
      </c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</row>
    <row r="6" spans="1:100" ht="15" x14ac:dyDescent="0.25">
      <c r="A6" s="33" t="s">
        <v>70</v>
      </c>
      <c r="B6" s="33" t="s">
        <v>3</v>
      </c>
      <c r="C6" s="33" t="s">
        <v>20</v>
      </c>
      <c r="D6" s="33" t="s">
        <v>22</v>
      </c>
      <c r="E6" s="33" t="s">
        <v>24</v>
      </c>
      <c r="F6" s="33" t="s">
        <v>25</v>
      </c>
      <c r="G6" s="33" t="s">
        <v>20</v>
      </c>
      <c r="H6" s="33"/>
      <c r="I6" s="33" t="s">
        <v>0</v>
      </c>
      <c r="J6" s="33"/>
      <c r="K6" s="33"/>
      <c r="L6" s="33" t="s">
        <v>35</v>
      </c>
      <c r="M6" s="33" t="s">
        <v>20</v>
      </c>
      <c r="N6" s="33" t="s">
        <v>22</v>
      </c>
      <c r="O6" s="5"/>
      <c r="P6" s="5"/>
      <c r="Q6" s="5"/>
      <c r="R6" s="33"/>
      <c r="S6" s="34"/>
      <c r="T6" s="33"/>
      <c r="U6" s="33"/>
      <c r="V6" s="33" t="s">
        <v>51</v>
      </c>
      <c r="W6" s="33" t="s">
        <v>33</v>
      </c>
      <c r="X6" s="33" t="s">
        <v>40</v>
      </c>
      <c r="Y6" s="33" t="s">
        <v>40</v>
      </c>
      <c r="Z6" s="33" t="s">
        <v>44</v>
      </c>
      <c r="AA6" s="33" t="s">
        <v>46</v>
      </c>
      <c r="AB6" s="33" t="s">
        <v>46</v>
      </c>
      <c r="AC6" s="5"/>
      <c r="AD6" s="5"/>
      <c r="AE6" s="155"/>
      <c r="AF6" s="155"/>
      <c r="AG6" s="155"/>
      <c r="AH6" s="155"/>
      <c r="AI6" s="156"/>
      <c r="AJ6" s="37"/>
      <c r="AK6" s="37"/>
      <c r="AL6" s="37"/>
      <c r="AM6" s="37"/>
      <c r="AN6" s="37"/>
      <c r="AO6" s="37"/>
      <c r="AP6" s="37"/>
      <c r="AQ6" s="37"/>
      <c r="AR6" s="36"/>
      <c r="AS6" s="36"/>
      <c r="AT6" s="29"/>
      <c r="AU6" s="29"/>
      <c r="AV6" s="29"/>
      <c r="AW6" s="29"/>
      <c r="AX6" s="29"/>
      <c r="AY6" s="29"/>
      <c r="AZ6" s="45" t="s">
        <v>3</v>
      </c>
      <c r="BA6" s="45" t="s">
        <v>0</v>
      </c>
      <c r="BB6" s="45"/>
      <c r="BC6" s="45"/>
      <c r="BD6" s="45"/>
      <c r="BE6" s="45"/>
      <c r="BF6" s="29"/>
      <c r="BG6" s="29"/>
      <c r="BH6" s="29"/>
      <c r="BI6" s="29"/>
      <c r="BJ6" s="29"/>
      <c r="BK6" s="211">
        <f>AE5</f>
        <v>0</v>
      </c>
      <c r="BL6" s="212">
        <f>AF5</f>
        <v>0</v>
      </c>
      <c r="BM6" s="213">
        <f>AH5</f>
        <v>0</v>
      </c>
      <c r="BN6" s="213">
        <f>AG5</f>
        <v>0</v>
      </c>
      <c r="BO6" s="214" t="e">
        <f>AW5*GETPIVOTDATA("MATGQT",$AE$4,"Standard","5.6
Din 912","کاردکس انبار","پیچ آلن M6x40","MATWHC","000011150640","MATU","Pcs")</f>
        <v>#REF!</v>
      </c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</row>
    <row r="7" spans="1:100" ht="15.75" thickBot="1" x14ac:dyDescent="0.3">
      <c r="A7" s="38" t="s">
        <v>71</v>
      </c>
      <c r="B7" s="38" t="s">
        <v>14</v>
      </c>
      <c r="C7" s="38" t="s">
        <v>19</v>
      </c>
      <c r="D7" s="38" t="s">
        <v>21</v>
      </c>
      <c r="E7" s="38" t="s">
        <v>14</v>
      </c>
      <c r="F7" s="38" t="s">
        <v>26</v>
      </c>
      <c r="G7" s="38" t="s">
        <v>28</v>
      </c>
      <c r="H7" s="38" t="s">
        <v>14</v>
      </c>
      <c r="I7" s="38" t="s">
        <v>71</v>
      </c>
      <c r="J7" s="38" t="s">
        <v>0</v>
      </c>
      <c r="K7" s="38" t="s">
        <v>17</v>
      </c>
      <c r="L7" s="38" t="s">
        <v>34</v>
      </c>
      <c r="M7" s="38" t="s">
        <v>37</v>
      </c>
      <c r="N7" s="38" t="s">
        <v>39</v>
      </c>
      <c r="O7" s="5"/>
      <c r="P7" s="5"/>
      <c r="Q7" s="5"/>
      <c r="R7" s="33" t="s">
        <v>31</v>
      </c>
      <c r="S7" s="34" t="s">
        <v>0</v>
      </c>
      <c r="T7" s="33" t="s">
        <v>15</v>
      </c>
      <c r="U7" s="33" t="s">
        <v>16</v>
      </c>
      <c r="V7" s="33" t="s">
        <v>52</v>
      </c>
      <c r="W7" s="33" t="s">
        <v>32</v>
      </c>
      <c r="X7" s="33" t="s">
        <v>79</v>
      </c>
      <c r="Y7" s="33" t="s">
        <v>78</v>
      </c>
      <c r="Z7" s="33" t="s">
        <v>43</v>
      </c>
      <c r="AA7" s="33" t="s">
        <v>83</v>
      </c>
      <c r="AB7" s="33" t="s">
        <v>82</v>
      </c>
      <c r="AE7" s="155"/>
      <c r="AF7" s="155"/>
      <c r="AG7" s="155"/>
      <c r="AH7" s="155"/>
      <c r="AI7" s="156"/>
      <c r="AJ7" s="35"/>
      <c r="AK7" s="35"/>
      <c r="AL7" s="35"/>
      <c r="AM7" s="35"/>
      <c r="AN7" s="35"/>
      <c r="AO7" s="35"/>
      <c r="AP7" s="35"/>
      <c r="AQ7" s="35"/>
      <c r="AR7" s="36"/>
      <c r="AS7" s="36"/>
      <c r="AT7" s="29"/>
      <c r="AU7" s="29"/>
      <c r="AV7" s="29"/>
      <c r="AW7" s="29"/>
      <c r="AX7" s="29"/>
      <c r="AY7" s="29"/>
      <c r="AZ7" s="43" t="s">
        <v>14</v>
      </c>
      <c r="BA7" s="43" t="s">
        <v>14</v>
      </c>
      <c r="BB7" s="43" t="s">
        <v>31</v>
      </c>
      <c r="BC7" s="43" t="s">
        <v>19</v>
      </c>
      <c r="BD7" s="43" t="s">
        <v>59</v>
      </c>
      <c r="BE7" s="43" t="s">
        <v>60</v>
      </c>
      <c r="BF7" s="29"/>
      <c r="BG7" s="29"/>
      <c r="BH7" s="29"/>
      <c r="BI7" s="29"/>
      <c r="BJ7" s="29"/>
      <c r="BK7" s="215">
        <f t="shared" ref="BK7:BK23" si="0">AE6</f>
        <v>0</v>
      </c>
      <c r="BL7" s="216">
        <f t="shared" ref="BL7:BL23" si="1">AF6</f>
        <v>0</v>
      </c>
      <c r="BM7" s="217">
        <f t="shared" ref="BM7:BM23" si="2">AH6</f>
        <v>0</v>
      </c>
      <c r="BN7" s="217">
        <f t="shared" ref="BN7:BN23" si="3">AG6</f>
        <v>0</v>
      </c>
      <c r="BO7" s="218" t="e">
        <f>AW5*GETPIVOTDATA("MATGQT",$AE$4,"Standard","5.6
Din933","کاردکس انبار","پیچ تمام حدیده M8x70","MATWHC","000'011010870","MATU","Pcs")</f>
        <v>#REF!</v>
      </c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</row>
    <row r="8" spans="1:100" ht="15.75" thickBot="1" x14ac:dyDescent="0.3">
      <c r="A8" s="74" t="s">
        <v>84</v>
      </c>
      <c r="B8" s="72" t="s">
        <v>7</v>
      </c>
      <c r="C8" s="240" t="s">
        <v>85</v>
      </c>
      <c r="D8" s="7">
        <v>1</v>
      </c>
      <c r="E8" s="39" t="s">
        <v>7</v>
      </c>
      <c r="F8" s="39" t="s">
        <v>85</v>
      </c>
      <c r="G8" s="8">
        <v>1</v>
      </c>
      <c r="H8" s="39" t="s">
        <v>7</v>
      </c>
      <c r="I8" s="74" t="str">
        <f>A8&amp;B8&amp;E8&amp;H8</f>
        <v>03005010101</v>
      </c>
      <c r="J8" s="231" t="s">
        <v>125</v>
      </c>
      <c r="K8" s="12" t="s">
        <v>124</v>
      </c>
      <c r="L8" s="8">
        <v>1</v>
      </c>
      <c r="M8" s="8">
        <f t="shared" ref="M8:M13" si="4">L8*G8</f>
        <v>1</v>
      </c>
      <c r="N8" s="19">
        <f t="shared" ref="N8:N13" si="5">M8*D8</f>
        <v>1</v>
      </c>
      <c r="O8" s="5"/>
      <c r="P8" s="5"/>
      <c r="Q8" s="5"/>
      <c r="R8" s="25" t="str">
        <f>I8</f>
        <v>03005010101</v>
      </c>
      <c r="S8" s="26" t="str">
        <f>J8</f>
        <v>صفحه  زیری</v>
      </c>
      <c r="T8" s="8" t="s">
        <v>2</v>
      </c>
      <c r="U8" s="8" t="s">
        <v>49</v>
      </c>
      <c r="V8" s="157" t="s">
        <v>76</v>
      </c>
      <c r="W8" s="137"/>
      <c r="X8" s="137" t="s">
        <v>129</v>
      </c>
      <c r="Y8" s="9">
        <v>20.72</v>
      </c>
      <c r="Z8" s="8" t="s">
        <v>4</v>
      </c>
      <c r="AA8" s="150">
        <f>N8*X8</f>
        <v>17.5</v>
      </c>
      <c r="AB8" s="10">
        <f t="shared" ref="AB8:AB13" si="6">Y8*N8</f>
        <v>20.72</v>
      </c>
      <c r="AC8" s="5"/>
      <c r="AD8" s="5"/>
      <c r="AE8" s="155"/>
      <c r="AF8" s="155"/>
      <c r="AG8" s="155"/>
      <c r="AH8" s="155"/>
      <c r="AI8" s="156"/>
      <c r="AJ8" s="37"/>
      <c r="AK8" s="37"/>
      <c r="AL8" s="37"/>
      <c r="AM8" s="37"/>
      <c r="AN8" s="37"/>
      <c r="AO8" s="37"/>
      <c r="AP8" s="37"/>
      <c r="AQ8" s="37"/>
      <c r="AR8" s="36"/>
      <c r="AS8" s="36"/>
      <c r="AT8" s="29"/>
      <c r="AU8" s="29"/>
      <c r="AV8" s="29"/>
      <c r="AW8" s="29"/>
      <c r="AX8" s="29"/>
      <c r="AY8" s="29"/>
      <c r="AZ8" s="46" t="str">
        <f t="shared" ref="AZ8:AZ13" si="7">B8</f>
        <v>01</v>
      </c>
      <c r="BA8" s="47" t="str">
        <f t="shared" ref="BA8:BA13" si="8">H8</f>
        <v>01</v>
      </c>
      <c r="BB8" s="189" t="str">
        <f>R8</f>
        <v>03005010101</v>
      </c>
      <c r="BC8" s="48" t="str">
        <f t="shared" ref="BC8:BC13" si="9">C8</f>
        <v>درب</v>
      </c>
      <c r="BD8" s="48">
        <f t="shared" ref="BD8:BD13" si="10">D8</f>
        <v>1</v>
      </c>
      <c r="BE8" s="49">
        <f t="shared" ref="BE8:BE28" si="11">BD8*AW$5</f>
        <v>1</v>
      </c>
      <c r="BF8" s="29"/>
      <c r="BG8" s="29"/>
      <c r="BH8" s="29"/>
      <c r="BI8" s="29"/>
      <c r="BJ8" s="29"/>
      <c r="BK8" s="215">
        <f t="shared" si="0"/>
        <v>0</v>
      </c>
      <c r="BL8" s="216">
        <f t="shared" si="1"/>
        <v>0</v>
      </c>
      <c r="BM8" s="217">
        <f t="shared" si="2"/>
        <v>0</v>
      </c>
      <c r="BN8" s="217">
        <f t="shared" si="3"/>
        <v>0</v>
      </c>
      <c r="BO8" s="218" t="e">
        <f>AW5*GETPIVOTDATA("MATGQT",$AE$4,"Standard","Rubber","کاردکس انبار","تسمه لاستیکی 3x5","MATWHC","000953800530","MATU","Pcs")</f>
        <v>#REF!</v>
      </c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</row>
    <row r="9" spans="1:100" ht="15" x14ac:dyDescent="0.25">
      <c r="A9" s="40" t="s">
        <v>84</v>
      </c>
      <c r="B9" s="73" t="s">
        <v>7</v>
      </c>
      <c r="C9" s="11" t="s">
        <v>85</v>
      </c>
      <c r="D9" s="11">
        <v>1</v>
      </c>
      <c r="E9" s="40" t="s">
        <v>7</v>
      </c>
      <c r="F9" s="40" t="s">
        <v>85</v>
      </c>
      <c r="G9" s="12">
        <v>1</v>
      </c>
      <c r="H9" s="40" t="s">
        <v>8</v>
      </c>
      <c r="I9" s="40" t="str">
        <f t="shared" ref="I9:I13" si="12">A9&amp;B9&amp;E9&amp;H9</f>
        <v>03005010102</v>
      </c>
      <c r="J9" s="12" t="s">
        <v>126</v>
      </c>
      <c r="K9" s="12" t="s">
        <v>127</v>
      </c>
      <c r="L9" s="12">
        <v>1</v>
      </c>
      <c r="M9" s="12">
        <f t="shared" si="4"/>
        <v>1</v>
      </c>
      <c r="N9" s="20">
        <f t="shared" si="5"/>
        <v>1</v>
      </c>
      <c r="O9" s="5"/>
      <c r="P9" s="5"/>
      <c r="Q9" s="5"/>
      <c r="R9" s="24" t="str">
        <f t="shared" ref="R9:R13" si="13">I9</f>
        <v>03005010102</v>
      </c>
      <c r="S9" s="21" t="str">
        <f t="shared" ref="S9:S13" si="14">J9</f>
        <v>صفحه رویی</v>
      </c>
      <c r="T9" s="12" t="s">
        <v>2</v>
      </c>
      <c r="U9" s="8" t="s">
        <v>49</v>
      </c>
      <c r="V9" s="157" t="s">
        <v>76</v>
      </c>
      <c r="W9" s="138"/>
      <c r="X9" s="138" t="s">
        <v>130</v>
      </c>
      <c r="Y9" s="13">
        <v>20.72</v>
      </c>
      <c r="Z9" s="12" t="s">
        <v>4</v>
      </c>
      <c r="AA9" s="151">
        <f>N9*X9</f>
        <v>17.100000000000001</v>
      </c>
      <c r="AB9" s="14">
        <f t="shared" si="6"/>
        <v>20.72</v>
      </c>
      <c r="AE9" s="155"/>
      <c r="AF9" s="155"/>
      <c r="AG9" s="155"/>
      <c r="AH9" s="155"/>
      <c r="AI9" s="156"/>
      <c r="AJ9" s="35"/>
      <c r="AK9" s="35"/>
      <c r="AL9" s="35"/>
      <c r="AM9" s="35"/>
      <c r="AN9" s="35"/>
      <c r="AO9" s="35"/>
      <c r="AP9" s="35"/>
      <c r="AQ9" s="35"/>
      <c r="AR9" s="36"/>
      <c r="AS9" s="36"/>
      <c r="AT9" s="29"/>
      <c r="AU9" s="29"/>
      <c r="AV9" s="29"/>
      <c r="AW9" s="29"/>
      <c r="AX9" s="29"/>
      <c r="AY9" s="29"/>
      <c r="AZ9" s="50" t="str">
        <f t="shared" si="7"/>
        <v>01</v>
      </c>
      <c r="BA9" s="51" t="str">
        <f t="shared" si="8"/>
        <v>02</v>
      </c>
      <c r="BB9" s="190" t="str">
        <f t="shared" ref="BB9:BB13" si="15">R9</f>
        <v>03005010102</v>
      </c>
      <c r="BC9" s="52" t="str">
        <f t="shared" si="9"/>
        <v>درب</v>
      </c>
      <c r="BD9" s="52">
        <f t="shared" si="10"/>
        <v>1</v>
      </c>
      <c r="BE9" s="53">
        <f t="shared" si="11"/>
        <v>1</v>
      </c>
      <c r="BF9" s="29"/>
      <c r="BG9" s="29"/>
      <c r="BH9" s="29"/>
      <c r="BI9" s="29"/>
      <c r="BJ9" s="29"/>
      <c r="BK9" s="215">
        <f t="shared" si="0"/>
        <v>0</v>
      </c>
      <c r="BL9" s="216">
        <f t="shared" si="1"/>
        <v>0</v>
      </c>
      <c r="BM9" s="217">
        <f t="shared" si="2"/>
        <v>0</v>
      </c>
      <c r="BN9" s="217">
        <f t="shared" si="3"/>
        <v>0</v>
      </c>
      <c r="BO9" s="218" t="e">
        <f>AW5*GETPIVOTDATA("MATGQT",$AE$4,"Standard","AL","کاردکس انبار","دستگیره درب تهویه مادگی","MATWHC","000219110002","MATU","Pcs")</f>
        <v>#REF!</v>
      </c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</row>
    <row r="10" spans="1:100" ht="15" x14ac:dyDescent="0.25">
      <c r="A10" s="40" t="s">
        <v>84</v>
      </c>
      <c r="B10" s="73" t="s">
        <v>7</v>
      </c>
      <c r="C10" s="11" t="s">
        <v>85</v>
      </c>
      <c r="D10" s="11">
        <v>1</v>
      </c>
      <c r="E10" s="40" t="s">
        <v>7</v>
      </c>
      <c r="F10" s="40" t="s">
        <v>85</v>
      </c>
      <c r="G10" s="12">
        <v>1</v>
      </c>
      <c r="H10" s="40" t="s">
        <v>9</v>
      </c>
      <c r="I10" s="40" t="str">
        <f t="shared" si="12"/>
        <v>03005010103</v>
      </c>
      <c r="J10" s="12" t="s">
        <v>157</v>
      </c>
      <c r="K10" s="12" t="s">
        <v>128</v>
      </c>
      <c r="L10" s="12">
        <v>2</v>
      </c>
      <c r="M10" s="12">
        <f t="shared" si="4"/>
        <v>2</v>
      </c>
      <c r="N10" s="20">
        <f t="shared" si="5"/>
        <v>2</v>
      </c>
      <c r="O10" s="5"/>
      <c r="P10" s="5"/>
      <c r="Q10" s="5"/>
      <c r="R10" s="24" t="str">
        <f t="shared" si="13"/>
        <v>03005010103</v>
      </c>
      <c r="S10" s="21" t="str">
        <f t="shared" si="14"/>
        <v>تیغه جدا کننده</v>
      </c>
      <c r="T10" s="12" t="s">
        <v>2</v>
      </c>
      <c r="U10" s="12" t="s">
        <v>49</v>
      </c>
      <c r="V10" s="21" t="s">
        <v>81</v>
      </c>
      <c r="W10" s="138"/>
      <c r="X10" s="138" t="s">
        <v>131</v>
      </c>
      <c r="Y10" s="13">
        <v>0.16</v>
      </c>
      <c r="Z10" s="12" t="s">
        <v>4</v>
      </c>
      <c r="AA10" s="151">
        <f t="shared" ref="AA10:AA13" si="16">N10*X10</f>
        <v>0.28000000000000003</v>
      </c>
      <c r="AB10" s="14">
        <f t="shared" si="6"/>
        <v>0.32</v>
      </c>
      <c r="AC10" s="5"/>
      <c r="AD10" s="5"/>
      <c r="AE10" s="155"/>
      <c r="AF10" s="155"/>
      <c r="AG10" s="155"/>
      <c r="AH10" s="155"/>
      <c r="AI10" s="156"/>
      <c r="AJ10" s="37"/>
      <c r="AK10" s="37"/>
      <c r="AL10" s="37"/>
      <c r="AM10" s="37"/>
      <c r="AN10" s="37"/>
      <c r="AO10" s="37"/>
      <c r="AP10" s="37"/>
      <c r="AQ10" s="37"/>
      <c r="AR10" s="36"/>
      <c r="AS10" s="36"/>
      <c r="AT10" s="29"/>
      <c r="AU10" s="29"/>
      <c r="AV10" s="29"/>
      <c r="AW10" s="29"/>
      <c r="AX10" s="29"/>
      <c r="AY10" s="29"/>
      <c r="AZ10" s="50" t="str">
        <f t="shared" si="7"/>
        <v>01</v>
      </c>
      <c r="BA10" s="51" t="str">
        <f t="shared" si="8"/>
        <v>03</v>
      </c>
      <c r="BB10" s="190" t="str">
        <f t="shared" si="15"/>
        <v>03005010103</v>
      </c>
      <c r="BC10" s="52" t="str">
        <f t="shared" si="9"/>
        <v>درب</v>
      </c>
      <c r="BD10" s="52">
        <f t="shared" si="10"/>
        <v>1</v>
      </c>
      <c r="BE10" s="53">
        <f t="shared" si="11"/>
        <v>1</v>
      </c>
      <c r="BF10" s="29"/>
      <c r="BG10" s="29"/>
      <c r="BH10" s="29"/>
      <c r="BI10" s="29"/>
      <c r="BJ10" s="29"/>
      <c r="BK10" s="215">
        <f t="shared" si="0"/>
        <v>0</v>
      </c>
      <c r="BL10" s="216">
        <f t="shared" si="1"/>
        <v>0</v>
      </c>
      <c r="BM10" s="217">
        <f t="shared" si="2"/>
        <v>0</v>
      </c>
      <c r="BN10" s="217">
        <f t="shared" si="3"/>
        <v>0</v>
      </c>
      <c r="BO10" s="218" t="e">
        <f>AW5*GETPIVOTDATA("MATGQT",$AE$4,"Standard","AL","کاردکس انبار","دستگیره درب تهویه نری","MATWHC","000219110001","MATU","Pcs")</f>
        <v>#REF!</v>
      </c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</row>
    <row r="11" spans="1:100" ht="15" x14ac:dyDescent="0.25">
      <c r="A11" s="40" t="s">
        <v>84</v>
      </c>
      <c r="B11" s="73" t="s">
        <v>7</v>
      </c>
      <c r="C11" s="11" t="s">
        <v>85</v>
      </c>
      <c r="D11" s="11">
        <v>1</v>
      </c>
      <c r="E11" s="40" t="s">
        <v>7</v>
      </c>
      <c r="F11" s="40" t="s">
        <v>85</v>
      </c>
      <c r="G11" s="12">
        <v>1</v>
      </c>
      <c r="H11" s="40" t="s">
        <v>10</v>
      </c>
      <c r="I11" s="40" t="str">
        <f t="shared" si="12"/>
        <v>03005010104</v>
      </c>
      <c r="J11" s="12" t="s">
        <v>132</v>
      </c>
      <c r="K11" s="12" t="s">
        <v>133</v>
      </c>
      <c r="L11" s="12">
        <v>2</v>
      </c>
      <c r="M11" s="12">
        <f t="shared" si="4"/>
        <v>2</v>
      </c>
      <c r="N11" s="20">
        <f t="shared" si="5"/>
        <v>2</v>
      </c>
      <c r="O11" s="5"/>
      <c r="P11" s="5"/>
      <c r="Q11" s="5"/>
      <c r="R11" s="24" t="str">
        <f t="shared" si="13"/>
        <v>03005010104</v>
      </c>
      <c r="S11" s="21" t="str">
        <f t="shared" si="14"/>
        <v>بوش واسط</v>
      </c>
      <c r="T11" s="12" t="s">
        <v>69</v>
      </c>
      <c r="U11" s="12" t="s">
        <v>49</v>
      </c>
      <c r="V11" s="21" t="s">
        <v>134</v>
      </c>
      <c r="W11" s="138"/>
      <c r="X11" s="138" t="s">
        <v>135</v>
      </c>
      <c r="Y11" s="13">
        <v>7.0000000000000007E-2</v>
      </c>
      <c r="Z11" s="12" t="s">
        <v>4</v>
      </c>
      <c r="AA11" s="151">
        <f t="shared" si="16"/>
        <v>3.2000000000000001E-2</v>
      </c>
      <c r="AB11" s="14">
        <f t="shared" si="6"/>
        <v>0.14000000000000001</v>
      </c>
      <c r="AE11" s="155"/>
      <c r="AF11" s="155"/>
      <c r="AG11" s="155"/>
      <c r="AH11" s="155"/>
      <c r="AI11" s="156"/>
      <c r="AJ11" s="35"/>
      <c r="AK11" s="35"/>
      <c r="AL11" s="35"/>
      <c r="AM11" s="35"/>
      <c r="AN11" s="35"/>
      <c r="AO11" s="35"/>
      <c r="AP11" s="35"/>
      <c r="AQ11" s="35"/>
      <c r="AR11" s="36"/>
      <c r="AS11" s="36"/>
      <c r="AT11" s="29"/>
      <c r="AU11" s="29"/>
      <c r="AV11" s="29"/>
      <c r="AW11" s="29"/>
      <c r="AX11" s="29"/>
      <c r="AY11" s="29"/>
      <c r="AZ11" s="50" t="str">
        <f t="shared" si="7"/>
        <v>01</v>
      </c>
      <c r="BA11" s="51" t="str">
        <f t="shared" si="8"/>
        <v>04</v>
      </c>
      <c r="BB11" s="190" t="str">
        <f t="shared" si="15"/>
        <v>03005010104</v>
      </c>
      <c r="BC11" s="52" t="str">
        <f t="shared" si="9"/>
        <v>درب</v>
      </c>
      <c r="BD11" s="52">
        <f t="shared" si="10"/>
        <v>1</v>
      </c>
      <c r="BE11" s="53">
        <f t="shared" si="11"/>
        <v>1</v>
      </c>
      <c r="BF11" s="29"/>
      <c r="BG11" s="29"/>
      <c r="BH11" s="29"/>
      <c r="BI11" s="29"/>
      <c r="BJ11" s="29"/>
      <c r="BK11" s="215">
        <f t="shared" si="0"/>
        <v>0</v>
      </c>
      <c r="BL11" s="216">
        <f t="shared" si="1"/>
        <v>0</v>
      </c>
      <c r="BM11" s="217">
        <f t="shared" si="2"/>
        <v>0</v>
      </c>
      <c r="BN11" s="217">
        <f t="shared" si="3"/>
        <v>0</v>
      </c>
      <c r="BO11" s="218" t="e">
        <f>AW5*GETPIVOTDATA("MATGQT",$AE$4,"Standard","پلکسی","کاردکس انبار","طلق شیشه ای 3x1200x1800","MATWHC","000312000001","MATU","Pcs")</f>
        <v>#REF!</v>
      </c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</row>
    <row r="12" spans="1:100" ht="15" x14ac:dyDescent="0.25">
      <c r="A12" s="40" t="s">
        <v>84</v>
      </c>
      <c r="B12" s="73" t="s">
        <v>7</v>
      </c>
      <c r="C12" s="11" t="s">
        <v>85</v>
      </c>
      <c r="D12" s="11">
        <v>1</v>
      </c>
      <c r="E12" s="40" t="s">
        <v>7</v>
      </c>
      <c r="F12" s="40" t="s">
        <v>85</v>
      </c>
      <c r="G12" s="12">
        <v>1</v>
      </c>
      <c r="H12" s="40" t="s">
        <v>12</v>
      </c>
      <c r="I12" s="40" t="str">
        <f t="shared" si="12"/>
        <v>03005010106</v>
      </c>
      <c r="J12" s="12" t="s">
        <v>149</v>
      </c>
      <c r="K12" s="12" t="s">
        <v>151</v>
      </c>
      <c r="L12" s="12">
        <v>4</v>
      </c>
      <c r="M12" s="12">
        <f t="shared" si="4"/>
        <v>4</v>
      </c>
      <c r="N12" s="20">
        <f t="shared" si="5"/>
        <v>4</v>
      </c>
      <c r="O12" s="5"/>
      <c r="P12" s="5"/>
      <c r="Q12" s="5"/>
      <c r="R12" s="24" t="str">
        <f t="shared" si="13"/>
        <v>03005010106</v>
      </c>
      <c r="S12" s="21" t="str">
        <f t="shared" si="14"/>
        <v>لولا 2</v>
      </c>
      <c r="T12" s="12" t="s">
        <v>2</v>
      </c>
      <c r="U12" s="15" t="s">
        <v>49</v>
      </c>
      <c r="V12" s="21" t="s">
        <v>152</v>
      </c>
      <c r="W12" s="138"/>
      <c r="X12" s="138" t="s">
        <v>150</v>
      </c>
      <c r="Y12" s="149">
        <v>0.09</v>
      </c>
      <c r="Z12" s="12" t="s">
        <v>4</v>
      </c>
      <c r="AA12" s="151">
        <f t="shared" si="16"/>
        <v>0.32</v>
      </c>
      <c r="AB12" s="14">
        <f t="shared" si="6"/>
        <v>0.36</v>
      </c>
      <c r="AE12" s="155"/>
      <c r="AF12" s="155"/>
      <c r="AG12" s="155"/>
      <c r="AH12" s="155"/>
      <c r="AI12" s="156"/>
      <c r="AJ12" s="35"/>
      <c r="AK12" s="35"/>
      <c r="AL12" s="35"/>
      <c r="AM12" s="35"/>
      <c r="AN12" s="35"/>
      <c r="AO12" s="35"/>
      <c r="AP12" s="35"/>
      <c r="AQ12" s="35"/>
      <c r="AR12" s="36"/>
      <c r="AS12" s="36"/>
      <c r="AT12" s="29"/>
      <c r="AU12" s="29"/>
      <c r="AV12" s="29"/>
      <c r="AW12" s="29"/>
      <c r="AX12" s="29"/>
      <c r="AY12" s="29"/>
      <c r="AZ12" s="50" t="str">
        <f t="shared" si="7"/>
        <v>01</v>
      </c>
      <c r="BA12" s="51" t="str">
        <f t="shared" si="8"/>
        <v>06</v>
      </c>
      <c r="BB12" s="190" t="str">
        <f t="shared" si="15"/>
        <v>03005010106</v>
      </c>
      <c r="BC12" s="52" t="str">
        <f t="shared" si="9"/>
        <v>درب</v>
      </c>
      <c r="BD12" s="52">
        <f t="shared" si="10"/>
        <v>1</v>
      </c>
      <c r="BE12" s="53">
        <f t="shared" si="11"/>
        <v>1</v>
      </c>
      <c r="BF12" s="29"/>
      <c r="BG12" s="29"/>
      <c r="BH12" s="29"/>
      <c r="BI12" s="29"/>
      <c r="BJ12" s="29"/>
      <c r="BK12" s="215" t="e">
        <f>#REF!</f>
        <v>#REF!</v>
      </c>
      <c r="BL12" s="216" t="e">
        <f>#REF!</f>
        <v>#REF!</v>
      </c>
      <c r="BM12" s="217" t="e">
        <f>#REF!</f>
        <v>#REF!</v>
      </c>
      <c r="BN12" s="217" t="e">
        <f>#REF!</f>
        <v>#REF!</v>
      </c>
      <c r="BO12" s="218" t="e">
        <f>AW5*GETPIVOTDATA("MATGQT",$AE$4,"Standard","A-36","کاردکس انبار","قوطی آهن 80x40","MATWHC","000231040080","MATU","Kg")</f>
        <v>#REF!</v>
      </c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</row>
    <row r="13" spans="1:100" ht="15" x14ac:dyDescent="0.25">
      <c r="A13" s="40" t="s">
        <v>84</v>
      </c>
      <c r="B13" s="73" t="s">
        <v>7</v>
      </c>
      <c r="C13" s="11" t="s">
        <v>85</v>
      </c>
      <c r="D13" s="11">
        <v>1</v>
      </c>
      <c r="E13" s="40" t="s">
        <v>7</v>
      </c>
      <c r="F13" s="40" t="s">
        <v>85</v>
      </c>
      <c r="G13" s="12">
        <v>1</v>
      </c>
      <c r="H13" s="40" t="s">
        <v>13</v>
      </c>
      <c r="I13" s="40" t="str">
        <f t="shared" si="12"/>
        <v>03005010107</v>
      </c>
      <c r="J13" s="12" t="s">
        <v>153</v>
      </c>
      <c r="K13" s="12" t="s">
        <v>154</v>
      </c>
      <c r="L13" s="12">
        <v>1</v>
      </c>
      <c r="M13" s="12">
        <f t="shared" si="4"/>
        <v>1</v>
      </c>
      <c r="N13" s="20">
        <f t="shared" si="5"/>
        <v>1</v>
      </c>
      <c r="O13" s="5"/>
      <c r="P13" s="5"/>
      <c r="Q13" s="5"/>
      <c r="R13" s="24" t="str">
        <f t="shared" si="13"/>
        <v>03005010107</v>
      </c>
      <c r="S13" s="21" t="str">
        <f t="shared" si="14"/>
        <v xml:space="preserve">فوم </v>
      </c>
      <c r="T13" s="12" t="s">
        <v>91</v>
      </c>
      <c r="U13" s="15"/>
      <c r="V13" s="22" t="s">
        <v>155</v>
      </c>
      <c r="W13" s="138"/>
      <c r="X13" s="138" t="s">
        <v>156</v>
      </c>
      <c r="Y13" s="13">
        <v>1.76</v>
      </c>
      <c r="Z13" s="12" t="s">
        <v>4</v>
      </c>
      <c r="AA13" s="151">
        <f t="shared" si="16"/>
        <v>1.33</v>
      </c>
      <c r="AB13" s="14">
        <f t="shared" si="6"/>
        <v>1.76</v>
      </c>
      <c r="AC13" s="5"/>
      <c r="AD13" s="5"/>
      <c r="AE13" s="155"/>
      <c r="AF13" s="155"/>
      <c r="AG13" s="155"/>
      <c r="AH13" s="155"/>
      <c r="AI13" s="156"/>
      <c r="AJ13" s="37"/>
      <c r="AK13" s="37"/>
      <c r="AL13" s="37"/>
      <c r="AM13" s="37"/>
      <c r="AN13" s="37"/>
      <c r="AO13" s="37"/>
      <c r="AP13" s="37"/>
      <c r="AQ13" s="37"/>
      <c r="AR13" s="36"/>
      <c r="AS13" s="36"/>
      <c r="AT13" s="29"/>
      <c r="AU13" s="29"/>
      <c r="AV13" s="29"/>
      <c r="AW13" s="29"/>
      <c r="AX13" s="29"/>
      <c r="AY13" s="29"/>
      <c r="AZ13" s="50" t="str">
        <f t="shared" si="7"/>
        <v>01</v>
      </c>
      <c r="BA13" s="51" t="str">
        <f t="shared" si="8"/>
        <v>07</v>
      </c>
      <c r="BB13" s="190" t="str">
        <f t="shared" si="15"/>
        <v>03005010107</v>
      </c>
      <c r="BC13" s="52" t="str">
        <f t="shared" si="9"/>
        <v>درب</v>
      </c>
      <c r="BD13" s="52">
        <f t="shared" si="10"/>
        <v>1</v>
      </c>
      <c r="BE13" s="53">
        <f t="shared" si="11"/>
        <v>1</v>
      </c>
      <c r="BF13" s="29"/>
      <c r="BG13" s="29"/>
      <c r="BH13" s="29"/>
      <c r="BI13" s="29"/>
      <c r="BJ13" s="29"/>
      <c r="BK13" s="215">
        <f t="shared" si="0"/>
        <v>0</v>
      </c>
      <c r="BL13" s="216">
        <f t="shared" si="1"/>
        <v>0</v>
      </c>
      <c r="BM13" s="217">
        <f t="shared" si="2"/>
        <v>0</v>
      </c>
      <c r="BN13" s="217">
        <f t="shared" si="3"/>
        <v>0</v>
      </c>
      <c r="BO13" s="218" t="e">
        <f>AW5*GETPIVOTDATA("MATGQT",$AE$4,"Standard","Rubber","کاردکس انبار","لاستیک درزگیر درب تهویه","MATWHC","000953800003","MATU","Pcs")</f>
        <v>#REF!</v>
      </c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</row>
    <row r="14" spans="1:100" ht="15.75" thickBot="1" x14ac:dyDescent="0.3">
      <c r="A14" s="236" t="s">
        <v>84</v>
      </c>
      <c r="B14" s="40" t="s">
        <v>7</v>
      </c>
      <c r="C14" s="11" t="s">
        <v>85</v>
      </c>
      <c r="D14" s="11">
        <v>1</v>
      </c>
      <c r="E14" s="40" t="s">
        <v>7</v>
      </c>
      <c r="F14" s="40" t="s">
        <v>85</v>
      </c>
      <c r="G14" s="12">
        <v>1</v>
      </c>
      <c r="H14" s="40" t="s">
        <v>18</v>
      </c>
      <c r="I14" s="40" t="str">
        <f t="shared" ref="I14" si="17">A14&amp;B14&amp;E14&amp;H14</f>
        <v>03005010111</v>
      </c>
      <c r="J14" s="12" t="s">
        <v>158</v>
      </c>
      <c r="K14" s="12" t="s">
        <v>1</v>
      </c>
      <c r="L14" s="12">
        <v>2</v>
      </c>
      <c r="M14" s="12">
        <f t="shared" ref="M14:M28" si="18">L14*G14</f>
        <v>2</v>
      </c>
      <c r="N14" s="20">
        <f t="shared" ref="N14:N28" si="19">M14*D14</f>
        <v>2</v>
      </c>
      <c r="O14" s="5"/>
      <c r="P14" s="5"/>
      <c r="Q14" s="5"/>
      <c r="R14" s="133" t="str">
        <f t="shared" ref="R14:R28" si="20">I14</f>
        <v>03005010111</v>
      </c>
      <c r="S14" s="134" t="str">
        <f t="shared" ref="S14:S28" si="21">J14</f>
        <v>پروفیل دستگیره</v>
      </c>
      <c r="T14" s="96" t="s">
        <v>1</v>
      </c>
      <c r="U14" s="96" t="s">
        <v>1</v>
      </c>
      <c r="V14" s="97" t="s">
        <v>159</v>
      </c>
      <c r="W14" s="139"/>
      <c r="X14" s="139" t="s">
        <v>72</v>
      </c>
      <c r="Y14" s="98">
        <v>1</v>
      </c>
      <c r="Z14" s="77" t="s">
        <v>5</v>
      </c>
      <c r="AA14" s="151" t="s">
        <v>161</v>
      </c>
      <c r="AB14" s="234">
        <f t="shared" ref="AB14:AB28" si="22">Y14*N14</f>
        <v>2</v>
      </c>
      <c r="AE14" s="155"/>
      <c r="AF14" s="155"/>
      <c r="AG14" s="155"/>
      <c r="AH14" s="155"/>
      <c r="AI14" s="156"/>
      <c r="AJ14" s="35"/>
      <c r="AK14" s="35"/>
      <c r="AL14" s="35"/>
      <c r="AM14" s="35"/>
      <c r="AN14" s="35"/>
      <c r="AO14" s="35"/>
      <c r="AP14" s="35"/>
      <c r="AQ14" s="35"/>
      <c r="AR14" s="36"/>
      <c r="AS14" s="36"/>
      <c r="AT14" s="29"/>
      <c r="AU14" s="29"/>
      <c r="AV14" s="29"/>
      <c r="AW14" s="29"/>
      <c r="AX14" s="29"/>
      <c r="AY14" s="29"/>
      <c r="AZ14" s="50" t="e">
        <f>#REF!</f>
        <v>#REF!</v>
      </c>
      <c r="BA14" s="51" t="e">
        <f>#REF!</f>
        <v>#REF!</v>
      </c>
      <c r="BB14" s="190" t="e">
        <f>#REF!</f>
        <v>#REF!</v>
      </c>
      <c r="BC14" s="52" t="e">
        <f>#REF!</f>
        <v>#REF!</v>
      </c>
      <c r="BD14" s="52" t="e">
        <f>#REF!</f>
        <v>#REF!</v>
      </c>
      <c r="BE14" s="53" t="e">
        <f t="shared" si="11"/>
        <v>#REF!</v>
      </c>
      <c r="BF14" s="29"/>
      <c r="BG14" s="29"/>
      <c r="BH14" s="29"/>
      <c r="BI14" s="29"/>
      <c r="BJ14" s="29"/>
      <c r="BK14" s="215">
        <f t="shared" si="0"/>
        <v>0</v>
      </c>
      <c r="BL14" s="216">
        <f t="shared" si="1"/>
        <v>0</v>
      </c>
      <c r="BM14" s="217">
        <f t="shared" si="2"/>
        <v>0</v>
      </c>
      <c r="BN14" s="217">
        <f t="shared" si="3"/>
        <v>0</v>
      </c>
      <c r="BO14" s="218" t="e">
        <f>AW5*GETPIVOTDATA("MATGQT",$AE$4,"Standard","A-36","کاردکس انبار","لوله آهن درز دار 3/4""Sch:30","MATWHC","271100030034","MATU","Kg")</f>
        <v>#REF!</v>
      </c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</row>
    <row r="15" spans="1:100" ht="15" x14ac:dyDescent="0.25">
      <c r="A15" s="236" t="s">
        <v>84</v>
      </c>
      <c r="B15" s="40" t="s">
        <v>8</v>
      </c>
      <c r="C15" s="11" t="s">
        <v>85</v>
      </c>
      <c r="D15" s="237">
        <v>1</v>
      </c>
      <c r="E15" s="40" t="s">
        <v>7</v>
      </c>
      <c r="F15" s="40" t="s">
        <v>85</v>
      </c>
      <c r="G15" s="12">
        <v>1</v>
      </c>
      <c r="H15" s="40" t="s">
        <v>7</v>
      </c>
      <c r="I15" s="40"/>
      <c r="J15" s="12" t="s">
        <v>160</v>
      </c>
      <c r="K15" s="12" t="s">
        <v>1</v>
      </c>
      <c r="L15" s="12">
        <v>4</v>
      </c>
      <c r="M15" s="12">
        <f t="shared" si="18"/>
        <v>4</v>
      </c>
      <c r="N15" s="241">
        <f t="shared" si="19"/>
        <v>4</v>
      </c>
      <c r="O15" s="5"/>
      <c r="P15" s="5"/>
      <c r="Q15" s="5"/>
      <c r="R15" s="99">
        <f t="shared" si="20"/>
        <v>0</v>
      </c>
      <c r="S15" s="100" t="str">
        <f t="shared" si="21"/>
        <v>قالپاقی دستگیره</v>
      </c>
      <c r="T15" s="16" t="s">
        <v>1</v>
      </c>
      <c r="U15" s="16" t="s">
        <v>1</v>
      </c>
      <c r="V15" s="27" t="s">
        <v>164</v>
      </c>
      <c r="W15" s="158"/>
      <c r="X15" s="16">
        <v>1</v>
      </c>
      <c r="Y15" s="232">
        <v>1</v>
      </c>
      <c r="Z15" s="79" t="s">
        <v>5</v>
      </c>
      <c r="AA15" s="140">
        <v>1</v>
      </c>
      <c r="AB15" s="18">
        <f t="shared" si="22"/>
        <v>4</v>
      </c>
      <c r="AC15" s="5"/>
      <c r="AD15" s="5"/>
      <c r="AE15" s="155"/>
      <c r="AF15" s="155"/>
      <c r="AG15" s="155"/>
      <c r="AH15" s="155"/>
      <c r="AI15" s="156"/>
      <c r="AJ15" s="37"/>
      <c r="AK15" s="37"/>
      <c r="AL15" s="37"/>
      <c r="AM15" s="37"/>
      <c r="AN15" s="37"/>
      <c r="AO15" s="37"/>
      <c r="AP15" s="37"/>
      <c r="AQ15" s="37"/>
      <c r="AR15" s="36"/>
      <c r="AS15" s="36"/>
      <c r="AT15" s="29"/>
      <c r="AU15" s="29"/>
      <c r="AV15" s="29"/>
      <c r="AW15" s="29"/>
      <c r="AX15" s="29"/>
      <c r="AY15" s="29"/>
      <c r="AZ15" s="50" t="e">
        <f>#REF!</f>
        <v>#REF!</v>
      </c>
      <c r="BA15" s="51" t="e">
        <f>#REF!</f>
        <v>#REF!</v>
      </c>
      <c r="BB15" s="190" t="e">
        <f>#REF!</f>
        <v>#REF!</v>
      </c>
      <c r="BC15" s="52" t="e">
        <f>#REF!</f>
        <v>#REF!</v>
      </c>
      <c r="BD15" s="52" t="e">
        <f>#REF!</f>
        <v>#REF!</v>
      </c>
      <c r="BE15" s="53" t="e">
        <f t="shared" si="11"/>
        <v>#REF!</v>
      </c>
      <c r="BF15" s="29"/>
      <c r="BG15" s="29"/>
      <c r="BH15" s="29"/>
      <c r="BI15" s="29"/>
      <c r="BJ15" s="29"/>
      <c r="BK15" s="215">
        <f t="shared" si="0"/>
        <v>0</v>
      </c>
      <c r="BL15" s="216">
        <f t="shared" si="1"/>
        <v>0</v>
      </c>
      <c r="BM15" s="217">
        <f t="shared" si="2"/>
        <v>0</v>
      </c>
      <c r="BN15" s="217">
        <f t="shared" si="3"/>
        <v>0</v>
      </c>
      <c r="BO15" s="218" t="e">
        <f>AW5*GETPIVOTDATA("MATGQT",$AE$4,"Standard","Rubber","کاردکس انبار","مغزی لاستیک دور طلق","MATWHC","000953800004","MATU","Pcs")</f>
        <v>#REF!</v>
      </c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</row>
    <row r="16" spans="1:100" ht="15.75" thickBot="1" x14ac:dyDescent="0.3">
      <c r="A16" s="236" t="s">
        <v>84</v>
      </c>
      <c r="B16" s="40" t="s">
        <v>8</v>
      </c>
      <c r="C16" s="11" t="s">
        <v>85</v>
      </c>
      <c r="D16" s="237">
        <v>1</v>
      </c>
      <c r="E16" s="40" t="s">
        <v>7</v>
      </c>
      <c r="F16" s="40" t="s">
        <v>85</v>
      </c>
      <c r="G16" s="12">
        <v>1</v>
      </c>
      <c r="H16" s="40" t="s">
        <v>8</v>
      </c>
      <c r="I16" s="40"/>
      <c r="J16" s="12" t="s">
        <v>162</v>
      </c>
      <c r="K16" s="12" t="s">
        <v>1</v>
      </c>
      <c r="L16" s="12">
        <v>4</v>
      </c>
      <c r="M16" s="12">
        <f t="shared" si="18"/>
        <v>4</v>
      </c>
      <c r="N16" s="20">
        <f t="shared" si="19"/>
        <v>4</v>
      </c>
      <c r="O16" s="5"/>
      <c r="P16" s="5"/>
      <c r="Q16" s="5"/>
      <c r="R16" s="101">
        <f t="shared" si="20"/>
        <v>0</v>
      </c>
      <c r="S16" s="102" t="s">
        <v>162</v>
      </c>
      <c r="T16" s="17" t="s">
        <v>1</v>
      </c>
      <c r="U16" s="17" t="s">
        <v>1</v>
      </c>
      <c r="V16" s="23" t="s">
        <v>165</v>
      </c>
      <c r="W16" s="159"/>
      <c r="X16" s="17">
        <v>1</v>
      </c>
      <c r="Y16" s="233">
        <v>1</v>
      </c>
      <c r="Z16" s="17" t="s">
        <v>5</v>
      </c>
      <c r="AA16" s="141">
        <v>1</v>
      </c>
      <c r="AB16" s="18">
        <f t="shared" si="22"/>
        <v>4</v>
      </c>
      <c r="AE16" s="155"/>
      <c r="AF16" s="155"/>
      <c r="AG16" s="155"/>
      <c r="AH16" s="155"/>
      <c r="AI16" s="156"/>
      <c r="AJ16" s="35"/>
      <c r="AK16" s="35"/>
      <c r="AL16" s="35"/>
      <c r="AM16" s="35"/>
      <c r="AN16" s="35"/>
      <c r="AO16" s="35"/>
      <c r="AP16" s="35"/>
      <c r="AQ16" s="35"/>
      <c r="AR16" s="36"/>
      <c r="AS16" s="36"/>
      <c r="AT16" s="29"/>
      <c r="AU16" s="29"/>
      <c r="AV16" s="29"/>
      <c r="AW16" s="29"/>
      <c r="AX16" s="29"/>
      <c r="AY16" s="29"/>
      <c r="AZ16" s="50" t="e">
        <f>#REF!</f>
        <v>#REF!</v>
      </c>
      <c r="BA16" s="51" t="e">
        <f>#REF!</f>
        <v>#REF!</v>
      </c>
      <c r="BB16" s="190" t="e">
        <f>#REF!</f>
        <v>#REF!</v>
      </c>
      <c r="BC16" s="52" t="e">
        <f>#REF!</f>
        <v>#REF!</v>
      </c>
      <c r="BD16" s="52" t="e">
        <f>#REF!</f>
        <v>#REF!</v>
      </c>
      <c r="BE16" s="53" t="e">
        <f t="shared" si="11"/>
        <v>#REF!</v>
      </c>
      <c r="BF16" s="29"/>
      <c r="BG16" s="29"/>
      <c r="BH16" s="29"/>
      <c r="BI16" s="29"/>
      <c r="BJ16" s="29"/>
      <c r="BK16" s="215">
        <f t="shared" si="0"/>
        <v>0</v>
      </c>
      <c r="BL16" s="216">
        <f t="shared" si="1"/>
        <v>0</v>
      </c>
      <c r="BM16" s="217">
        <f t="shared" si="2"/>
        <v>0</v>
      </c>
      <c r="BN16" s="217">
        <f t="shared" si="3"/>
        <v>0</v>
      </c>
      <c r="BO16" s="218" t="e">
        <f>AW5*GETPIVOTDATA("MATGQT",$AE$4,"Standard","5.6
Din934","کاردکس انبار","مهره کاسه نمدی M8","MATWHC","000'012050008","MATU","Pcs")</f>
        <v>#REF!</v>
      </c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</row>
    <row r="17" spans="1:107" ht="15.75" thickBot="1" x14ac:dyDescent="0.3">
      <c r="A17" s="236" t="s">
        <v>84</v>
      </c>
      <c r="B17" s="40" t="s">
        <v>8</v>
      </c>
      <c r="C17" s="11" t="s">
        <v>85</v>
      </c>
      <c r="D17" s="237">
        <v>1</v>
      </c>
      <c r="E17" s="40" t="s">
        <v>7</v>
      </c>
      <c r="F17" s="40" t="s">
        <v>85</v>
      </c>
      <c r="G17" s="12">
        <v>1</v>
      </c>
      <c r="H17" s="40" t="s">
        <v>9</v>
      </c>
      <c r="I17" s="40"/>
      <c r="J17" s="12" t="s">
        <v>163</v>
      </c>
      <c r="K17" s="12" t="s">
        <v>1</v>
      </c>
      <c r="L17" s="12">
        <v>2</v>
      </c>
      <c r="M17" s="12">
        <f t="shared" si="18"/>
        <v>2</v>
      </c>
      <c r="N17" s="20">
        <f t="shared" si="19"/>
        <v>2</v>
      </c>
      <c r="O17" s="5"/>
      <c r="P17" s="5"/>
      <c r="Q17" s="5"/>
      <c r="R17" s="103">
        <f t="shared" si="20"/>
        <v>0</v>
      </c>
      <c r="S17" s="104" t="str">
        <f t="shared" si="21"/>
        <v xml:space="preserve">بوش کاسه ای </v>
      </c>
      <c r="T17" s="28" t="s">
        <v>1</v>
      </c>
      <c r="U17" s="28" t="s">
        <v>1</v>
      </c>
      <c r="V17" s="135" t="s">
        <v>166</v>
      </c>
      <c r="W17" s="160"/>
      <c r="X17" s="28">
        <v>1</v>
      </c>
      <c r="Y17" s="233">
        <v>1</v>
      </c>
      <c r="Z17" s="28" t="s">
        <v>5</v>
      </c>
      <c r="AA17" s="142">
        <v>1</v>
      </c>
      <c r="AB17" s="18">
        <f t="shared" si="22"/>
        <v>2</v>
      </c>
      <c r="AC17" s="5"/>
      <c r="AD17" s="5"/>
      <c r="AE17" s="155"/>
      <c r="AF17" s="155"/>
      <c r="AG17" s="155"/>
      <c r="AH17" s="155"/>
      <c r="AI17" s="156"/>
      <c r="AJ17" s="37"/>
      <c r="AK17" s="37"/>
      <c r="AL17" s="37"/>
      <c r="AM17" s="37"/>
      <c r="AN17" s="37"/>
      <c r="AO17" s="37"/>
      <c r="AP17" s="37"/>
      <c r="AQ17" s="37"/>
      <c r="AR17" s="36"/>
      <c r="AS17" s="36"/>
      <c r="AT17" s="29"/>
      <c r="AU17" s="29"/>
      <c r="AV17" s="29"/>
      <c r="AW17" s="29"/>
      <c r="AX17" s="29"/>
      <c r="AY17" s="29"/>
      <c r="AZ17" s="202" t="str">
        <f t="shared" ref="AZ17:AZ31" si="23">B14</f>
        <v>01</v>
      </c>
      <c r="BA17" s="203" t="str">
        <f t="shared" ref="BA17:BA31" si="24">H14</f>
        <v>11</v>
      </c>
      <c r="BB17" s="191" t="str">
        <f t="shared" ref="BB17:BB31" si="25">R14</f>
        <v>03005010111</v>
      </c>
      <c r="BC17" s="204" t="str">
        <f t="shared" ref="BC17:BC31" si="26">C14</f>
        <v>درب</v>
      </c>
      <c r="BD17" s="204">
        <f t="shared" ref="BD17:BD31" si="27">D14</f>
        <v>1</v>
      </c>
      <c r="BE17" s="205">
        <f t="shared" si="11"/>
        <v>1</v>
      </c>
      <c r="BF17" s="29"/>
      <c r="BG17" s="29"/>
      <c r="BH17" s="29"/>
      <c r="BI17" s="29"/>
      <c r="BJ17" s="29"/>
      <c r="BK17" s="215">
        <f t="shared" si="0"/>
        <v>0</v>
      </c>
      <c r="BL17" s="216">
        <f t="shared" si="1"/>
        <v>0</v>
      </c>
      <c r="BM17" s="217">
        <f t="shared" si="2"/>
        <v>0</v>
      </c>
      <c r="BN17" s="217">
        <f t="shared" si="3"/>
        <v>0</v>
      </c>
      <c r="BO17" s="218" t="e">
        <f>AW5*GETPIVOTDATA("MATGQT",$AE$4,"Standard","A-36","کاردکس انبار","میلگرد آهن 14","MATWHC","000251100014","MATU","Pcs")</f>
        <v>#REF!</v>
      </c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</row>
    <row r="18" spans="1:107" ht="15" x14ac:dyDescent="0.25">
      <c r="A18" s="236" t="s">
        <v>84</v>
      </c>
      <c r="B18" s="40" t="s">
        <v>9</v>
      </c>
      <c r="C18" s="11" t="s">
        <v>85</v>
      </c>
      <c r="D18" s="237">
        <v>1</v>
      </c>
      <c r="E18" s="40" t="s">
        <v>7</v>
      </c>
      <c r="F18" s="40" t="s">
        <v>85</v>
      </c>
      <c r="G18" s="12">
        <v>1</v>
      </c>
      <c r="H18" s="40" t="s">
        <v>7</v>
      </c>
      <c r="I18" s="40"/>
      <c r="J18" s="12" t="s">
        <v>168</v>
      </c>
      <c r="K18" s="12" t="s">
        <v>73</v>
      </c>
      <c r="L18" s="12">
        <v>2</v>
      </c>
      <c r="M18" s="12">
        <f t="shared" si="18"/>
        <v>2</v>
      </c>
      <c r="N18" s="20">
        <f t="shared" si="19"/>
        <v>2</v>
      </c>
      <c r="O18" s="5"/>
      <c r="P18" s="5"/>
      <c r="Q18" s="5"/>
      <c r="R18" s="115">
        <f t="shared" si="20"/>
        <v>0</v>
      </c>
      <c r="S18" s="116" t="str">
        <f t="shared" si="21"/>
        <v>پیچ سر آلن</v>
      </c>
      <c r="T18" s="85" t="s">
        <v>181</v>
      </c>
      <c r="U18" s="117" t="s">
        <v>180</v>
      </c>
      <c r="V18" s="118" t="s">
        <v>167</v>
      </c>
      <c r="W18" s="161"/>
      <c r="X18" s="85">
        <v>1</v>
      </c>
      <c r="Y18" s="119">
        <v>1</v>
      </c>
      <c r="Z18" s="85" t="s">
        <v>5</v>
      </c>
      <c r="AA18" s="143">
        <f>N18*X18</f>
        <v>2</v>
      </c>
      <c r="AB18" s="120">
        <f t="shared" si="22"/>
        <v>2</v>
      </c>
      <c r="AC18" s="5"/>
      <c r="AD18" s="5"/>
      <c r="AE18" s="155"/>
      <c r="AF18" s="155"/>
      <c r="AG18" s="155"/>
      <c r="AH18" s="155"/>
      <c r="AI18" s="156"/>
      <c r="AJ18" s="37"/>
      <c r="AK18" s="37"/>
      <c r="AL18" s="37"/>
      <c r="AM18" s="37"/>
      <c r="AN18" s="37"/>
      <c r="AO18" s="37"/>
      <c r="AP18" s="37"/>
      <c r="AQ18" s="37"/>
      <c r="AR18" s="36"/>
      <c r="AS18" s="36"/>
      <c r="AT18" s="29"/>
      <c r="AU18" s="29"/>
      <c r="AV18" s="29"/>
      <c r="AW18" s="29"/>
      <c r="AX18" s="29"/>
      <c r="AY18" s="29"/>
      <c r="AZ18" s="167" t="str">
        <f t="shared" si="23"/>
        <v>02</v>
      </c>
      <c r="BA18" s="168" t="str">
        <f t="shared" si="24"/>
        <v>01</v>
      </c>
      <c r="BB18" s="206">
        <f t="shared" si="25"/>
        <v>0</v>
      </c>
      <c r="BC18" s="169" t="str">
        <f t="shared" si="26"/>
        <v>درب</v>
      </c>
      <c r="BD18" s="169">
        <f t="shared" si="27"/>
        <v>1</v>
      </c>
      <c r="BE18" s="170">
        <f t="shared" si="11"/>
        <v>1</v>
      </c>
      <c r="BF18" s="29"/>
      <c r="BG18" s="29"/>
      <c r="BH18" s="29"/>
      <c r="BI18" s="29"/>
      <c r="BJ18" s="29"/>
      <c r="BK18" s="215">
        <f t="shared" si="0"/>
        <v>0</v>
      </c>
      <c r="BL18" s="216">
        <f t="shared" si="1"/>
        <v>0</v>
      </c>
      <c r="BM18" s="217">
        <f t="shared" si="2"/>
        <v>0</v>
      </c>
      <c r="BN18" s="217">
        <f t="shared" si="3"/>
        <v>0</v>
      </c>
      <c r="BO18" s="218" t="e">
        <f>AW5*GETPIVOTDATA("MATGQT",$AE$4,"Standard","A-36","کاردکس انبار","میلگرد آهن 16","MATWHC","000251100016","MATU","Pcs")</f>
        <v>#REF!</v>
      </c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</row>
    <row r="19" spans="1:107" ht="22.5" x14ac:dyDescent="0.25">
      <c r="A19" s="236" t="s">
        <v>84</v>
      </c>
      <c r="B19" s="40" t="s">
        <v>9</v>
      </c>
      <c r="C19" s="11" t="s">
        <v>85</v>
      </c>
      <c r="D19" s="237">
        <v>1</v>
      </c>
      <c r="E19" s="40" t="s">
        <v>7</v>
      </c>
      <c r="F19" s="40" t="s">
        <v>85</v>
      </c>
      <c r="G19" s="12">
        <v>1</v>
      </c>
      <c r="H19" s="40" t="s">
        <v>8</v>
      </c>
      <c r="I19" s="40"/>
      <c r="J19" s="12" t="s">
        <v>169</v>
      </c>
      <c r="K19" s="12" t="s">
        <v>170</v>
      </c>
      <c r="L19" s="12">
        <v>4</v>
      </c>
      <c r="M19" s="12">
        <f t="shared" si="18"/>
        <v>4</v>
      </c>
      <c r="N19" s="20">
        <f t="shared" si="19"/>
        <v>4</v>
      </c>
      <c r="O19" s="5"/>
      <c r="P19" s="5"/>
      <c r="Q19" s="5"/>
      <c r="R19" s="121">
        <f t="shared" si="20"/>
        <v>0</v>
      </c>
      <c r="S19" s="122" t="str">
        <f t="shared" si="21"/>
        <v>پیچ 4 سو سرقابلمه ای</v>
      </c>
      <c r="T19" s="123" t="s">
        <v>182</v>
      </c>
      <c r="U19" s="123"/>
      <c r="V19" s="124" t="s">
        <v>171</v>
      </c>
      <c r="W19" s="162"/>
      <c r="X19" s="84">
        <v>1</v>
      </c>
      <c r="Y19" s="125">
        <v>1</v>
      </c>
      <c r="Z19" s="84" t="s">
        <v>5</v>
      </c>
      <c r="AA19" s="144">
        <f>N19*X19</f>
        <v>4</v>
      </c>
      <c r="AB19" s="126">
        <f t="shared" si="22"/>
        <v>4</v>
      </c>
      <c r="AE19" s="155"/>
      <c r="AF19" s="155"/>
      <c r="AG19" s="155"/>
      <c r="AH19" s="155"/>
      <c r="AI19" s="156"/>
      <c r="AJ19" s="35"/>
      <c r="AK19" s="35"/>
      <c r="AL19" s="35"/>
      <c r="AM19" s="35"/>
      <c r="AN19" s="35"/>
      <c r="AO19" s="35"/>
      <c r="AP19" s="35"/>
      <c r="AQ19" s="35"/>
      <c r="AR19" s="36"/>
      <c r="AS19" s="36"/>
      <c r="AT19" s="29"/>
      <c r="AU19" s="29"/>
      <c r="AV19" s="29"/>
      <c r="AW19" s="29"/>
      <c r="AX19" s="29"/>
      <c r="AY19" s="29"/>
      <c r="AZ19" s="57" t="str">
        <f t="shared" si="23"/>
        <v>02</v>
      </c>
      <c r="BA19" s="58" t="str">
        <f t="shared" si="24"/>
        <v>02</v>
      </c>
      <c r="BB19" s="200">
        <f t="shared" si="25"/>
        <v>0</v>
      </c>
      <c r="BC19" s="59" t="str">
        <f t="shared" si="26"/>
        <v>درب</v>
      </c>
      <c r="BD19" s="59">
        <f t="shared" si="27"/>
        <v>1</v>
      </c>
      <c r="BE19" s="60">
        <f t="shared" si="11"/>
        <v>1</v>
      </c>
      <c r="BF19" s="29"/>
      <c r="BG19" s="29"/>
      <c r="BH19" s="29"/>
      <c r="BI19" s="29"/>
      <c r="BJ19" s="29"/>
      <c r="BK19" s="215">
        <f t="shared" si="0"/>
        <v>0</v>
      </c>
      <c r="BL19" s="216">
        <f t="shared" si="1"/>
        <v>0</v>
      </c>
      <c r="BM19" s="217">
        <f t="shared" si="2"/>
        <v>0</v>
      </c>
      <c r="BN19" s="217">
        <f t="shared" si="3"/>
        <v>0</v>
      </c>
      <c r="BO19" s="218" t="e">
        <f>AW5*GETPIVOTDATA("MATGQT",$AE$4,"Standard","پلاستوفوم","کاردکس انبار","ورق پلاستوفوم 40x1000x2000","MATWHC","000199114000","MATU","Pcs")</f>
        <v>#REF!</v>
      </c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</row>
    <row r="20" spans="1:107" ht="15.75" thickBot="1" x14ac:dyDescent="0.3">
      <c r="A20" s="238" t="s">
        <v>84</v>
      </c>
      <c r="B20" s="75" t="s">
        <v>9</v>
      </c>
      <c r="C20" s="76" t="s">
        <v>85</v>
      </c>
      <c r="D20" s="239">
        <v>1</v>
      </c>
      <c r="E20" s="75" t="s">
        <v>7</v>
      </c>
      <c r="F20" s="75" t="s">
        <v>85</v>
      </c>
      <c r="G20" s="77">
        <v>1</v>
      </c>
      <c r="H20" s="75" t="s">
        <v>9</v>
      </c>
      <c r="I20" s="75"/>
      <c r="J20" s="77" t="s">
        <v>172</v>
      </c>
      <c r="K20" s="77" t="s">
        <v>1</v>
      </c>
      <c r="L20" s="77">
        <v>2</v>
      </c>
      <c r="M20" s="77">
        <f t="shared" si="18"/>
        <v>2</v>
      </c>
      <c r="N20" s="78">
        <f>M20*D20</f>
        <v>2</v>
      </c>
      <c r="O20" s="5"/>
      <c r="P20" s="5"/>
      <c r="Q20" s="5"/>
      <c r="R20" s="127">
        <f t="shared" si="20"/>
        <v>0</v>
      </c>
      <c r="S20" s="128" t="str">
        <f t="shared" si="21"/>
        <v>لقمه رزوه دار</v>
      </c>
      <c r="T20" s="129"/>
      <c r="U20" s="123" t="s">
        <v>49</v>
      </c>
      <c r="V20" s="130" t="s">
        <v>173</v>
      </c>
      <c r="W20" s="163"/>
      <c r="X20" s="86">
        <v>1</v>
      </c>
      <c r="Y20" s="131">
        <v>1</v>
      </c>
      <c r="Z20" s="86" t="s">
        <v>5</v>
      </c>
      <c r="AA20" s="145">
        <f>N20*X20</f>
        <v>2</v>
      </c>
      <c r="AB20" s="132">
        <f t="shared" si="22"/>
        <v>2</v>
      </c>
      <c r="AC20" s="5"/>
      <c r="AD20" s="5"/>
      <c r="AE20" s="155"/>
      <c r="AF20"/>
      <c r="AG20"/>
      <c r="AH20"/>
      <c r="AI20" s="156"/>
      <c r="AJ20" s="37"/>
      <c r="AK20" s="37"/>
      <c r="AL20" s="37"/>
      <c r="AM20" s="37"/>
      <c r="AN20" s="37"/>
      <c r="AO20" s="37"/>
      <c r="AP20" s="37"/>
      <c r="AQ20" s="37"/>
      <c r="AR20" s="36"/>
      <c r="AS20" s="36"/>
      <c r="AT20" s="29"/>
      <c r="AU20" s="29"/>
      <c r="AV20" s="29"/>
      <c r="AW20" s="29"/>
      <c r="AX20" s="29"/>
      <c r="AY20" s="29"/>
      <c r="AZ20" s="61" t="str">
        <f t="shared" si="23"/>
        <v>02</v>
      </c>
      <c r="BA20" s="62" t="str">
        <f t="shared" si="24"/>
        <v>03</v>
      </c>
      <c r="BB20" s="201">
        <f t="shared" si="25"/>
        <v>0</v>
      </c>
      <c r="BC20" s="63" t="str">
        <f t="shared" si="26"/>
        <v>درب</v>
      </c>
      <c r="BD20" s="63">
        <f t="shared" si="27"/>
        <v>1</v>
      </c>
      <c r="BE20" s="64">
        <f t="shared" si="11"/>
        <v>1</v>
      </c>
      <c r="BF20" s="29"/>
      <c r="BG20" s="29"/>
      <c r="BH20" s="29"/>
      <c r="BI20" s="29"/>
      <c r="BJ20" s="29"/>
      <c r="BK20" s="215">
        <f t="shared" si="0"/>
        <v>0</v>
      </c>
      <c r="BL20" s="216">
        <f t="shared" si="1"/>
        <v>0</v>
      </c>
      <c r="BM20" s="217">
        <f t="shared" si="2"/>
        <v>0</v>
      </c>
      <c r="BN20" s="217">
        <f t="shared" si="3"/>
        <v>0</v>
      </c>
      <c r="BO20" s="218" t="e">
        <f>AW5*GETPIVOTDATA("MATGQT",$AE$4,"Standard","St-37","کاردکس انبار","ورق سیاه 1250x3","MATWHC","000130300125","MATU","Kg")</f>
        <v>#REF!</v>
      </c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</row>
    <row r="21" spans="1:107" ht="15.75" thickBot="1" x14ac:dyDescent="0.3">
      <c r="A21" s="87" t="s">
        <v>84</v>
      </c>
      <c r="B21" s="88" t="s">
        <v>10</v>
      </c>
      <c r="C21" s="89" t="s">
        <v>174</v>
      </c>
      <c r="D21" s="90">
        <v>1</v>
      </c>
      <c r="E21" s="88" t="s">
        <v>7</v>
      </c>
      <c r="F21" s="88" t="s">
        <v>174</v>
      </c>
      <c r="G21" s="91">
        <v>1</v>
      </c>
      <c r="H21" s="88" t="s">
        <v>7</v>
      </c>
      <c r="I21" s="88" t="str">
        <f>A21&amp;B21&amp;E21&amp;H21</f>
        <v>03005040101</v>
      </c>
      <c r="J21" s="91" t="s">
        <v>175</v>
      </c>
      <c r="K21" s="91" t="s">
        <v>177</v>
      </c>
      <c r="L21" s="91">
        <v>2</v>
      </c>
      <c r="M21" s="91">
        <f t="shared" si="18"/>
        <v>2</v>
      </c>
      <c r="N21" s="92">
        <f>M21*D21</f>
        <v>2</v>
      </c>
      <c r="O21" s="5"/>
      <c r="P21" s="5"/>
      <c r="Q21" s="5"/>
      <c r="R21" s="105" t="str">
        <f t="shared" si="20"/>
        <v>03005040101</v>
      </c>
      <c r="S21" s="106" t="str">
        <f t="shared" si="21"/>
        <v>پروفیل عرضی</v>
      </c>
      <c r="T21" s="91"/>
      <c r="U21" s="110" t="s">
        <v>49</v>
      </c>
      <c r="V21" s="107" t="s">
        <v>178</v>
      </c>
      <c r="W21" s="164"/>
      <c r="X21" s="91">
        <v>2.8</v>
      </c>
      <c r="Y21" s="152">
        <v>3.4</v>
      </c>
      <c r="Z21" s="91" t="s">
        <v>4</v>
      </c>
      <c r="AA21" s="146">
        <f t="shared" ref="AA21:AA28" si="28">X21*N21</f>
        <v>5.6</v>
      </c>
      <c r="AB21" s="153">
        <f t="shared" si="22"/>
        <v>6.8</v>
      </c>
      <c r="AE21"/>
      <c r="AF21"/>
      <c r="AG21"/>
      <c r="AH21"/>
      <c r="AI21"/>
      <c r="AJ21" s="35"/>
      <c r="AK21" s="35"/>
      <c r="AL21" s="35"/>
      <c r="AM21" s="35"/>
      <c r="AN21" s="35"/>
      <c r="AO21" s="35"/>
      <c r="AP21" s="35"/>
      <c r="AQ21" s="35"/>
      <c r="AR21" s="36"/>
      <c r="AS21" s="36"/>
      <c r="AT21" s="29"/>
      <c r="AU21" s="29"/>
      <c r="AV21" s="29"/>
      <c r="AW21" s="29"/>
      <c r="AX21" s="29"/>
      <c r="AY21" s="29"/>
      <c r="AZ21" s="197" t="str">
        <f t="shared" si="23"/>
        <v>03</v>
      </c>
      <c r="BA21" s="198" t="str">
        <f t="shared" si="24"/>
        <v>01</v>
      </c>
      <c r="BB21" s="199">
        <f t="shared" si="25"/>
        <v>0</v>
      </c>
      <c r="BC21" s="70" t="str">
        <f t="shared" si="26"/>
        <v>درب</v>
      </c>
      <c r="BD21" s="70">
        <f t="shared" si="27"/>
        <v>1</v>
      </c>
      <c r="BE21" s="71">
        <f t="shared" si="11"/>
        <v>1</v>
      </c>
      <c r="BF21" s="29"/>
      <c r="BG21" s="29"/>
      <c r="BH21" s="29"/>
      <c r="BI21" s="29"/>
      <c r="BJ21" s="29"/>
      <c r="BK21" s="215">
        <f t="shared" si="0"/>
        <v>0</v>
      </c>
      <c r="BL21" s="216">
        <f t="shared" si="1"/>
        <v>0</v>
      </c>
      <c r="BM21" s="217">
        <f t="shared" si="2"/>
        <v>0</v>
      </c>
      <c r="BN21" s="217">
        <f t="shared" si="3"/>
        <v>0</v>
      </c>
      <c r="BO21" s="218" t="e">
        <f>AW5*GETPIVOTDATA("MATGQT",$AE$4,"Standard","St-37","کاردکس انبار","ورق سیاه 1250x5","MATWHC","000130500125","MATU","Kg")</f>
        <v>#REF!</v>
      </c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</row>
    <row r="22" spans="1:107" ht="15" x14ac:dyDescent="0.25">
      <c r="A22" s="93" t="s">
        <v>84</v>
      </c>
      <c r="B22" s="80" t="s">
        <v>10</v>
      </c>
      <c r="C22" s="81" t="s">
        <v>174</v>
      </c>
      <c r="D22" s="82">
        <v>1</v>
      </c>
      <c r="E22" s="80" t="s">
        <v>7</v>
      </c>
      <c r="F22" s="80" t="s">
        <v>174</v>
      </c>
      <c r="G22" s="83">
        <v>1</v>
      </c>
      <c r="H22" s="80" t="s">
        <v>9</v>
      </c>
      <c r="I22" s="80" t="str">
        <f>A22&amp;B22&amp;E22&amp;H22</f>
        <v>03005040103</v>
      </c>
      <c r="J22" s="83" t="s">
        <v>176</v>
      </c>
      <c r="K22" s="83" t="s">
        <v>179</v>
      </c>
      <c r="L22" s="83">
        <v>2</v>
      </c>
      <c r="M22" s="83">
        <f t="shared" si="18"/>
        <v>2</v>
      </c>
      <c r="N22" s="94">
        <f t="shared" si="19"/>
        <v>2</v>
      </c>
      <c r="O22" s="5"/>
      <c r="P22" s="5"/>
      <c r="Q22" s="5"/>
      <c r="R22" s="108" t="str">
        <f t="shared" si="20"/>
        <v>03005040103</v>
      </c>
      <c r="S22" s="109" t="str">
        <f t="shared" si="21"/>
        <v>پروفیل طولی</v>
      </c>
      <c r="T22" s="83"/>
      <c r="U22" s="110" t="s">
        <v>49</v>
      </c>
      <c r="V22" s="107" t="s">
        <v>178</v>
      </c>
      <c r="W22" s="165"/>
      <c r="X22" s="83">
        <v>7.26</v>
      </c>
      <c r="Y22" s="154">
        <v>10.199999999999999</v>
      </c>
      <c r="Z22" s="83" t="s">
        <v>4</v>
      </c>
      <c r="AA22" s="147">
        <f t="shared" si="28"/>
        <v>14.52</v>
      </c>
      <c r="AB22" s="235">
        <f t="shared" si="22"/>
        <v>20.399999999999999</v>
      </c>
      <c r="AC22" s="5"/>
      <c r="AD22" s="5"/>
      <c r="AE22"/>
      <c r="AF22"/>
      <c r="AG22"/>
      <c r="AH22"/>
      <c r="AI22"/>
      <c r="AJ22" s="37"/>
      <c r="AK22" s="37"/>
      <c r="AL22" s="37"/>
      <c r="AM22" s="37"/>
      <c r="AN22" s="37"/>
      <c r="AO22" s="37"/>
      <c r="AP22" s="37"/>
      <c r="AQ22" s="37"/>
      <c r="AR22" s="36"/>
      <c r="AS22" s="36"/>
      <c r="AT22" s="29"/>
      <c r="AU22" s="29"/>
      <c r="AV22" s="29"/>
      <c r="AW22" s="29"/>
      <c r="AX22" s="29"/>
      <c r="AY22" s="29"/>
      <c r="AZ22" s="179" t="str">
        <f t="shared" si="23"/>
        <v>03</v>
      </c>
      <c r="BA22" s="180" t="str">
        <f t="shared" si="24"/>
        <v>02</v>
      </c>
      <c r="BB22" s="195">
        <f t="shared" si="25"/>
        <v>0</v>
      </c>
      <c r="BC22" s="68" t="str">
        <f t="shared" si="26"/>
        <v>درب</v>
      </c>
      <c r="BD22" s="68">
        <f t="shared" si="27"/>
        <v>1</v>
      </c>
      <c r="BE22" s="69">
        <f t="shared" si="11"/>
        <v>1</v>
      </c>
      <c r="BF22" s="29"/>
      <c r="BG22" s="29"/>
      <c r="BH22" s="29"/>
      <c r="BI22" s="29"/>
      <c r="BJ22" s="29"/>
      <c r="BK22" s="215">
        <f t="shared" si="0"/>
        <v>0</v>
      </c>
      <c r="BL22" s="216">
        <f t="shared" si="1"/>
        <v>0</v>
      </c>
      <c r="BM22" s="217">
        <f t="shared" si="2"/>
        <v>0</v>
      </c>
      <c r="BN22" s="217">
        <f t="shared" si="3"/>
        <v>0</v>
      </c>
      <c r="BO22" s="218" t="e">
        <f>AW5*GETPIVOTDATA("MATGQT",$AE$4,"Standard","H.D.G","کاردکس انبار","ورق گالوانیزه 1.2x1000","MATWHC","000140120100","MATU","Kg")</f>
        <v>#REF!</v>
      </c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</row>
    <row r="23" spans="1:107" ht="15.75" thickBot="1" x14ac:dyDescent="0.3">
      <c r="A23" s="252" t="s">
        <v>84</v>
      </c>
      <c r="B23" s="253" t="s">
        <v>10</v>
      </c>
      <c r="C23" s="254" t="s">
        <v>174</v>
      </c>
      <c r="D23" s="255">
        <v>1</v>
      </c>
      <c r="E23" s="253" t="s">
        <v>7</v>
      </c>
      <c r="F23" s="253" t="s">
        <v>174</v>
      </c>
      <c r="G23" s="256">
        <v>1</v>
      </c>
      <c r="H23" s="253" t="s">
        <v>9</v>
      </c>
      <c r="I23" s="253" t="str">
        <f>A23&amp;B23&amp;E23&amp;H23</f>
        <v>03005040103</v>
      </c>
      <c r="J23" s="256" t="s">
        <v>147</v>
      </c>
      <c r="K23" s="256" t="s">
        <v>148</v>
      </c>
      <c r="L23" s="256">
        <v>2</v>
      </c>
      <c r="M23" s="256">
        <f t="shared" si="18"/>
        <v>2</v>
      </c>
      <c r="N23" s="257">
        <f t="shared" si="19"/>
        <v>2</v>
      </c>
      <c r="O23" s="5"/>
      <c r="P23" s="5"/>
      <c r="Q23" s="5"/>
      <c r="R23" s="111" t="str">
        <f t="shared" si="20"/>
        <v>03005040103</v>
      </c>
      <c r="S23" s="112" t="str">
        <f t="shared" si="21"/>
        <v>لولا 1</v>
      </c>
      <c r="T23" s="95" t="s">
        <v>2</v>
      </c>
      <c r="U23" s="95" t="s">
        <v>49</v>
      </c>
      <c r="V23" s="112" t="s">
        <v>152</v>
      </c>
      <c r="W23" s="166"/>
      <c r="X23" s="95">
        <v>0.13</v>
      </c>
      <c r="Y23" s="136">
        <v>0.15</v>
      </c>
      <c r="Z23" s="95" t="s">
        <v>4</v>
      </c>
      <c r="AA23" s="275">
        <f t="shared" si="28"/>
        <v>0.26</v>
      </c>
      <c r="AB23" s="276">
        <f t="shared" si="22"/>
        <v>0.3</v>
      </c>
      <c r="AE23"/>
      <c r="AF23"/>
      <c r="AG23"/>
      <c r="AH23"/>
      <c r="AI23"/>
      <c r="AJ23" s="35"/>
      <c r="AK23" s="35"/>
      <c r="AL23" s="35"/>
      <c r="AM23" s="35"/>
      <c r="AN23" s="35"/>
      <c r="AO23" s="35"/>
      <c r="AP23" s="35"/>
      <c r="AQ23" s="35"/>
      <c r="AR23" s="36"/>
      <c r="AS23" s="36"/>
      <c r="AT23" s="29"/>
      <c r="AU23" s="29"/>
      <c r="AV23" s="29"/>
      <c r="AW23" s="29"/>
      <c r="AX23" s="29"/>
      <c r="AY23" s="29"/>
      <c r="AZ23" s="181" t="str">
        <f t="shared" si="23"/>
        <v>03</v>
      </c>
      <c r="BA23" s="182" t="str">
        <f t="shared" si="24"/>
        <v>03</v>
      </c>
      <c r="BB23" s="196">
        <f t="shared" si="25"/>
        <v>0</v>
      </c>
      <c r="BC23" s="183" t="str">
        <f t="shared" si="26"/>
        <v>درب</v>
      </c>
      <c r="BD23" s="183">
        <f t="shared" si="27"/>
        <v>1</v>
      </c>
      <c r="BE23" s="184">
        <f t="shared" si="11"/>
        <v>1</v>
      </c>
      <c r="BF23" s="29"/>
      <c r="BG23" s="29"/>
      <c r="BH23" s="29"/>
      <c r="BI23" s="29"/>
      <c r="BJ23" s="29"/>
      <c r="BK23" s="219">
        <f t="shared" si="0"/>
        <v>0</v>
      </c>
      <c r="BL23" s="220">
        <f t="shared" si="1"/>
        <v>0</v>
      </c>
      <c r="BM23" s="221">
        <f t="shared" si="2"/>
        <v>0</v>
      </c>
      <c r="BN23" s="221">
        <f t="shared" si="3"/>
        <v>0</v>
      </c>
      <c r="BO23" s="222" t="e">
        <f>AW5*GETPIVOTDATA("MATGQT",$AE$4,"Standard","H.D.G","کاردکس انبار","ورق گالوانیزه 1.5x1000","MATWHC","000140150100","MATU","Kg")</f>
        <v>#REF!</v>
      </c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</row>
    <row r="24" spans="1:107" ht="15" x14ac:dyDescent="0.25">
      <c r="A24" s="258" t="s">
        <v>84</v>
      </c>
      <c r="B24" s="259" t="s">
        <v>10</v>
      </c>
      <c r="C24" s="260" t="s">
        <v>204</v>
      </c>
      <c r="D24" s="260">
        <v>1</v>
      </c>
      <c r="E24" s="259" t="s">
        <v>7</v>
      </c>
      <c r="F24" s="259" t="s">
        <v>204</v>
      </c>
      <c r="G24" s="261">
        <v>1</v>
      </c>
      <c r="H24" s="259" t="s">
        <v>10</v>
      </c>
      <c r="I24" s="259" t="str">
        <f>A24&amp;B24&amp;E24&amp;H24</f>
        <v>03005040104</v>
      </c>
      <c r="J24" s="261" t="s">
        <v>205</v>
      </c>
      <c r="K24" s="261" t="s">
        <v>206</v>
      </c>
      <c r="L24" s="261">
        <v>1</v>
      </c>
      <c r="M24" s="261">
        <f t="shared" si="18"/>
        <v>1</v>
      </c>
      <c r="N24" s="262">
        <f t="shared" si="19"/>
        <v>1</v>
      </c>
      <c r="O24" s="5"/>
      <c r="P24" s="5"/>
      <c r="Q24" s="5"/>
      <c r="R24" s="268" t="str">
        <f t="shared" si="20"/>
        <v>03005040104</v>
      </c>
      <c r="S24" s="269" t="str">
        <f t="shared" si="21"/>
        <v xml:space="preserve">محور قفل </v>
      </c>
      <c r="T24" s="270" t="s">
        <v>69</v>
      </c>
      <c r="U24" s="270" t="s">
        <v>49</v>
      </c>
      <c r="V24" s="269" t="s">
        <v>207</v>
      </c>
      <c r="W24" s="271"/>
      <c r="X24" s="270">
        <v>0.06</v>
      </c>
      <c r="Y24" s="272">
        <v>0.09</v>
      </c>
      <c r="Z24" s="270" t="s">
        <v>4</v>
      </c>
      <c r="AA24" s="273">
        <f t="shared" si="28"/>
        <v>0.06</v>
      </c>
      <c r="AB24" s="274">
        <f t="shared" si="22"/>
        <v>0.09</v>
      </c>
      <c r="AC24" s="5"/>
      <c r="AD24" s="5"/>
      <c r="AE24"/>
      <c r="AF24"/>
      <c r="AG24"/>
      <c r="AH24"/>
      <c r="AI24"/>
      <c r="AJ24" s="37"/>
      <c r="AK24" s="37"/>
      <c r="AL24" s="37"/>
      <c r="AM24" s="37"/>
      <c r="AN24" s="37"/>
      <c r="AO24" s="37"/>
      <c r="AP24" s="37"/>
      <c r="AQ24" s="37"/>
      <c r="AR24" s="36"/>
      <c r="AS24" s="36"/>
      <c r="AT24" s="29"/>
      <c r="AU24" s="29"/>
      <c r="AV24" s="29"/>
      <c r="AW24" s="29"/>
      <c r="AX24" s="29"/>
      <c r="AY24" s="29"/>
      <c r="AZ24" s="185" t="str">
        <f t="shared" si="23"/>
        <v>04</v>
      </c>
      <c r="BA24" s="186" t="str">
        <f t="shared" si="24"/>
        <v>01</v>
      </c>
      <c r="BB24" s="194" t="str">
        <f t="shared" si="25"/>
        <v>03005040101</v>
      </c>
      <c r="BC24" s="187" t="str">
        <f t="shared" si="26"/>
        <v>قاب</v>
      </c>
      <c r="BD24" s="187">
        <f t="shared" si="27"/>
        <v>1</v>
      </c>
      <c r="BE24" s="188">
        <f t="shared" si="11"/>
        <v>1</v>
      </c>
      <c r="BF24" s="29"/>
      <c r="BG24" s="29"/>
      <c r="BH24" s="29"/>
      <c r="BI24" s="29"/>
      <c r="BJ24" s="29"/>
      <c r="BK24" s="208"/>
      <c r="BL24" s="208"/>
      <c r="BM24" s="209"/>
      <c r="BN24" s="209"/>
      <c r="BO24" s="20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</row>
    <row r="25" spans="1:107" ht="15" x14ac:dyDescent="0.25">
      <c r="A25" s="242"/>
      <c r="B25" s="243" t="s">
        <v>10</v>
      </c>
      <c r="C25" s="244" t="s">
        <v>204</v>
      </c>
      <c r="D25" s="244">
        <v>1</v>
      </c>
      <c r="E25" s="243"/>
      <c r="F25" s="243"/>
      <c r="G25" s="245"/>
      <c r="H25" s="243"/>
      <c r="I25" s="243"/>
      <c r="J25" s="245" t="s">
        <v>208</v>
      </c>
      <c r="K25" s="245" t="s">
        <v>211</v>
      </c>
      <c r="L25" s="245">
        <v>1</v>
      </c>
      <c r="M25" s="245">
        <f>L25*D25</f>
        <v>1</v>
      </c>
      <c r="N25" s="246">
        <f>M25*D25</f>
        <v>1</v>
      </c>
      <c r="O25" s="5"/>
      <c r="P25" s="5"/>
      <c r="Q25" s="5"/>
      <c r="R25" s="108"/>
      <c r="S25" s="109" t="str">
        <f t="shared" si="21"/>
        <v xml:space="preserve">بوش کوتاه </v>
      </c>
      <c r="T25" s="83" t="s">
        <v>212</v>
      </c>
      <c r="U25" s="83" t="s">
        <v>49</v>
      </c>
      <c r="V25" s="109" t="s">
        <v>213</v>
      </c>
      <c r="W25" s="165"/>
      <c r="X25" s="270">
        <v>0.01</v>
      </c>
      <c r="Y25" s="272"/>
      <c r="Z25" s="270" t="s">
        <v>4</v>
      </c>
      <c r="AA25" s="273">
        <f t="shared" ref="AA25:AA28" si="29">X25*N25</f>
        <v>0.01</v>
      </c>
      <c r="AB25" s="274">
        <f t="shared" ref="AB25:AB28" si="30">Y25*N25</f>
        <v>0</v>
      </c>
      <c r="AC25" s="5"/>
      <c r="AD25" s="5"/>
      <c r="AE25"/>
      <c r="AF25"/>
      <c r="AG25"/>
      <c r="AH25"/>
      <c r="AI25"/>
      <c r="AJ25" s="37"/>
      <c r="AK25" s="37"/>
      <c r="AL25" s="37"/>
      <c r="AM25" s="37"/>
      <c r="AN25" s="37"/>
      <c r="AO25" s="37"/>
      <c r="AP25" s="37"/>
      <c r="AQ25" s="37"/>
      <c r="AR25" s="36"/>
      <c r="AS25" s="36"/>
      <c r="AT25" s="29"/>
      <c r="AU25" s="29"/>
      <c r="AV25" s="29"/>
      <c r="AW25" s="29"/>
      <c r="AX25" s="29"/>
      <c r="AY25" s="29"/>
      <c r="AZ25" s="185"/>
      <c r="BA25" s="186"/>
      <c r="BB25" s="194"/>
      <c r="BC25" s="187"/>
      <c r="BD25" s="187"/>
      <c r="BE25" s="188"/>
      <c r="BF25" s="29"/>
      <c r="BG25" s="29"/>
      <c r="BH25" s="29"/>
      <c r="BI25" s="29"/>
      <c r="BJ25" s="29"/>
      <c r="BK25" s="208"/>
      <c r="BL25" s="208"/>
      <c r="BM25" s="209"/>
      <c r="BN25" s="209"/>
      <c r="BO25" s="20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</row>
    <row r="26" spans="1:107" ht="15" x14ac:dyDescent="0.25">
      <c r="A26" s="263"/>
      <c r="B26" s="264" t="s">
        <v>10</v>
      </c>
      <c r="C26" s="265" t="s">
        <v>204</v>
      </c>
      <c r="D26" s="265">
        <v>1</v>
      </c>
      <c r="E26" s="264"/>
      <c r="F26" s="264"/>
      <c r="G26" s="266"/>
      <c r="H26" s="264"/>
      <c r="I26" s="264"/>
      <c r="J26" s="266" t="s">
        <v>209</v>
      </c>
      <c r="K26" s="266"/>
      <c r="L26" s="245">
        <v>1</v>
      </c>
      <c r="M26" s="245">
        <f>L26*D26</f>
        <v>1</v>
      </c>
      <c r="N26" s="246">
        <f>M26*D26</f>
        <v>1</v>
      </c>
      <c r="O26" s="5"/>
      <c r="P26" s="5"/>
      <c r="Q26" s="5"/>
      <c r="R26" s="108"/>
      <c r="S26" s="109" t="str">
        <f t="shared" si="21"/>
        <v>بوش بلند</v>
      </c>
      <c r="T26" s="83"/>
      <c r="U26" s="83"/>
      <c r="V26" s="109"/>
      <c r="W26" s="165"/>
      <c r="X26" s="270"/>
      <c r="Y26" s="272"/>
      <c r="Z26" s="270" t="s">
        <v>4</v>
      </c>
      <c r="AA26" s="273">
        <f t="shared" si="29"/>
        <v>0</v>
      </c>
      <c r="AB26" s="274">
        <f t="shared" si="30"/>
        <v>0</v>
      </c>
      <c r="AC26" s="5"/>
      <c r="AD26" s="5"/>
      <c r="AE26"/>
      <c r="AF26"/>
      <c r="AG26"/>
      <c r="AH26"/>
      <c r="AI26"/>
      <c r="AJ26" s="37"/>
      <c r="AK26" s="37"/>
      <c r="AL26" s="37"/>
      <c r="AM26" s="37"/>
      <c r="AN26" s="37"/>
      <c r="AO26" s="37"/>
      <c r="AP26" s="37"/>
      <c r="AQ26" s="37"/>
      <c r="AR26" s="36"/>
      <c r="AS26" s="36"/>
      <c r="AT26" s="29"/>
      <c r="AU26" s="29"/>
      <c r="AV26" s="29"/>
      <c r="AW26" s="29"/>
      <c r="AX26" s="29"/>
      <c r="AY26" s="29"/>
      <c r="AZ26" s="185"/>
      <c r="BA26" s="186"/>
      <c r="BB26" s="194"/>
      <c r="BC26" s="187"/>
      <c r="BD26" s="187"/>
      <c r="BE26" s="188"/>
      <c r="BF26" s="29"/>
      <c r="BG26" s="29"/>
      <c r="BH26" s="29"/>
      <c r="BI26" s="29"/>
      <c r="BJ26" s="29"/>
      <c r="BK26" s="208"/>
      <c r="BL26" s="208"/>
      <c r="BM26" s="209"/>
      <c r="BN26" s="209"/>
      <c r="BO26" s="20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</row>
    <row r="27" spans="1:107" ht="15" x14ac:dyDescent="0.25">
      <c r="A27" s="242" t="s">
        <v>84</v>
      </c>
      <c r="B27" s="243" t="s">
        <v>10</v>
      </c>
      <c r="C27" s="244" t="s">
        <v>204</v>
      </c>
      <c r="D27" s="244">
        <v>1</v>
      </c>
      <c r="E27" s="243" t="s">
        <v>7</v>
      </c>
      <c r="F27" s="243" t="s">
        <v>174</v>
      </c>
      <c r="G27" s="245">
        <v>1</v>
      </c>
      <c r="H27" s="243" t="s">
        <v>11</v>
      </c>
      <c r="I27" s="243" t="s">
        <v>74</v>
      </c>
      <c r="J27" s="245"/>
      <c r="K27" s="245"/>
      <c r="L27" s="245">
        <v>1</v>
      </c>
      <c r="M27" s="245">
        <f t="shared" si="18"/>
        <v>1</v>
      </c>
      <c r="N27" s="246">
        <f t="shared" si="19"/>
        <v>1</v>
      </c>
      <c r="O27" s="5"/>
      <c r="P27" s="5"/>
      <c r="Q27" s="5"/>
      <c r="R27" s="108" t="str">
        <f t="shared" si="20"/>
        <v>011010870</v>
      </c>
      <c r="S27" s="109">
        <f t="shared" si="21"/>
        <v>0</v>
      </c>
      <c r="T27" s="83"/>
      <c r="U27" s="110"/>
      <c r="V27" s="109"/>
      <c r="W27" s="165"/>
      <c r="X27" s="270"/>
      <c r="Y27" s="272"/>
      <c r="Z27" s="270" t="s">
        <v>4</v>
      </c>
      <c r="AA27" s="273">
        <f t="shared" si="29"/>
        <v>0</v>
      </c>
      <c r="AB27" s="274">
        <f t="shared" si="30"/>
        <v>0</v>
      </c>
      <c r="AE27"/>
      <c r="AF27"/>
      <c r="AG27"/>
      <c r="AH27"/>
      <c r="AI27"/>
      <c r="AJ27" s="35"/>
      <c r="AK27" s="35"/>
      <c r="AL27" s="35"/>
      <c r="AM27" s="35"/>
      <c r="AN27" s="35"/>
      <c r="AO27" s="35"/>
      <c r="AP27" s="35"/>
      <c r="AQ27" s="35"/>
      <c r="AR27" s="36"/>
      <c r="AS27" s="36"/>
      <c r="AT27" s="29"/>
      <c r="AU27" s="29"/>
      <c r="AV27" s="29"/>
      <c r="AW27" s="29"/>
      <c r="AX27" s="29"/>
      <c r="AY27" s="29"/>
      <c r="AZ27" s="171" t="str">
        <f>B22</f>
        <v>04</v>
      </c>
      <c r="BA27" s="172" t="str">
        <f>H22</f>
        <v>03</v>
      </c>
      <c r="BB27" s="192" t="str">
        <f>R22</f>
        <v>03005040103</v>
      </c>
      <c r="BC27" s="173" t="str">
        <f>C22</f>
        <v>قاب</v>
      </c>
      <c r="BD27" s="173">
        <f>D22</f>
        <v>1</v>
      </c>
      <c r="BE27" s="174">
        <f t="shared" si="11"/>
        <v>1</v>
      </c>
      <c r="BF27" s="29"/>
      <c r="BG27" s="29"/>
      <c r="BH27" s="29"/>
      <c r="BI27" s="29"/>
      <c r="BJ27" s="29"/>
      <c r="BK27" s="208"/>
      <c r="BL27" s="208"/>
      <c r="BM27" s="209"/>
      <c r="BN27" s="209"/>
      <c r="BO27" s="20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</row>
    <row r="28" spans="1:107" ht="15.75" thickBot="1" x14ac:dyDescent="0.3">
      <c r="A28" s="247" t="s">
        <v>84</v>
      </c>
      <c r="B28" s="248" t="s">
        <v>10</v>
      </c>
      <c r="C28" s="249" t="s">
        <v>204</v>
      </c>
      <c r="D28" s="249">
        <v>1</v>
      </c>
      <c r="E28" s="248" t="s">
        <v>7</v>
      </c>
      <c r="F28" s="248" t="s">
        <v>174</v>
      </c>
      <c r="G28" s="250">
        <v>1</v>
      </c>
      <c r="H28" s="248" t="s">
        <v>12</v>
      </c>
      <c r="I28" s="248" t="s">
        <v>75</v>
      </c>
      <c r="J28" s="250"/>
      <c r="K28" s="250"/>
      <c r="L28" s="250">
        <v>2</v>
      </c>
      <c r="M28" s="250">
        <f t="shared" si="18"/>
        <v>2</v>
      </c>
      <c r="N28" s="251">
        <f t="shared" si="19"/>
        <v>2</v>
      </c>
      <c r="O28" s="5"/>
      <c r="P28" s="5"/>
      <c r="Q28" s="5"/>
      <c r="R28" s="111" t="str">
        <f t="shared" si="20"/>
        <v>012050008</v>
      </c>
      <c r="S28" s="112">
        <f t="shared" si="21"/>
        <v>0</v>
      </c>
      <c r="T28" s="95"/>
      <c r="U28" s="113"/>
      <c r="V28" s="114"/>
      <c r="W28" s="166"/>
      <c r="X28" s="270"/>
      <c r="Y28" s="272"/>
      <c r="Z28" s="270" t="s">
        <v>4</v>
      </c>
      <c r="AA28" s="273">
        <f t="shared" si="29"/>
        <v>0</v>
      </c>
      <c r="AB28" s="274">
        <f t="shared" si="30"/>
        <v>0</v>
      </c>
      <c r="AC28" s="5"/>
      <c r="AD28" s="5"/>
      <c r="AE28"/>
      <c r="AF28"/>
      <c r="AG28"/>
      <c r="AH28"/>
      <c r="AI28" s="37"/>
      <c r="AJ28" s="37"/>
      <c r="AK28" s="37"/>
      <c r="AL28" s="37"/>
      <c r="AM28" s="37"/>
      <c r="AN28" s="37"/>
      <c r="AO28" s="37"/>
      <c r="AP28" s="37"/>
      <c r="AQ28" s="37"/>
      <c r="AR28" s="36"/>
      <c r="AS28" s="36"/>
      <c r="AT28" s="29"/>
      <c r="AU28" s="29"/>
      <c r="AV28" s="29"/>
      <c r="AW28" s="29"/>
      <c r="AX28" s="29"/>
      <c r="AY28" s="29"/>
      <c r="AZ28" s="171" t="str">
        <f>B23</f>
        <v>04</v>
      </c>
      <c r="BA28" s="172" t="str">
        <f>H23</f>
        <v>03</v>
      </c>
      <c r="BB28" s="192" t="str">
        <f>R23</f>
        <v>03005040103</v>
      </c>
      <c r="BC28" s="173" t="str">
        <f>C23</f>
        <v>قاب</v>
      </c>
      <c r="BD28" s="173">
        <f>D23</f>
        <v>1</v>
      </c>
      <c r="BE28" s="174">
        <f t="shared" si="11"/>
        <v>1</v>
      </c>
      <c r="BF28" s="29"/>
      <c r="BG28" s="29"/>
      <c r="BH28" s="29"/>
      <c r="BI28" s="29"/>
      <c r="BJ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</row>
    <row r="29" spans="1:107" ht="15" x14ac:dyDescent="0.25">
      <c r="O29" s="5"/>
      <c r="P29" s="5"/>
      <c r="Q29" s="5"/>
      <c r="AE29"/>
      <c r="AF29"/>
      <c r="AG29"/>
      <c r="AH29"/>
      <c r="AR29"/>
      <c r="AS29"/>
      <c r="AT29"/>
      <c r="AU29"/>
      <c r="AV29" s="29"/>
      <c r="AW29" s="35"/>
      <c r="AX29" s="35"/>
      <c r="AY29" s="35"/>
      <c r="AZ29" s="171" t="str">
        <f>B24</f>
        <v>04</v>
      </c>
      <c r="BA29" s="172" t="str">
        <f>H24</f>
        <v>04</v>
      </c>
      <c r="BB29" s="192" t="str">
        <f>R24</f>
        <v>03005040104</v>
      </c>
      <c r="BC29" s="173" t="str">
        <f>C24</f>
        <v>قفل</v>
      </c>
      <c r="BD29" s="173">
        <f>D24</f>
        <v>1</v>
      </c>
      <c r="BE29" s="174">
        <f t="shared" ref="BE29:BE31" si="31">BD29*AW$5</f>
        <v>1</v>
      </c>
      <c r="BK29" s="210"/>
      <c r="BL29" s="210"/>
      <c r="BM29" s="210"/>
      <c r="BN29" s="210"/>
      <c r="BO29" s="210"/>
      <c r="BP29" s="209"/>
      <c r="BQ29" s="20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</row>
    <row r="30" spans="1:107" ht="15" x14ac:dyDescent="0.25">
      <c r="O30" s="5"/>
      <c r="P30" s="5"/>
      <c r="Q30" s="5"/>
      <c r="AC30" s="5"/>
      <c r="AD30" s="5"/>
      <c r="AE30"/>
      <c r="AF30"/>
      <c r="AG30"/>
      <c r="AH30"/>
      <c r="AR30"/>
      <c r="AS30"/>
      <c r="AT30"/>
      <c r="AU30"/>
      <c r="AV30" s="29"/>
      <c r="AW30" s="29"/>
      <c r="AX30" s="29"/>
      <c r="AY30" s="29"/>
      <c r="AZ30" s="171" t="str">
        <f t="shared" si="23"/>
        <v>04</v>
      </c>
      <c r="BA30" s="172" t="str">
        <f t="shared" si="24"/>
        <v>05</v>
      </c>
      <c r="BB30" s="192" t="str">
        <f t="shared" si="25"/>
        <v>011010870</v>
      </c>
      <c r="BC30" s="173" t="str">
        <f t="shared" si="26"/>
        <v>قفل</v>
      </c>
      <c r="BD30" s="173">
        <f t="shared" si="27"/>
        <v>1</v>
      </c>
      <c r="BE30" s="174">
        <f t="shared" si="31"/>
        <v>1</v>
      </c>
      <c r="BK30" s="210"/>
      <c r="BL30" s="210"/>
      <c r="BM30" s="210"/>
      <c r="BN30" s="210"/>
      <c r="BO30" s="210"/>
      <c r="BP30" s="209"/>
      <c r="BQ30" s="209"/>
      <c r="BR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</row>
    <row r="31" spans="1:107" ht="23.25" customHeight="1" thickBot="1" x14ac:dyDescent="0.3">
      <c r="O31" s="5"/>
      <c r="P31" s="5"/>
      <c r="Q31" s="5"/>
      <c r="AE31"/>
      <c r="AF31"/>
      <c r="AG31"/>
      <c r="AH31"/>
      <c r="AR31"/>
      <c r="AS31"/>
      <c r="AT31"/>
      <c r="AU31"/>
      <c r="AW31" s="29"/>
      <c r="AX31" s="29"/>
      <c r="AY31" s="29"/>
      <c r="AZ31" s="175" t="str">
        <f t="shared" si="23"/>
        <v>04</v>
      </c>
      <c r="BA31" s="176" t="str">
        <f t="shared" si="24"/>
        <v>06</v>
      </c>
      <c r="BB31" s="193" t="str">
        <f t="shared" si="25"/>
        <v>012050008</v>
      </c>
      <c r="BC31" s="177" t="str">
        <f t="shared" si="26"/>
        <v>قفل</v>
      </c>
      <c r="BD31" s="177">
        <f t="shared" si="27"/>
        <v>1</v>
      </c>
      <c r="BE31" s="178">
        <f t="shared" si="31"/>
        <v>1</v>
      </c>
    </row>
    <row r="32" spans="1:107" ht="15" x14ac:dyDescent="0.25">
      <c r="B32" s="30"/>
      <c r="C32" s="3"/>
      <c r="D32" s="3"/>
      <c r="E32" s="30"/>
      <c r="F32" s="30"/>
      <c r="G32" s="4"/>
      <c r="H32" s="30"/>
      <c r="I32" s="30"/>
      <c r="J32" s="4"/>
      <c r="K32" s="4"/>
      <c r="L32" s="4"/>
      <c r="M32" s="4"/>
      <c r="N32" s="4"/>
      <c r="O32" s="5"/>
      <c r="P32" s="5"/>
      <c r="Q32" s="5"/>
      <c r="R32" s="6"/>
      <c r="S32" s="6"/>
      <c r="T32" s="4"/>
      <c r="U32" s="4"/>
      <c r="V32" s="6"/>
      <c r="W32" s="4"/>
      <c r="X32" s="4"/>
      <c r="Y32" s="4"/>
      <c r="Z32" s="4"/>
      <c r="AA32" s="4"/>
      <c r="AB32" s="6"/>
      <c r="AC32" s="5"/>
      <c r="AD32" s="5"/>
      <c r="AE32"/>
      <c r="AF32"/>
      <c r="AG32"/>
      <c r="AH32"/>
      <c r="AR32"/>
      <c r="AS32"/>
      <c r="AT32"/>
      <c r="AU32"/>
      <c r="AW32" s="29"/>
      <c r="AX32" s="29"/>
      <c r="AY32" s="29"/>
      <c r="AZ32" s="29"/>
    </row>
    <row r="33" spans="2:52" ht="15" x14ac:dyDescent="0.25">
      <c r="B33" s="30"/>
      <c r="C33" s="3"/>
      <c r="D33" s="3"/>
      <c r="E33" s="30"/>
      <c r="F33" s="30"/>
      <c r="G33" s="4"/>
      <c r="H33" s="30"/>
      <c r="I33" s="30"/>
      <c r="J33" s="4"/>
      <c r="K33" s="4"/>
      <c r="L33" s="4"/>
      <c r="M33" s="4"/>
      <c r="N33" s="4"/>
      <c r="O33" s="5"/>
      <c r="P33" s="5"/>
      <c r="Q33" s="5"/>
      <c r="R33" s="6"/>
      <c r="S33" s="6"/>
      <c r="T33" s="4"/>
      <c r="U33" s="4"/>
      <c r="V33" s="6"/>
      <c r="W33" s="4"/>
      <c r="X33" s="4"/>
      <c r="Y33" s="4"/>
      <c r="Z33" s="4"/>
      <c r="AA33" s="4"/>
      <c r="AB33" s="6"/>
      <c r="AE33"/>
      <c r="AF33"/>
      <c r="AG33"/>
      <c r="AH33"/>
      <c r="AR33"/>
      <c r="AS33"/>
      <c r="AT33"/>
      <c r="AU33"/>
      <c r="AW33" s="29"/>
      <c r="AX33" s="29"/>
      <c r="AY33" s="29"/>
      <c r="AZ33" s="29"/>
    </row>
    <row r="34" spans="2:52" ht="15" x14ac:dyDescent="0.25">
      <c r="B34" s="30"/>
      <c r="C34" s="3"/>
      <c r="D34" s="3"/>
      <c r="E34" s="30"/>
      <c r="F34" s="30"/>
      <c r="G34" s="4"/>
      <c r="H34" s="30"/>
      <c r="I34" s="30"/>
      <c r="J34" s="4"/>
      <c r="K34" s="4"/>
      <c r="L34" s="4"/>
      <c r="M34" s="4"/>
      <c r="N34" s="4"/>
      <c r="O34" s="5"/>
      <c r="P34" s="5"/>
      <c r="Q34" s="5"/>
      <c r="R34" s="6"/>
      <c r="S34" s="6"/>
      <c r="T34" s="4"/>
      <c r="U34" s="4"/>
      <c r="V34" s="6"/>
      <c r="W34" s="4"/>
      <c r="X34" s="4"/>
      <c r="Y34" s="4"/>
      <c r="Z34" s="4"/>
      <c r="AA34" s="4"/>
      <c r="AB34" s="6"/>
      <c r="AC34" s="5"/>
      <c r="AD34" s="5"/>
      <c r="AE34"/>
      <c r="AF34"/>
      <c r="AG34"/>
      <c r="AH34"/>
      <c r="AR34"/>
      <c r="AS34"/>
      <c r="AT34"/>
      <c r="AU34"/>
      <c r="AW34" s="29"/>
      <c r="AX34" s="29"/>
      <c r="AY34" s="29"/>
      <c r="AZ34" s="29"/>
    </row>
    <row r="35" spans="2:52" ht="15" x14ac:dyDescent="0.25">
      <c r="B35" s="30"/>
      <c r="C35" s="3"/>
      <c r="D35" s="3"/>
      <c r="E35" s="30"/>
      <c r="F35" s="30"/>
      <c r="G35" s="4"/>
      <c r="H35" s="30"/>
      <c r="I35" s="30"/>
      <c r="J35" s="4"/>
      <c r="K35" s="4"/>
      <c r="L35" s="4"/>
      <c r="M35" s="4"/>
      <c r="N35" s="4"/>
      <c r="O35" s="5"/>
      <c r="P35" s="5"/>
      <c r="Q35" s="5"/>
      <c r="R35" s="6"/>
      <c r="S35" s="6"/>
      <c r="T35" s="4"/>
      <c r="U35" s="4"/>
      <c r="V35" s="6"/>
      <c r="W35" s="4"/>
      <c r="X35" s="4"/>
      <c r="Y35" s="4"/>
      <c r="Z35" s="4"/>
      <c r="AA35" s="4"/>
      <c r="AB35" s="6"/>
      <c r="AE35"/>
      <c r="AF35"/>
      <c r="AG35"/>
      <c r="AH35"/>
      <c r="AR35"/>
      <c r="AS35"/>
      <c r="AT35"/>
      <c r="AU35"/>
      <c r="AW35" s="29"/>
      <c r="AX35" s="29"/>
      <c r="AY35" s="29"/>
      <c r="AZ35" s="29"/>
    </row>
    <row r="36" spans="2:52" ht="15" x14ac:dyDescent="0.25">
      <c r="B36" s="30"/>
      <c r="C36" s="3"/>
      <c r="D36" s="3"/>
      <c r="E36" s="30"/>
      <c r="F36" s="30"/>
      <c r="G36" s="4"/>
      <c r="H36" s="30"/>
      <c r="I36" s="30"/>
      <c r="J36" s="4"/>
      <c r="K36" s="4"/>
      <c r="L36" s="4"/>
      <c r="M36" s="4"/>
      <c r="N36" s="4"/>
      <c r="O36" s="5"/>
      <c r="P36" s="5"/>
      <c r="Q36" s="5"/>
      <c r="R36" s="6"/>
      <c r="S36" s="6"/>
      <c r="T36" s="4"/>
      <c r="U36" s="4"/>
      <c r="V36" s="6"/>
      <c r="W36" s="4"/>
      <c r="X36" s="4"/>
      <c r="Y36" s="4"/>
      <c r="Z36" s="4"/>
      <c r="AA36" s="4"/>
      <c r="AB36" s="6"/>
      <c r="AE36"/>
      <c r="AF36"/>
      <c r="AG36"/>
      <c r="AH36"/>
      <c r="AR36"/>
      <c r="AS36"/>
      <c r="AT36"/>
      <c r="AU36"/>
      <c r="AW36" s="29"/>
      <c r="AX36" s="29"/>
      <c r="AY36" s="29"/>
      <c r="AZ36" s="29"/>
    </row>
    <row r="37" spans="2:52" ht="15" x14ac:dyDescent="0.25">
      <c r="B37" s="30"/>
      <c r="C37" s="3"/>
      <c r="D37" s="3"/>
      <c r="E37" s="30"/>
      <c r="F37" s="30"/>
      <c r="G37" s="4"/>
      <c r="H37" s="30"/>
      <c r="I37" s="30"/>
      <c r="J37" s="4"/>
      <c r="K37" s="4"/>
      <c r="L37" s="4"/>
      <c r="M37" s="4"/>
      <c r="N37" s="4"/>
      <c r="O37" s="5"/>
      <c r="P37" s="5"/>
      <c r="Q37" s="5"/>
      <c r="R37" s="6"/>
      <c r="S37" s="6"/>
      <c r="T37" s="4"/>
      <c r="U37" s="4"/>
      <c r="V37" s="6"/>
      <c r="W37" s="4"/>
      <c r="X37" s="4"/>
      <c r="Y37" s="4"/>
      <c r="Z37" s="4"/>
      <c r="AA37" s="4"/>
      <c r="AB37" s="6"/>
      <c r="AE37"/>
      <c r="AF37"/>
      <c r="AG37"/>
      <c r="AH37"/>
      <c r="AR37"/>
      <c r="AS37"/>
      <c r="AT37"/>
      <c r="AU37"/>
      <c r="AW37" s="29"/>
      <c r="AX37" s="29"/>
      <c r="AY37" s="29"/>
      <c r="AZ37" s="29"/>
    </row>
    <row r="38" spans="2:52" ht="15" x14ac:dyDescent="0.25">
      <c r="B38" s="30"/>
      <c r="C38" s="3"/>
      <c r="D38" s="3"/>
      <c r="E38" s="30"/>
      <c r="F38" s="30"/>
      <c r="G38" s="4"/>
      <c r="H38" s="30"/>
      <c r="I38" s="30"/>
      <c r="J38" s="4"/>
      <c r="K38" s="4"/>
      <c r="L38" s="4"/>
      <c r="M38" s="4"/>
      <c r="N38" s="4"/>
      <c r="O38" s="5"/>
      <c r="P38" s="5"/>
      <c r="Q38" s="5"/>
      <c r="R38" s="6"/>
      <c r="S38" s="6"/>
      <c r="T38" s="4"/>
      <c r="U38" s="4"/>
      <c r="V38" s="6"/>
      <c r="W38" s="4"/>
      <c r="X38" s="4"/>
      <c r="Y38" s="4"/>
      <c r="Z38" s="4"/>
      <c r="AA38" s="4"/>
      <c r="AB38" s="6"/>
      <c r="AE38"/>
      <c r="AF38"/>
      <c r="AG38"/>
      <c r="AH38"/>
      <c r="AR38"/>
      <c r="AS38"/>
      <c r="AT38"/>
      <c r="AU38"/>
      <c r="AW38" s="29"/>
      <c r="AX38" s="29"/>
      <c r="AY38" s="29"/>
      <c r="AZ38" s="29"/>
    </row>
    <row r="39" spans="2:52" ht="15" x14ac:dyDescent="0.25">
      <c r="O39" s="5"/>
      <c r="P39" s="5"/>
      <c r="Q39" s="5"/>
      <c r="AC39" s="5"/>
      <c r="AD39" s="5"/>
      <c r="AE39"/>
      <c r="AF39"/>
      <c r="AG39"/>
      <c r="AH39"/>
      <c r="AR39"/>
      <c r="AS39"/>
      <c r="AT39"/>
      <c r="AU39"/>
    </row>
    <row r="40" spans="2:52" ht="15" x14ac:dyDescent="0.25">
      <c r="O40" s="5"/>
      <c r="P40" s="5"/>
      <c r="Q40" s="5"/>
      <c r="AC40" s="5"/>
      <c r="AD40" s="5"/>
      <c r="AE40"/>
      <c r="AF40"/>
      <c r="AG40"/>
      <c r="AH40"/>
      <c r="AR40"/>
      <c r="AS40"/>
      <c r="AT40"/>
      <c r="AU40"/>
    </row>
    <row r="41" spans="2:52" ht="15" x14ac:dyDescent="0.25">
      <c r="O41" s="5"/>
      <c r="P41" s="5"/>
      <c r="Q41" s="5"/>
      <c r="AE41"/>
      <c r="AF41"/>
      <c r="AG41"/>
      <c r="AH41"/>
      <c r="AR41"/>
      <c r="AS41"/>
      <c r="AT41"/>
      <c r="AU41"/>
    </row>
    <row r="42" spans="2:52" ht="15" x14ac:dyDescent="0.25">
      <c r="O42" s="5"/>
      <c r="P42" s="5"/>
      <c r="Q42" s="5"/>
      <c r="AC42" s="5"/>
      <c r="AD42" s="5"/>
      <c r="AE42"/>
      <c r="AF42"/>
      <c r="AG42"/>
      <c r="AH42"/>
    </row>
    <row r="43" spans="2:52" ht="15" x14ac:dyDescent="0.25">
      <c r="O43" s="5"/>
      <c r="P43" s="5"/>
      <c r="Q43" s="5"/>
      <c r="AE43"/>
      <c r="AF43"/>
      <c r="AG43"/>
      <c r="AH43"/>
    </row>
    <row r="44" spans="2:52" ht="15" x14ac:dyDescent="0.25">
      <c r="O44" s="5"/>
      <c r="P44" s="5"/>
      <c r="Q44" s="5"/>
      <c r="AC44" s="5"/>
      <c r="AD44" s="5"/>
      <c r="AE44"/>
      <c r="AF44"/>
      <c r="AG44"/>
      <c r="AH44"/>
    </row>
    <row r="45" spans="2:52" ht="15" x14ac:dyDescent="0.25">
      <c r="O45" s="5"/>
      <c r="P45" s="5"/>
      <c r="Q45" s="5"/>
      <c r="AE45"/>
      <c r="AF45"/>
      <c r="AG45"/>
      <c r="AH45"/>
    </row>
    <row r="46" spans="2:52" ht="15" x14ac:dyDescent="0.25">
      <c r="O46" s="5"/>
      <c r="P46" s="5"/>
      <c r="Q46" s="5"/>
      <c r="AC46" s="5"/>
      <c r="AD46" s="5"/>
      <c r="AE46"/>
      <c r="AF46"/>
      <c r="AG46"/>
      <c r="AH46"/>
    </row>
    <row r="47" spans="2:52" ht="15" x14ac:dyDescent="0.25">
      <c r="O47" s="5"/>
      <c r="P47" s="5"/>
      <c r="Q47" s="5"/>
      <c r="AE47"/>
      <c r="AF47"/>
      <c r="AG47"/>
    </row>
    <row r="48" spans="2:52" ht="15" x14ac:dyDescent="0.25">
      <c r="O48" s="5"/>
      <c r="P48" s="5"/>
      <c r="Q48" s="5"/>
      <c r="AC48" s="5"/>
      <c r="AD48" s="5"/>
      <c r="AE48"/>
      <c r="AF48"/>
      <c r="AG48"/>
    </row>
    <row r="49" spans="15:33" ht="15" x14ac:dyDescent="0.25">
      <c r="O49" s="5"/>
      <c r="P49" s="5"/>
      <c r="Q49" s="5"/>
      <c r="AE49"/>
      <c r="AF49"/>
      <c r="AG49"/>
    </row>
    <row r="50" spans="15:33" ht="15" x14ac:dyDescent="0.25">
      <c r="AC50" s="5"/>
      <c r="AD50" s="5"/>
      <c r="AE50"/>
      <c r="AF50"/>
      <c r="AG50"/>
    </row>
    <row r="51" spans="15:33" ht="15" x14ac:dyDescent="0.25">
      <c r="AE51"/>
      <c r="AF51"/>
      <c r="AG51"/>
    </row>
    <row r="52" spans="15:33" ht="15" x14ac:dyDescent="0.25">
      <c r="AC52" s="5"/>
      <c r="AD52" s="5"/>
      <c r="AE52"/>
      <c r="AF52"/>
      <c r="AG52"/>
    </row>
    <row r="53" spans="15:33" ht="15" x14ac:dyDescent="0.25">
      <c r="AE53"/>
      <c r="AF53"/>
      <c r="AG53"/>
    </row>
    <row r="54" spans="15:33" ht="15" x14ac:dyDescent="0.25">
      <c r="AE54"/>
      <c r="AF54"/>
      <c r="AG54"/>
    </row>
    <row r="55" spans="15:33" ht="15" x14ac:dyDescent="0.25">
      <c r="AE55"/>
      <c r="AF55"/>
      <c r="AG55"/>
    </row>
    <row r="56" spans="15:33" ht="15" x14ac:dyDescent="0.25">
      <c r="AE56"/>
      <c r="AF56"/>
      <c r="AG56"/>
    </row>
    <row r="57" spans="15:33" ht="15" x14ac:dyDescent="0.25">
      <c r="AE57"/>
      <c r="AF57"/>
      <c r="AG57"/>
    </row>
    <row r="58" spans="15:33" ht="15" x14ac:dyDescent="0.25">
      <c r="AE58"/>
      <c r="AF58"/>
      <c r="AG58"/>
    </row>
    <row r="59" spans="15:33" ht="15" x14ac:dyDescent="0.25">
      <c r="AE59"/>
      <c r="AF59"/>
      <c r="AG59"/>
    </row>
    <row r="60" spans="15:33" ht="15" x14ac:dyDescent="0.25">
      <c r="AE60"/>
      <c r="AF60"/>
      <c r="AG60"/>
    </row>
    <row r="61" spans="15:33" ht="15" x14ac:dyDescent="0.25">
      <c r="AE61"/>
      <c r="AF61"/>
      <c r="AG61"/>
    </row>
    <row r="62" spans="15:33" ht="15" x14ac:dyDescent="0.25">
      <c r="AE62"/>
      <c r="AF62"/>
      <c r="AG62"/>
    </row>
    <row r="63" spans="15:33" ht="15" x14ac:dyDescent="0.25">
      <c r="AE63"/>
      <c r="AF63"/>
      <c r="AG63"/>
    </row>
    <row r="64" spans="15:33" ht="15" x14ac:dyDescent="0.25">
      <c r="AE64"/>
      <c r="AF64"/>
      <c r="AG64"/>
    </row>
    <row r="65" spans="31:33" ht="15" x14ac:dyDescent="0.25">
      <c r="AE65"/>
      <c r="AF65"/>
      <c r="AG65"/>
    </row>
    <row r="66" spans="31:33" ht="15" x14ac:dyDescent="0.25">
      <c r="AE66"/>
      <c r="AF66"/>
    </row>
    <row r="67" spans="31:33" ht="15" x14ac:dyDescent="0.25">
      <c r="AE67"/>
      <c r="AF67"/>
    </row>
    <row r="68" spans="31:33" ht="15" x14ac:dyDescent="0.25">
      <c r="AE68"/>
      <c r="AF68"/>
    </row>
    <row r="69" spans="31:33" ht="15" x14ac:dyDescent="0.25">
      <c r="AE69"/>
      <c r="AF69"/>
    </row>
    <row r="70" spans="31:33" ht="15" x14ac:dyDescent="0.25">
      <c r="AE70"/>
      <c r="AF70"/>
    </row>
    <row r="71" spans="31:33" ht="15" x14ac:dyDescent="0.25">
      <c r="AE71"/>
      <c r="AF71"/>
    </row>
    <row r="72" spans="31:33" ht="15" x14ac:dyDescent="0.25">
      <c r="AE72"/>
      <c r="AF72"/>
    </row>
    <row r="73" spans="31:33" ht="15" x14ac:dyDescent="0.25">
      <c r="AE73"/>
      <c r="AF73"/>
    </row>
    <row r="74" spans="31:33" ht="15" x14ac:dyDescent="0.25">
      <c r="AE74"/>
      <c r="AF74"/>
    </row>
    <row r="75" spans="31:33" ht="15" x14ac:dyDescent="0.25">
      <c r="AE75"/>
      <c r="AF75"/>
    </row>
    <row r="76" spans="31:33" ht="15" x14ac:dyDescent="0.25">
      <c r="AE76"/>
      <c r="AF76"/>
    </row>
    <row r="77" spans="31:33" ht="15" x14ac:dyDescent="0.25">
      <c r="AE77"/>
      <c r="AF77"/>
    </row>
    <row r="78" spans="31:33" ht="15" x14ac:dyDescent="0.25">
      <c r="AE78"/>
      <c r="AF78"/>
    </row>
    <row r="79" spans="31:33" ht="15" x14ac:dyDescent="0.25">
      <c r="AE79"/>
      <c r="AF79"/>
    </row>
    <row r="80" spans="31:33" ht="15" x14ac:dyDescent="0.25">
      <c r="AE80"/>
      <c r="AF80"/>
    </row>
    <row r="81" spans="31:32" ht="15" x14ac:dyDescent="0.25">
      <c r="AE81"/>
      <c r="AF81"/>
    </row>
    <row r="82" spans="31:32" ht="15" x14ac:dyDescent="0.25">
      <c r="AE82"/>
      <c r="AF82"/>
    </row>
    <row r="83" spans="31:32" ht="15" x14ac:dyDescent="0.25">
      <c r="AE83"/>
      <c r="AF83"/>
    </row>
    <row r="84" spans="31:32" ht="15" x14ac:dyDescent="0.25">
      <c r="AE84"/>
      <c r="AF84"/>
    </row>
  </sheetData>
  <sheetProtection formatCells="0" formatColumns="0" formatRows="0" insertColumns="0" insertRows="0" insertHyperlinks="0" deleteColumns="0" deleteRows="0" selectLockedCells="1" sort="0" autoFilter="0" pivotTables="0"/>
  <pageMargins left="0.40865384615384615" right="0.3" top="0.80208333333333337" bottom="0.3" header="0.3" footer="0.3"/>
  <pageSetup paperSize="9" orientation="landscape" horizontalDpi="300" verticalDpi="300" r:id="rId1"/>
  <headerFooter>
    <oddHeader>&amp;L&amp;"-,Bold"CII
BOM-MTO&amp;C&amp;"-,Bold"&amp;K000000Inspection Door&amp;R&amp;"-,Bold"Date: 1400.08.05
Rev: 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3" sqref="C3"/>
    </sheetView>
  </sheetViews>
  <sheetFormatPr defaultRowHeight="15" x14ac:dyDescent="0.25"/>
  <cols>
    <col min="1" max="1" width="7.140625" bestFit="1" customWidth="1"/>
    <col min="2" max="2" width="29.85546875" customWidth="1"/>
    <col min="3" max="3" width="29" customWidth="1"/>
    <col min="4" max="4" width="6.5703125" bestFit="1" customWidth="1"/>
  </cols>
  <sheetData>
    <row r="1" spans="1:4" ht="34.5" x14ac:dyDescent="0.25">
      <c r="A1" s="226" t="s">
        <v>120</v>
      </c>
      <c r="B1" s="226" t="s">
        <v>121</v>
      </c>
      <c r="C1" s="226" t="s">
        <v>122</v>
      </c>
      <c r="D1" s="226" t="s">
        <v>123</v>
      </c>
    </row>
    <row r="2" spans="1:4" ht="17.25" x14ac:dyDescent="0.25">
      <c r="A2" s="226">
        <v>1</v>
      </c>
      <c r="B2" s="227" t="s">
        <v>183</v>
      </c>
      <c r="C2" s="267" t="s">
        <v>184</v>
      </c>
      <c r="D2" s="226">
        <v>1</v>
      </c>
    </row>
    <row r="3" spans="1:4" ht="17.25" x14ac:dyDescent="0.25">
      <c r="A3" s="226">
        <v>2</v>
      </c>
      <c r="B3" s="227" t="s">
        <v>185</v>
      </c>
      <c r="C3" s="267" t="s">
        <v>210</v>
      </c>
      <c r="D3" s="226">
        <v>1</v>
      </c>
    </row>
    <row r="4" spans="1:4" ht="17.25" x14ac:dyDescent="0.25">
      <c r="A4" s="226">
        <v>3</v>
      </c>
      <c r="B4" s="227" t="s">
        <v>186</v>
      </c>
      <c r="C4" s="267" t="s">
        <v>187</v>
      </c>
      <c r="D4" s="226">
        <v>1</v>
      </c>
    </row>
    <row r="5" spans="1:4" ht="17.25" x14ac:dyDescent="0.25">
      <c r="A5" s="226">
        <v>4</v>
      </c>
      <c r="B5" s="227" t="s">
        <v>188</v>
      </c>
      <c r="C5" s="267" t="s">
        <v>189</v>
      </c>
      <c r="D5" s="226">
        <v>2</v>
      </c>
    </row>
    <row r="6" spans="1:4" ht="34.5" x14ac:dyDescent="0.25">
      <c r="A6" s="226">
        <v>5</v>
      </c>
      <c r="B6" s="227" t="s">
        <v>190</v>
      </c>
      <c r="C6" s="226" t="s">
        <v>203</v>
      </c>
      <c r="D6" s="226">
        <v>4</v>
      </c>
    </row>
    <row r="7" spans="1:4" ht="34.5" x14ac:dyDescent="0.25">
      <c r="A7" s="226">
        <v>6</v>
      </c>
      <c r="B7" s="227" t="s">
        <v>191</v>
      </c>
      <c r="C7" s="226" t="s">
        <v>192</v>
      </c>
      <c r="D7" s="226">
        <v>1</v>
      </c>
    </row>
    <row r="8" spans="1:4" ht="17.25" x14ac:dyDescent="0.25">
      <c r="A8" s="226">
        <v>7</v>
      </c>
      <c r="B8" s="227" t="s">
        <v>193</v>
      </c>
      <c r="C8" s="267" t="s">
        <v>194</v>
      </c>
      <c r="D8" s="226">
        <v>2</v>
      </c>
    </row>
    <row r="9" spans="1:4" ht="16.5" x14ac:dyDescent="0.25">
      <c r="A9" s="223">
        <v>8</v>
      </c>
      <c r="B9" s="224" t="s">
        <v>195</v>
      </c>
      <c r="C9" s="223" t="s">
        <v>200</v>
      </c>
      <c r="D9" s="223">
        <v>2</v>
      </c>
    </row>
    <row r="10" spans="1:4" ht="17.25" x14ac:dyDescent="0.25">
      <c r="A10" s="226">
        <v>9</v>
      </c>
      <c r="B10" s="227" t="s">
        <v>196</v>
      </c>
      <c r="C10" s="226" t="s">
        <v>201</v>
      </c>
      <c r="D10" s="226">
        <v>1</v>
      </c>
    </row>
    <row r="11" spans="1:4" ht="17.25" x14ac:dyDescent="0.25">
      <c r="A11" s="226">
        <v>10</v>
      </c>
      <c r="B11" s="227" t="s">
        <v>197</v>
      </c>
      <c r="C11" s="226" t="s">
        <v>202</v>
      </c>
      <c r="D11" s="226">
        <v>1</v>
      </c>
    </row>
    <row r="12" spans="1:4" ht="34.5" x14ac:dyDescent="0.25">
      <c r="A12" s="226">
        <v>11</v>
      </c>
      <c r="B12" s="227" t="s">
        <v>198</v>
      </c>
      <c r="C12" s="226"/>
      <c r="D12" s="226">
        <v>1</v>
      </c>
    </row>
    <row r="13" spans="1:4" ht="34.5" x14ac:dyDescent="0.25">
      <c r="A13" s="226">
        <v>12</v>
      </c>
      <c r="B13" s="227" t="s">
        <v>199</v>
      </c>
      <c r="C13" s="226"/>
      <c r="D13" s="22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7" workbookViewId="0">
      <selection activeCell="F19" sqref="F19"/>
    </sheetView>
  </sheetViews>
  <sheetFormatPr defaultRowHeight="15" x14ac:dyDescent="0.25"/>
  <cols>
    <col min="2" max="2" width="35.85546875" customWidth="1"/>
    <col min="3" max="3" width="39.7109375" customWidth="1"/>
  </cols>
  <sheetData>
    <row r="1" spans="1:4" ht="34.5" x14ac:dyDescent="0.25">
      <c r="A1" s="226" t="s">
        <v>120</v>
      </c>
      <c r="B1" s="226" t="s">
        <v>121</v>
      </c>
      <c r="C1" s="226" t="s">
        <v>122</v>
      </c>
      <c r="D1" s="226" t="s">
        <v>123</v>
      </c>
    </row>
    <row r="2" spans="1:4" ht="16.5" x14ac:dyDescent="0.25">
      <c r="A2" s="223">
        <v>1</v>
      </c>
      <c r="B2" s="224" t="s">
        <v>136</v>
      </c>
      <c r="C2" s="223" t="s">
        <v>137</v>
      </c>
      <c r="D2" s="223">
        <v>1</v>
      </c>
    </row>
    <row r="3" spans="1:4" ht="16.5" x14ac:dyDescent="0.25">
      <c r="A3" s="223"/>
      <c r="B3" s="224" t="s">
        <v>138</v>
      </c>
      <c r="C3" s="223" t="s">
        <v>139</v>
      </c>
      <c r="D3" s="223">
        <v>1</v>
      </c>
    </row>
    <row r="4" spans="1:4" ht="17.25" x14ac:dyDescent="0.25">
      <c r="A4" s="226"/>
      <c r="B4" s="227" t="s">
        <v>90</v>
      </c>
      <c r="C4" s="226" t="s">
        <v>140</v>
      </c>
      <c r="D4" s="226">
        <v>6288</v>
      </c>
    </row>
    <row r="5" spans="1:4" ht="17.25" x14ac:dyDescent="0.25">
      <c r="A5" s="228"/>
      <c r="B5" s="229" t="s">
        <v>141</v>
      </c>
      <c r="C5" s="230" t="s">
        <v>142</v>
      </c>
      <c r="D5" s="228">
        <v>2</v>
      </c>
    </row>
    <row r="6" spans="1:4" ht="16.5" x14ac:dyDescent="0.25">
      <c r="A6" s="223"/>
      <c r="B6" s="224" t="s">
        <v>90</v>
      </c>
      <c r="C6" s="223" t="s">
        <v>91</v>
      </c>
      <c r="D6" s="223" t="s">
        <v>1</v>
      </c>
    </row>
    <row r="7" spans="1:4" ht="16.5" x14ac:dyDescent="0.25">
      <c r="A7" s="223">
        <v>2</v>
      </c>
      <c r="B7" s="224" t="s">
        <v>86</v>
      </c>
      <c r="C7" s="223" t="s">
        <v>87</v>
      </c>
      <c r="D7" s="223">
        <v>1</v>
      </c>
    </row>
    <row r="8" spans="1:4" ht="16.5" x14ac:dyDescent="0.25">
      <c r="A8" s="228"/>
      <c r="B8" s="229" t="s">
        <v>88</v>
      </c>
      <c r="C8" s="228" t="s">
        <v>89</v>
      </c>
      <c r="D8" s="228">
        <v>1</v>
      </c>
    </row>
    <row r="9" spans="1:4" ht="16.5" x14ac:dyDescent="0.25">
      <c r="A9" s="223"/>
      <c r="B9" s="224" t="s">
        <v>90</v>
      </c>
      <c r="C9" s="223" t="s">
        <v>91</v>
      </c>
      <c r="D9" s="223" t="s">
        <v>1</v>
      </c>
    </row>
    <row r="10" spans="1:4" ht="16.5" x14ac:dyDescent="0.25">
      <c r="A10" s="228"/>
      <c r="B10" s="229" t="s">
        <v>92</v>
      </c>
      <c r="C10" s="228" t="s">
        <v>93</v>
      </c>
      <c r="D10" s="228">
        <v>1</v>
      </c>
    </row>
    <row r="11" spans="1:4" ht="16.5" x14ac:dyDescent="0.25">
      <c r="A11" s="223"/>
      <c r="B11" s="224" t="s">
        <v>90</v>
      </c>
      <c r="C11" s="223" t="s">
        <v>91</v>
      </c>
      <c r="D11" s="223" t="s">
        <v>1</v>
      </c>
    </row>
    <row r="12" spans="1:4" ht="16.5" x14ac:dyDescent="0.25">
      <c r="A12" s="228"/>
      <c r="B12" s="229" t="s">
        <v>94</v>
      </c>
      <c r="C12" s="228" t="s">
        <v>95</v>
      </c>
      <c r="D12" s="228">
        <v>2</v>
      </c>
    </row>
    <row r="13" spans="1:4" ht="16.5" x14ac:dyDescent="0.25">
      <c r="A13" s="223"/>
      <c r="B13" s="224" t="s">
        <v>96</v>
      </c>
      <c r="C13" s="223"/>
      <c r="D13" s="223">
        <v>1</v>
      </c>
    </row>
    <row r="14" spans="1:4" ht="16.5" x14ac:dyDescent="0.25">
      <c r="A14" s="228"/>
      <c r="B14" s="229" t="s">
        <v>97</v>
      </c>
      <c r="C14" s="228" t="s">
        <v>98</v>
      </c>
      <c r="D14" s="228">
        <v>1</v>
      </c>
    </row>
    <row r="15" spans="1:4" ht="17.25" x14ac:dyDescent="0.25">
      <c r="A15" s="223"/>
      <c r="B15" s="224" t="s">
        <v>99</v>
      </c>
      <c r="C15" s="225" t="s">
        <v>100</v>
      </c>
      <c r="D15" s="223">
        <v>4</v>
      </c>
    </row>
    <row r="16" spans="1:4" ht="17.25" x14ac:dyDescent="0.25">
      <c r="A16" s="223"/>
      <c r="B16" s="224" t="s">
        <v>101</v>
      </c>
      <c r="C16" s="225" t="s">
        <v>102</v>
      </c>
      <c r="D16" s="223">
        <v>4</v>
      </c>
    </row>
    <row r="17" spans="1:4" ht="17.25" x14ac:dyDescent="0.25">
      <c r="A17" s="223"/>
      <c r="B17" s="224" t="s">
        <v>103</v>
      </c>
      <c r="C17" s="225" t="s">
        <v>104</v>
      </c>
      <c r="D17" s="223">
        <v>2</v>
      </c>
    </row>
    <row r="18" spans="1:4" ht="16.5" x14ac:dyDescent="0.25">
      <c r="A18" s="223"/>
      <c r="B18" s="224" t="s">
        <v>105</v>
      </c>
      <c r="C18" s="223" t="s">
        <v>106</v>
      </c>
      <c r="D18" s="223">
        <v>1</v>
      </c>
    </row>
    <row r="19" spans="1:4" ht="17.25" x14ac:dyDescent="0.25">
      <c r="A19" s="223"/>
      <c r="B19" s="224" t="s">
        <v>107</v>
      </c>
      <c r="C19" s="225" t="s">
        <v>108</v>
      </c>
      <c r="D19" s="223">
        <v>2</v>
      </c>
    </row>
    <row r="20" spans="1:4" ht="33" x14ac:dyDescent="0.25">
      <c r="A20" s="223"/>
      <c r="B20" s="224" t="s">
        <v>109</v>
      </c>
      <c r="C20" s="223"/>
      <c r="D20" s="223">
        <v>2</v>
      </c>
    </row>
    <row r="21" spans="1:4" ht="33" x14ac:dyDescent="0.25">
      <c r="A21" s="223"/>
      <c r="B21" s="224" t="s">
        <v>110</v>
      </c>
      <c r="C21" s="223"/>
      <c r="D21" s="223">
        <v>4</v>
      </c>
    </row>
    <row r="22" spans="1:4" ht="16.5" x14ac:dyDescent="0.25">
      <c r="A22" s="228"/>
      <c r="B22" s="229" t="s">
        <v>111</v>
      </c>
      <c r="C22" s="228" t="s">
        <v>112</v>
      </c>
      <c r="D22" s="228">
        <v>4</v>
      </c>
    </row>
    <row r="23" spans="1:4" ht="16.5" x14ac:dyDescent="0.25">
      <c r="A23" s="223"/>
      <c r="B23" s="224" t="s">
        <v>90</v>
      </c>
      <c r="C23" s="223" t="s">
        <v>91</v>
      </c>
      <c r="D23" s="223" t="s">
        <v>1</v>
      </c>
    </row>
    <row r="24" spans="1:4" ht="16.5" x14ac:dyDescent="0.25">
      <c r="A24" s="228"/>
      <c r="B24" s="229" t="s">
        <v>113</v>
      </c>
      <c r="C24" s="228" t="s">
        <v>114</v>
      </c>
      <c r="D24" s="228">
        <v>2</v>
      </c>
    </row>
    <row r="25" spans="1:4" ht="16.5" x14ac:dyDescent="0.25">
      <c r="A25" s="223"/>
      <c r="B25" s="224" t="s">
        <v>90</v>
      </c>
      <c r="C25" s="223" t="s">
        <v>91</v>
      </c>
      <c r="D25" s="223" t="s">
        <v>1</v>
      </c>
    </row>
    <row r="26" spans="1:4" ht="16.5" x14ac:dyDescent="0.25">
      <c r="A26" s="228"/>
      <c r="B26" s="229" t="s">
        <v>115</v>
      </c>
      <c r="C26" s="228" t="s">
        <v>116</v>
      </c>
      <c r="D26" s="228">
        <v>1</v>
      </c>
    </row>
    <row r="27" spans="1:4" ht="16.5" x14ac:dyDescent="0.25">
      <c r="A27" s="223"/>
      <c r="B27" s="224" t="s">
        <v>117</v>
      </c>
      <c r="C27" s="223" t="s">
        <v>118</v>
      </c>
      <c r="D27" s="223">
        <v>1</v>
      </c>
    </row>
    <row r="28" spans="1:4" ht="16.5" x14ac:dyDescent="0.25">
      <c r="A28" s="223"/>
      <c r="B28" s="224" t="s">
        <v>90</v>
      </c>
      <c r="C28" s="223" t="s">
        <v>119</v>
      </c>
      <c r="D28" s="223">
        <v>5654.24</v>
      </c>
    </row>
    <row r="29" spans="1:4" ht="17.25" x14ac:dyDescent="0.25">
      <c r="A29" s="223">
        <v>3</v>
      </c>
      <c r="B29" s="224" t="s">
        <v>143</v>
      </c>
      <c r="C29" s="223" t="s">
        <v>144</v>
      </c>
      <c r="D29" s="223">
        <v>2</v>
      </c>
    </row>
    <row r="30" spans="1:4" ht="17.25" x14ac:dyDescent="0.25">
      <c r="A30" s="223">
        <v>4</v>
      </c>
      <c r="B30" s="224" t="s">
        <v>145</v>
      </c>
      <c r="C30" s="223" t="s">
        <v>146</v>
      </c>
      <c r="D30" s="2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0" sqref="C20"/>
    </sheetView>
  </sheetViews>
  <sheetFormatPr defaultRowHeight="15" x14ac:dyDescent="0.25"/>
  <sheetData>
    <row r="1" spans="1:2" x14ac:dyDescent="0.25">
      <c r="A1">
        <v>1500</v>
      </c>
      <c r="B1">
        <v>3400</v>
      </c>
    </row>
    <row r="2" spans="1:2" x14ac:dyDescent="0.25">
      <c r="A2">
        <v>2000</v>
      </c>
      <c r="B2">
        <v>5100</v>
      </c>
    </row>
    <row r="3" spans="1:2" x14ac:dyDescent="0.25">
      <c r="A3">
        <v>2500</v>
      </c>
    </row>
    <row r="4" spans="1:2" x14ac:dyDescent="0.25">
      <c r="A4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قفل</vt:lpstr>
      <vt:lpstr>درب و قاب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2022-08-03T05:51:36Z</dcterms:modified>
</cp:coreProperties>
</file>