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0---SEPEHR---000\BOM MTO\"/>
    </mc:Choice>
  </mc:AlternateContent>
  <bookViews>
    <workbookView xWindow="0" yWindow="0" windowWidth="15360" windowHeight="7620"/>
  </bookViews>
  <sheets>
    <sheet name="Screw Compactor" sheetId="22" r:id="rId1"/>
  </sheets>
  <definedNames>
    <definedName name="_xlnm._FilterDatabase" localSheetId="0" hidden="1">'Screw Compactor'!$A$1:$AR$17</definedName>
    <definedName name="_xlnm.Print_Area" localSheetId="0">'Screw Compactor'!$A$1:$AX$1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5" i="22" l="1"/>
  <c r="AJ55" i="22"/>
  <c r="AI55" i="22"/>
  <c r="AH55" i="22"/>
  <c r="AF55" i="22"/>
  <c r="AD55" i="22"/>
  <c r="AG55" i="22" s="1"/>
  <c r="AC55" i="22"/>
  <c r="AB55" i="22"/>
  <c r="AK54" i="22"/>
  <c r="AJ54" i="22"/>
  <c r="AI54" i="22"/>
  <c r="AH54" i="22"/>
  <c r="AF54" i="22"/>
  <c r="AC54" i="22"/>
  <c r="AD54" i="22" s="1"/>
  <c r="AG54" i="22" s="1"/>
  <c r="AB54" i="22"/>
  <c r="AK53" i="22"/>
  <c r="AJ53" i="22"/>
  <c r="AI53" i="22"/>
  <c r="AH53" i="22"/>
  <c r="AF53" i="22"/>
  <c r="AC53" i="22"/>
  <c r="AD53" i="22" s="1"/>
  <c r="AG53" i="22" s="1"/>
  <c r="AB53" i="22"/>
  <c r="AJ52" i="22"/>
  <c r="AI52" i="22"/>
  <c r="AH52" i="22"/>
  <c r="AK52" i="22" s="1"/>
  <c r="AF52" i="22"/>
  <c r="AC52" i="22"/>
  <c r="AD52" i="22" s="1"/>
  <c r="AG52" i="22" s="1"/>
  <c r="AB52" i="22"/>
  <c r="AK51" i="22"/>
  <c r="AJ51" i="22"/>
  <c r="AI51" i="22"/>
  <c r="AH51" i="22"/>
  <c r="AF51" i="22"/>
  <c r="AD51" i="22"/>
  <c r="AG51" i="22" s="1"/>
  <c r="AC51" i="22"/>
  <c r="AB51" i="22"/>
  <c r="AK50" i="22"/>
  <c r="AJ50" i="22"/>
  <c r="AI50" i="22"/>
  <c r="AH50" i="22"/>
  <c r="AF50" i="22"/>
  <c r="AC50" i="22"/>
  <c r="AD50" i="22" s="1"/>
  <c r="AG50" i="22" s="1"/>
  <c r="AB50" i="22"/>
  <c r="AK49" i="22"/>
  <c r="AJ49" i="22"/>
  <c r="AI49" i="22"/>
  <c r="AH49" i="22"/>
  <c r="AF49" i="22"/>
  <c r="AC49" i="22"/>
  <c r="AD49" i="22" s="1"/>
  <c r="AG49" i="22" s="1"/>
  <c r="AB49" i="22"/>
  <c r="AJ48" i="22"/>
  <c r="AI48" i="22"/>
  <c r="AH48" i="22"/>
  <c r="AK48" i="22" s="1"/>
  <c r="AF48" i="22"/>
  <c r="AC48" i="22"/>
  <c r="AD48" i="22" s="1"/>
  <c r="AG48" i="22" s="1"/>
  <c r="AB48" i="22"/>
  <c r="AK47" i="22"/>
  <c r="AJ47" i="22"/>
  <c r="AI47" i="22"/>
  <c r="AH47" i="22"/>
  <c r="AF47" i="22"/>
  <c r="AD47" i="22"/>
  <c r="AG47" i="22" s="1"/>
  <c r="AC47" i="22"/>
  <c r="AB47" i="22"/>
  <c r="AK46" i="22"/>
  <c r="AJ46" i="22"/>
  <c r="AI46" i="22"/>
  <c r="AH46" i="22"/>
  <c r="AF46" i="22"/>
  <c r="AC46" i="22"/>
  <c r="AD46" i="22" s="1"/>
  <c r="AG46" i="22" s="1"/>
  <c r="AB46" i="22"/>
  <c r="AK45" i="22"/>
  <c r="AJ45" i="22"/>
  <c r="AI45" i="22"/>
  <c r="AH45" i="22"/>
  <c r="AF45" i="22"/>
  <c r="AC45" i="22"/>
  <c r="AD45" i="22" s="1"/>
  <c r="AG45" i="22" s="1"/>
  <c r="AB45" i="22"/>
  <c r="AJ44" i="22"/>
  <c r="AI44" i="22"/>
  <c r="AH44" i="22"/>
  <c r="AK44" i="22" s="1"/>
  <c r="AF44" i="22"/>
  <c r="AC44" i="22"/>
  <c r="AD44" i="22" s="1"/>
  <c r="AG44" i="22" s="1"/>
  <c r="AB44" i="22"/>
  <c r="AK43" i="22"/>
  <c r="AJ43" i="22"/>
  <c r="AI43" i="22"/>
  <c r="AH43" i="22"/>
  <c r="AF43" i="22"/>
  <c r="AD43" i="22"/>
  <c r="AG43" i="22" s="1"/>
  <c r="AC43" i="22"/>
  <c r="AB43" i="22"/>
  <c r="AK42" i="22"/>
  <c r="AJ42" i="22"/>
  <c r="AI42" i="22"/>
  <c r="AH42" i="22"/>
  <c r="AF42" i="22"/>
  <c r="AC42" i="22"/>
  <c r="AD42" i="22" s="1"/>
  <c r="AG42" i="22" s="1"/>
  <c r="AB42" i="22"/>
  <c r="AK41" i="22"/>
  <c r="AJ41" i="22"/>
  <c r="AI41" i="22"/>
  <c r="AH41" i="22"/>
  <c r="AF41" i="22"/>
  <c r="AC41" i="22"/>
  <c r="AD41" i="22" s="1"/>
  <c r="AG41" i="22" s="1"/>
  <c r="AB41" i="22"/>
  <c r="AJ40" i="22"/>
  <c r="AI40" i="22"/>
  <c r="AH40" i="22"/>
  <c r="AK40" i="22" s="1"/>
  <c r="AF40" i="22"/>
  <c r="AC40" i="22"/>
  <c r="AD40" i="22" s="1"/>
  <c r="AG40" i="22" s="1"/>
  <c r="AB40" i="22"/>
  <c r="AK39" i="22"/>
  <c r="AJ39" i="22"/>
  <c r="AI39" i="22"/>
  <c r="AH39" i="22"/>
  <c r="AF39" i="22"/>
  <c r="AD39" i="22"/>
  <c r="AG39" i="22" s="1"/>
  <c r="AC39" i="22"/>
  <c r="AB39" i="22"/>
  <c r="AK38" i="22"/>
  <c r="AJ38" i="22"/>
  <c r="AI38" i="22"/>
  <c r="AH38" i="22"/>
  <c r="AF38" i="22"/>
  <c r="AC38" i="22"/>
  <c r="AD38" i="22" s="1"/>
  <c r="AG38" i="22" s="1"/>
  <c r="AB38" i="22"/>
  <c r="AK37" i="22"/>
  <c r="AJ37" i="22"/>
  <c r="AI37" i="22"/>
  <c r="AH37" i="22"/>
  <c r="AF37" i="22"/>
  <c r="AC37" i="22"/>
  <c r="AD37" i="22" s="1"/>
  <c r="AG37" i="22" s="1"/>
  <c r="AB37" i="22"/>
  <c r="AJ36" i="22"/>
  <c r="AI36" i="22"/>
  <c r="AH36" i="22"/>
  <c r="AK36" i="22" s="1"/>
  <c r="AF36" i="22"/>
  <c r="AC36" i="22"/>
  <c r="AD36" i="22" s="1"/>
  <c r="AG36" i="22" s="1"/>
  <c r="AB36" i="22"/>
  <c r="Q55" i="22" l="1"/>
  <c r="M55" i="22"/>
  <c r="N55" i="22" s="1"/>
  <c r="I55" i="22"/>
  <c r="P55" i="22" s="1"/>
  <c r="Q54" i="22"/>
  <c r="M54" i="22"/>
  <c r="N54" i="22" s="1"/>
  <c r="I54" i="22"/>
  <c r="P54" i="22" s="1"/>
  <c r="Q53" i="22"/>
  <c r="M53" i="22"/>
  <c r="N53" i="22" s="1"/>
  <c r="Y53" i="22" s="1"/>
  <c r="I53" i="22"/>
  <c r="P53" i="22" s="1"/>
  <c r="Q52" i="22"/>
  <c r="M52" i="22"/>
  <c r="N52" i="22" s="1"/>
  <c r="I52" i="22"/>
  <c r="P52" i="22" s="1"/>
  <c r="Q51" i="22"/>
  <c r="M51" i="22"/>
  <c r="N51" i="22" s="1"/>
  <c r="I51" i="22"/>
  <c r="P51" i="22" s="1"/>
  <c r="Q50" i="22"/>
  <c r="M50" i="22"/>
  <c r="N50" i="22" s="1"/>
  <c r="I50" i="22"/>
  <c r="P50" i="22" s="1"/>
  <c r="Q49" i="22"/>
  <c r="P49" i="22"/>
  <c r="M49" i="22"/>
  <c r="N49" i="22" s="1"/>
  <c r="Y49" i="22" s="1"/>
  <c r="I49" i="22"/>
  <c r="Q48" i="22"/>
  <c r="Y48" i="22"/>
  <c r="Z48" i="22"/>
  <c r="I48" i="22"/>
  <c r="P48" i="22" s="1"/>
  <c r="M48" i="22"/>
  <c r="N48" i="22" s="1"/>
  <c r="Q47" i="22"/>
  <c r="Q46" i="22"/>
  <c r="Z45" i="22"/>
  <c r="Y45" i="22"/>
  <c r="Q45" i="22"/>
  <c r="Q44" i="22"/>
  <c r="Q43" i="22"/>
  <c r="Q42" i="22"/>
  <c r="Q41" i="22"/>
  <c r="Y40" i="22"/>
  <c r="Q40" i="22"/>
  <c r="Q39" i="22"/>
  <c r="M47" i="22"/>
  <c r="N47" i="22" s="1"/>
  <c r="I47" i="22"/>
  <c r="P47" i="22" s="1"/>
  <c r="M46" i="22"/>
  <c r="N46" i="22" s="1"/>
  <c r="Z46" i="22" s="1"/>
  <c r="I46" i="22"/>
  <c r="P46" i="22" s="1"/>
  <c r="M45" i="22"/>
  <c r="N45" i="22" s="1"/>
  <c r="I45" i="22"/>
  <c r="P45" i="22" s="1"/>
  <c r="M44" i="22"/>
  <c r="N44" i="22" s="1"/>
  <c r="Z44" i="22" s="1"/>
  <c r="I44" i="22"/>
  <c r="P44" i="22" s="1"/>
  <c r="M43" i="22"/>
  <c r="N43" i="22" s="1"/>
  <c r="I43" i="22"/>
  <c r="P43" i="22" s="1"/>
  <c r="M42" i="22"/>
  <c r="N42" i="22" s="1"/>
  <c r="Y42" i="22" s="1"/>
  <c r="I42" i="22"/>
  <c r="P42" i="22" s="1"/>
  <c r="M41" i="22"/>
  <c r="N41" i="22" s="1"/>
  <c r="Z41" i="22" s="1"/>
  <c r="I41" i="22"/>
  <c r="P41" i="22" s="1"/>
  <c r="M40" i="22"/>
  <c r="N40" i="22" s="1"/>
  <c r="Z40" i="22" s="1"/>
  <c r="I40" i="22"/>
  <c r="P40" i="22" s="1"/>
  <c r="M39" i="22"/>
  <c r="N39" i="22" s="1"/>
  <c r="I39" i="22"/>
  <c r="P39" i="22" s="1"/>
  <c r="Q38" i="22"/>
  <c r="Q37" i="22"/>
  <c r="Q36" i="22"/>
  <c r="M38" i="22"/>
  <c r="N38" i="22" s="1"/>
  <c r="Z38" i="22" s="1"/>
  <c r="I38" i="22"/>
  <c r="P38" i="22" s="1"/>
  <c r="M37" i="22"/>
  <c r="N37" i="22" s="1"/>
  <c r="I37" i="22"/>
  <c r="P37" i="22" s="1"/>
  <c r="M36" i="22"/>
  <c r="N36" i="22" s="1"/>
  <c r="I36" i="22"/>
  <c r="P36" i="22" s="1"/>
  <c r="Q28" i="22"/>
  <c r="Y43" i="22" l="1"/>
  <c r="Z43" i="22"/>
  <c r="Z42" i="22"/>
  <c r="Y38" i="22"/>
  <c r="Y41" i="22"/>
  <c r="Y46" i="22"/>
  <c r="Z52" i="22"/>
  <c r="Y52" i="22"/>
  <c r="Z50" i="22"/>
  <c r="Y50" i="22"/>
  <c r="Z51" i="22"/>
  <c r="Y51" i="22"/>
  <c r="Z54" i="22"/>
  <c r="Y54" i="22"/>
  <c r="Z55" i="22"/>
  <c r="Y55" i="22"/>
  <c r="Z49" i="22"/>
  <c r="Z53" i="22"/>
  <c r="Z47" i="22"/>
  <c r="Y47" i="22"/>
  <c r="Y44" i="22"/>
  <c r="Y39" i="22"/>
  <c r="Z39" i="22"/>
  <c r="Z37" i="22"/>
  <c r="Y37" i="22"/>
  <c r="Z36" i="22"/>
  <c r="Y36" i="22"/>
  <c r="AJ35" i="22" l="1"/>
  <c r="AI35" i="22"/>
  <c r="AF35" i="22"/>
  <c r="AC35" i="22"/>
  <c r="AJ34" i="22"/>
  <c r="AI34" i="22"/>
  <c r="AF34" i="22"/>
  <c r="AC34" i="22"/>
  <c r="AJ33" i="22"/>
  <c r="AI33" i="22"/>
  <c r="AF33" i="22"/>
  <c r="AC33" i="22"/>
  <c r="AJ32" i="22"/>
  <c r="AI32" i="22"/>
  <c r="AF32" i="22"/>
  <c r="AC32" i="22"/>
  <c r="AB32" i="22"/>
  <c r="AJ31" i="22"/>
  <c r="AI31" i="22"/>
  <c r="AF31" i="22"/>
  <c r="AC31" i="22"/>
  <c r="AJ30" i="22"/>
  <c r="AI30" i="22"/>
  <c r="AF30" i="22"/>
  <c r="AC30" i="22"/>
  <c r="AJ29" i="22"/>
  <c r="AI29" i="22"/>
  <c r="AF29" i="22"/>
  <c r="AC29" i="22"/>
  <c r="AJ28" i="22"/>
  <c r="AI28" i="22"/>
  <c r="AF28" i="22"/>
  <c r="AC28" i="22"/>
  <c r="AB28" i="22"/>
  <c r="AJ27" i="22"/>
  <c r="AI27" i="22"/>
  <c r="AF27" i="22"/>
  <c r="AC27" i="22"/>
  <c r="AJ26" i="22"/>
  <c r="AI26" i="22"/>
  <c r="AF26" i="22"/>
  <c r="AC26" i="22"/>
  <c r="AJ25" i="22"/>
  <c r="AI25" i="22"/>
  <c r="AF25" i="22"/>
  <c r="AC25" i="22"/>
  <c r="AJ24" i="22"/>
  <c r="AI24" i="22"/>
  <c r="AF24" i="22"/>
  <c r="AC24" i="22"/>
  <c r="AJ23" i="22"/>
  <c r="AI23" i="22"/>
  <c r="AF23" i="22"/>
  <c r="AC23" i="22"/>
  <c r="AJ22" i="22"/>
  <c r="AI22" i="22"/>
  <c r="AF22" i="22"/>
  <c r="AC22" i="22"/>
  <c r="AJ21" i="22"/>
  <c r="AI21" i="22"/>
  <c r="AF21" i="22"/>
  <c r="AC21" i="22"/>
  <c r="AJ20" i="22"/>
  <c r="AI20" i="22"/>
  <c r="AF20" i="22"/>
  <c r="AC20" i="22"/>
  <c r="AJ19" i="22"/>
  <c r="AI19" i="22"/>
  <c r="AF19" i="22"/>
  <c r="AC19" i="22"/>
  <c r="AJ18" i="22"/>
  <c r="AI18" i="22"/>
  <c r="AF18" i="22"/>
  <c r="AC18" i="22"/>
  <c r="AJ17" i="22"/>
  <c r="AI17" i="22"/>
  <c r="AF17" i="22"/>
  <c r="AC17" i="22"/>
  <c r="AJ16" i="22"/>
  <c r="AI16" i="22"/>
  <c r="AF16" i="22"/>
  <c r="AC16" i="22"/>
  <c r="Q35" i="22"/>
  <c r="AB35" i="22" s="1"/>
  <c r="Q34" i="22"/>
  <c r="AB34" i="22" s="1"/>
  <c r="Q33" i="22"/>
  <c r="AB33" i="22" s="1"/>
  <c r="Q32" i="22"/>
  <c r="Q31" i="22"/>
  <c r="AB31" i="22" s="1"/>
  <c r="Q30" i="22"/>
  <c r="AB30" i="22" s="1"/>
  <c r="Q29" i="22"/>
  <c r="AB29" i="22" s="1"/>
  <c r="Y28" i="22"/>
  <c r="AH28" i="22" s="1"/>
  <c r="AK28" i="22" s="1"/>
  <c r="Q27" i="22"/>
  <c r="AB27" i="22" s="1"/>
  <c r="Q26" i="22"/>
  <c r="AB26" i="22" s="1"/>
  <c r="Q25" i="22"/>
  <c r="AB25" i="22" s="1"/>
  <c r="Q24" i="22"/>
  <c r="AB24" i="22" s="1"/>
  <c r="Q23" i="22"/>
  <c r="AB23" i="22" s="1"/>
  <c r="Q22" i="22"/>
  <c r="AB22" i="22" s="1"/>
  <c r="Q21" i="22"/>
  <c r="AB21" i="22" s="1"/>
  <c r="Q20" i="22"/>
  <c r="AB20" i="22" s="1"/>
  <c r="Q19" i="22"/>
  <c r="AB19" i="22" s="1"/>
  <c r="Q18" i="22"/>
  <c r="AB18" i="22" s="1"/>
  <c r="Z17" i="22"/>
  <c r="Q17" i="22"/>
  <c r="AB17" i="22" s="1"/>
  <c r="Q16" i="22"/>
  <c r="AB16" i="22" s="1"/>
  <c r="M35" i="22"/>
  <c r="N35" i="22" s="1"/>
  <c r="Z35" i="22" s="1"/>
  <c r="I35" i="22"/>
  <c r="P35" i="22" s="1"/>
  <c r="M34" i="22"/>
  <c r="N34" i="22" s="1"/>
  <c r="Z34" i="22" s="1"/>
  <c r="I34" i="22"/>
  <c r="P34" i="22" s="1"/>
  <c r="M33" i="22"/>
  <c r="N33" i="22" s="1"/>
  <c r="I33" i="22"/>
  <c r="P33" i="22" s="1"/>
  <c r="M32" i="22"/>
  <c r="N32" i="22" s="1"/>
  <c r="Z32" i="22" s="1"/>
  <c r="I32" i="22"/>
  <c r="P32" i="22" s="1"/>
  <c r="M31" i="22"/>
  <c r="N31" i="22" s="1"/>
  <c r="Z31" i="22" s="1"/>
  <c r="I31" i="22"/>
  <c r="P31" i="22" s="1"/>
  <c r="M30" i="22"/>
  <c r="N30" i="22" s="1"/>
  <c r="Z30" i="22" s="1"/>
  <c r="I30" i="22"/>
  <c r="P30" i="22" s="1"/>
  <c r="M29" i="22"/>
  <c r="N29" i="22" s="1"/>
  <c r="I29" i="22"/>
  <c r="P29" i="22" s="1"/>
  <c r="M28" i="22"/>
  <c r="N28" i="22" s="1"/>
  <c r="Z28" i="22" s="1"/>
  <c r="AD28" i="22" s="1"/>
  <c r="I28" i="22"/>
  <c r="P28" i="22" s="1"/>
  <c r="M27" i="22"/>
  <c r="N27" i="22" s="1"/>
  <c r="Z27" i="22" s="1"/>
  <c r="I27" i="22"/>
  <c r="P27" i="22" s="1"/>
  <c r="M26" i="22"/>
  <c r="N26" i="22" s="1"/>
  <c r="Z26" i="22" s="1"/>
  <c r="I26" i="22"/>
  <c r="P26" i="22" s="1"/>
  <c r="M25" i="22"/>
  <c r="N25" i="22" s="1"/>
  <c r="Z25" i="22" s="1"/>
  <c r="I25" i="22"/>
  <c r="P25" i="22" s="1"/>
  <c r="M24" i="22"/>
  <c r="N24" i="22" s="1"/>
  <c r="Z24" i="22" s="1"/>
  <c r="I24" i="22"/>
  <c r="P24" i="22" s="1"/>
  <c r="N23" i="22"/>
  <c r="Z23" i="22" s="1"/>
  <c r="M23" i="22"/>
  <c r="I23" i="22"/>
  <c r="P23" i="22" s="1"/>
  <c r="M22" i="22"/>
  <c r="N22" i="22" s="1"/>
  <c r="I22" i="22"/>
  <c r="P22" i="22" s="1"/>
  <c r="M21" i="22"/>
  <c r="N21" i="22" s="1"/>
  <c r="Z21" i="22" s="1"/>
  <c r="I21" i="22"/>
  <c r="P21" i="22" s="1"/>
  <c r="M20" i="22"/>
  <c r="N20" i="22" s="1"/>
  <c r="Z20" i="22" s="1"/>
  <c r="I20" i="22"/>
  <c r="P20" i="22" s="1"/>
  <c r="M19" i="22"/>
  <c r="N19" i="22" s="1"/>
  <c r="Z19" i="22" s="1"/>
  <c r="I19" i="22"/>
  <c r="P19" i="22" s="1"/>
  <c r="M18" i="22"/>
  <c r="N18" i="22" s="1"/>
  <c r="I18" i="22"/>
  <c r="P18" i="22" s="1"/>
  <c r="M17" i="22"/>
  <c r="N17" i="22" s="1"/>
  <c r="Y17" i="22" s="1"/>
  <c r="AH17" i="22" s="1"/>
  <c r="AK17" i="22" s="1"/>
  <c r="I17" i="22"/>
  <c r="P17" i="22" s="1"/>
  <c r="M16" i="22"/>
  <c r="N16" i="22" s="1"/>
  <c r="Y16" i="22" s="1"/>
  <c r="AH16" i="22" s="1"/>
  <c r="AK16" i="22" s="1"/>
  <c r="I16" i="22"/>
  <c r="P16" i="22" s="1"/>
  <c r="Z22" i="22" l="1"/>
  <c r="Y22" i="22"/>
  <c r="AH22" i="22" s="1"/>
  <c r="AK22" i="22" s="1"/>
  <c r="Z33" i="22"/>
  <c r="Y33" i="22"/>
  <c r="AH33" i="22" s="1"/>
  <c r="AK33" i="22" s="1"/>
  <c r="Y20" i="22"/>
  <c r="AH20" i="22" s="1"/>
  <c r="AK20" i="22" s="1"/>
  <c r="AG28" i="22"/>
  <c r="Y24" i="22"/>
  <c r="AH24" i="22" s="1"/>
  <c r="AK24" i="22" s="1"/>
  <c r="Z16" i="22"/>
  <c r="AD16" i="22" s="1"/>
  <c r="AG16" i="22" s="1"/>
  <c r="Y21" i="22"/>
  <c r="AH21" i="22" s="1"/>
  <c r="AK21" i="22" s="1"/>
  <c r="Y35" i="22"/>
  <c r="AH35" i="22" s="1"/>
  <c r="AK35" i="22" s="1"/>
  <c r="AD23" i="22"/>
  <c r="AG23" i="22" s="1"/>
  <c r="AD24" i="22"/>
  <c r="AG24" i="22" s="1"/>
  <c r="Y25" i="22"/>
  <c r="AH25" i="22" s="1"/>
  <c r="AK25" i="22" s="1"/>
  <c r="AD32" i="22"/>
  <c r="AG32" i="22" s="1"/>
  <c r="AD33" i="22"/>
  <c r="AG33" i="22" s="1"/>
  <c r="Y23" i="22"/>
  <c r="AH23" i="22" s="1"/>
  <c r="AK23" i="22" s="1"/>
  <c r="Y27" i="22"/>
  <c r="AH27" i="22" s="1"/>
  <c r="AK27" i="22" s="1"/>
  <c r="AD27" i="22"/>
  <c r="AG27" i="22" s="1"/>
  <c r="Y26" i="22"/>
  <c r="AH26" i="22" s="1"/>
  <c r="AK26" i="22" s="1"/>
  <c r="AD20" i="22"/>
  <c r="AG20" i="22" s="1"/>
  <c r="AD35" i="22"/>
  <c r="AG35" i="22" s="1"/>
  <c r="Y32" i="22"/>
  <c r="AH32" i="22" s="1"/>
  <c r="AK32" i="22" s="1"/>
  <c r="AD34" i="22"/>
  <c r="AG34" i="22" s="1"/>
  <c r="Y34" i="22"/>
  <c r="AH34" i="22" s="1"/>
  <c r="AK34" i="22" s="1"/>
  <c r="Y31" i="22"/>
  <c r="AH31" i="22" s="1"/>
  <c r="AK31" i="22" s="1"/>
  <c r="AD31" i="22"/>
  <c r="AG31" i="22" s="1"/>
  <c r="Y30" i="22"/>
  <c r="AH30" i="22" s="1"/>
  <c r="AK30" i="22" s="1"/>
  <c r="AD30" i="22"/>
  <c r="AG30" i="22" s="1"/>
  <c r="Z29" i="22"/>
  <c r="AD29" i="22" s="1"/>
  <c r="AG29" i="22" s="1"/>
  <c r="Y29" i="22"/>
  <c r="AH29" i="22" s="1"/>
  <c r="AK29" i="22" s="1"/>
  <c r="AD26" i="22"/>
  <c r="AG26" i="22" s="1"/>
  <c r="AD25" i="22"/>
  <c r="AG25" i="22" s="1"/>
  <c r="AD22" i="22"/>
  <c r="AG22" i="22" s="1"/>
  <c r="AD21" i="22"/>
  <c r="AG21" i="22" s="1"/>
  <c r="Y19" i="22"/>
  <c r="AH19" i="22" s="1"/>
  <c r="AK19" i="22" s="1"/>
  <c r="AD19" i="22"/>
  <c r="AG19" i="22" s="1"/>
  <c r="Z18" i="22"/>
  <c r="AD18" i="22" s="1"/>
  <c r="AG18" i="22" s="1"/>
  <c r="Y18" i="22"/>
  <c r="AH18" i="22" s="1"/>
  <c r="AK18" i="22" s="1"/>
  <c r="AD17" i="22"/>
  <c r="AG17" i="22" s="1"/>
  <c r="AC8" i="22"/>
  <c r="AF8" i="22"/>
  <c r="AI8" i="22"/>
  <c r="AJ8" i="22"/>
  <c r="Q5" i="22" l="1"/>
  <c r="P5" i="22"/>
  <c r="Q4" i="22"/>
  <c r="Q3" i="22"/>
  <c r="Q2" i="22"/>
  <c r="AI56" i="22"/>
  <c r="AF56" i="22"/>
  <c r="AE56" i="22"/>
  <c r="AC56" i="22"/>
  <c r="AJ15" i="22"/>
  <c r="AI15" i="22"/>
  <c r="AF15" i="22"/>
  <c r="AC15" i="22"/>
  <c r="Q15" i="22"/>
  <c r="AB15" i="22" s="1"/>
  <c r="M15" i="22"/>
  <c r="N15" i="22" s="1"/>
  <c r="I15" i="22"/>
  <c r="P15" i="22" s="1"/>
  <c r="AJ14" i="22"/>
  <c r="AI14" i="22"/>
  <c r="AF14" i="22"/>
  <c r="AC14" i="22"/>
  <c r="Q14" i="22"/>
  <c r="AB14" i="22" s="1"/>
  <c r="M14" i="22"/>
  <c r="N14" i="22" s="1"/>
  <c r="Z14" i="22" s="1"/>
  <c r="I14" i="22"/>
  <c r="P14" i="22" s="1"/>
  <c r="AJ13" i="22"/>
  <c r="AI13" i="22"/>
  <c r="AF13" i="22"/>
  <c r="AC13" i="22"/>
  <c r="Q13" i="22"/>
  <c r="AB13" i="22" s="1"/>
  <c r="M13" i="22"/>
  <c r="N13" i="22" s="1"/>
  <c r="Z13" i="22" s="1"/>
  <c r="I13" i="22"/>
  <c r="P13" i="22" s="1"/>
  <c r="AJ12" i="22"/>
  <c r="AI12" i="22"/>
  <c r="AF12" i="22"/>
  <c r="AC12" i="22"/>
  <c r="Q12" i="22"/>
  <c r="AB12" i="22" s="1"/>
  <c r="M12" i="22"/>
  <c r="N12" i="22" s="1"/>
  <c r="I12" i="22"/>
  <c r="P12" i="22" s="1"/>
  <c r="AJ11" i="22"/>
  <c r="AI11" i="22"/>
  <c r="AF11" i="22"/>
  <c r="AC11" i="22"/>
  <c r="Q11" i="22"/>
  <c r="AB11" i="22" s="1"/>
  <c r="M11" i="22"/>
  <c r="N11" i="22" s="1"/>
  <c r="Y11" i="22" s="1"/>
  <c r="AH11" i="22" s="1"/>
  <c r="AK11" i="22" s="1"/>
  <c r="I11" i="22"/>
  <c r="P11" i="22" s="1"/>
  <c r="AJ10" i="22"/>
  <c r="AI10" i="22"/>
  <c r="AF10" i="22"/>
  <c r="AC10" i="22"/>
  <c r="Q10" i="22"/>
  <c r="AB10" i="22" s="1"/>
  <c r="M10" i="22"/>
  <c r="N10" i="22" s="1"/>
  <c r="Z10" i="22" s="1"/>
  <c r="I10" i="22"/>
  <c r="P10" i="22" s="1"/>
  <c r="AJ9" i="22"/>
  <c r="AI9" i="22"/>
  <c r="AF9" i="22"/>
  <c r="AC9" i="22"/>
  <c r="Q9" i="22"/>
  <c r="AB9" i="22" s="1"/>
  <c r="M9" i="22"/>
  <c r="N9" i="22" s="1"/>
  <c r="Z9" i="22" s="1"/>
  <c r="I9" i="22"/>
  <c r="P9" i="22" s="1"/>
  <c r="Q8" i="22"/>
  <c r="AB8" i="22" s="1"/>
  <c r="M8" i="22"/>
  <c r="N8" i="22" s="1"/>
  <c r="I8" i="22"/>
  <c r="P8" i="22" s="1"/>
  <c r="AJ7" i="22"/>
  <c r="AI7" i="22"/>
  <c r="AF7" i="22"/>
  <c r="AC7" i="22"/>
  <c r="Q7" i="22"/>
  <c r="AB7" i="22" s="1"/>
  <c r="M7" i="22"/>
  <c r="N7" i="22" s="1"/>
  <c r="I7" i="22"/>
  <c r="P7" i="22" s="1"/>
  <c r="AJ6" i="22"/>
  <c r="AI6" i="22"/>
  <c r="AF6" i="22"/>
  <c r="AC6" i="22"/>
  <c r="Q6" i="22"/>
  <c r="AB6" i="22" s="1"/>
  <c r="M6" i="22"/>
  <c r="N6" i="22" s="1"/>
  <c r="I6" i="22"/>
  <c r="P6" i="22" s="1"/>
  <c r="AB4" i="22"/>
  <c r="AB2" i="22"/>
  <c r="AD14" i="22" l="1"/>
  <c r="AG14" i="22" s="1"/>
  <c r="AD13" i="22"/>
  <c r="AG13" i="22" s="1"/>
  <c r="AD9" i="22"/>
  <c r="AG9" i="22" s="1"/>
  <c r="AD10" i="22"/>
  <c r="AG10" i="22" s="1"/>
  <c r="Y14" i="22"/>
  <c r="AH14" i="22" s="1"/>
  <c r="AK14" i="22" s="1"/>
  <c r="Y15" i="22"/>
  <c r="AH15" i="22" s="1"/>
  <c r="AK15" i="22" s="1"/>
  <c r="Z15" i="22"/>
  <c r="AD15" i="22" s="1"/>
  <c r="AG15" i="22" s="1"/>
  <c r="AH56" i="22"/>
  <c r="Y6" i="22"/>
  <c r="AH6" i="22" s="1"/>
  <c r="AK6" i="22" s="1"/>
  <c r="Z6" i="22"/>
  <c r="AD6" i="22" s="1"/>
  <c r="AG6" i="22" s="1"/>
  <c r="Y7" i="22"/>
  <c r="AH7" i="22" s="1"/>
  <c r="AK7" i="22" s="1"/>
  <c r="Z7" i="22"/>
  <c r="AD7" i="22" s="1"/>
  <c r="AG7" i="22" s="1"/>
  <c r="Y8" i="22"/>
  <c r="AH8" i="22" s="1"/>
  <c r="AK8" i="22" s="1"/>
  <c r="Z8" i="22"/>
  <c r="AD8" i="22" s="1"/>
  <c r="AG8" i="22" s="1"/>
  <c r="Y10" i="22"/>
  <c r="AH10" i="22" s="1"/>
  <c r="AK10" i="22" s="1"/>
  <c r="Z11" i="22"/>
  <c r="AD11" i="22" s="1"/>
  <c r="AG11" i="22" s="1"/>
  <c r="Y12" i="22"/>
  <c r="AH12" i="22" s="1"/>
  <c r="AK12" i="22" s="1"/>
  <c r="Z12" i="22"/>
  <c r="AD12" i="22" s="1"/>
  <c r="AG12" i="22" s="1"/>
  <c r="AD56" i="22"/>
  <c r="AG56" i="22"/>
  <c r="Y9" i="22"/>
  <c r="AH9" i="22" s="1"/>
  <c r="AK9" i="22" s="1"/>
  <c r="Y13" i="22"/>
  <c r="AH13" i="22" s="1"/>
  <c r="AK13" i="22" s="1"/>
  <c r="AD57" i="22" l="1"/>
  <c r="AK56" i="22"/>
  <c r="AJ56" i="22"/>
  <c r="AF57" i="22"/>
</calcChain>
</file>

<file path=xl/sharedStrings.xml><?xml version="1.0" encoding="utf-8"?>
<sst xmlns="http://schemas.openxmlformats.org/spreadsheetml/2006/main" count="685" uniqueCount="264">
  <si>
    <t>U2</t>
  </si>
  <si>
    <t>kg</t>
  </si>
  <si>
    <t>Standard</t>
  </si>
  <si>
    <t>MATWHC</t>
  </si>
  <si>
    <t>MATU</t>
  </si>
  <si>
    <t>مقدار</t>
  </si>
  <si>
    <t>مقدار خالص</t>
  </si>
  <si>
    <t xml:space="preserve">مقدار ناخاص
</t>
  </si>
  <si>
    <t>St-37</t>
  </si>
  <si>
    <t>Kg</t>
  </si>
  <si>
    <t>Pos</t>
  </si>
  <si>
    <t>زیر محصول</t>
  </si>
  <si>
    <t>Sub.</t>
  </si>
  <si>
    <t>مجموعه</t>
  </si>
  <si>
    <t>مجموعه در</t>
  </si>
  <si>
    <t>تعداد قطعه</t>
  </si>
  <si>
    <t>تعداد قطعه در</t>
  </si>
  <si>
    <t>شرح مواد</t>
  </si>
  <si>
    <t>خالص مواد</t>
  </si>
  <si>
    <t>ناخالص مواد</t>
  </si>
  <si>
    <t xml:space="preserve">واحد  </t>
  </si>
  <si>
    <t xml:space="preserve"> مواد در یک </t>
  </si>
  <si>
    <t>SP</t>
  </si>
  <si>
    <t>در محصول</t>
  </si>
  <si>
    <t>Asm</t>
  </si>
  <si>
    <t>Part</t>
  </si>
  <si>
    <t>در مجموعه</t>
  </si>
  <si>
    <t>مطابق</t>
  </si>
  <si>
    <t>کد انبار مواد</t>
  </si>
  <si>
    <t>در یک قطعه</t>
  </si>
  <si>
    <t>شمارش مواد</t>
  </si>
  <si>
    <t>واحد محصول</t>
  </si>
  <si>
    <t>Code</t>
  </si>
  <si>
    <t>Sub Product</t>
  </si>
  <si>
    <t>SPQ</t>
  </si>
  <si>
    <t>Asmbl</t>
  </si>
  <si>
    <t>ASQ</t>
  </si>
  <si>
    <t>Mat Spec</t>
  </si>
  <si>
    <t>PQAS</t>
  </si>
  <si>
    <t>PQSP</t>
  </si>
  <si>
    <t>PQR</t>
  </si>
  <si>
    <t>Material</t>
  </si>
  <si>
    <t>کاردکس انبار</t>
  </si>
  <si>
    <t>MATNQU</t>
  </si>
  <si>
    <t>MATGQU</t>
  </si>
  <si>
    <t>MATNQT</t>
  </si>
  <si>
    <t>MATGQT</t>
  </si>
  <si>
    <t>گزارش</t>
  </si>
  <si>
    <t>1400-11-15</t>
  </si>
  <si>
    <t xml:space="preserve">نفر ساعت </t>
  </si>
  <si>
    <t>MUP</t>
  </si>
  <si>
    <t>MTP</t>
  </si>
  <si>
    <t>MH</t>
  </si>
  <si>
    <t>N Cost U</t>
  </si>
  <si>
    <t>Wage U</t>
  </si>
  <si>
    <t xml:space="preserve">Net Cost Total </t>
  </si>
  <si>
    <t>Q2NT</t>
  </si>
  <si>
    <t>واحد</t>
  </si>
  <si>
    <t>دوم</t>
  </si>
  <si>
    <t>NCOSTU2</t>
  </si>
  <si>
    <t xml:space="preserve">واحد دوم </t>
  </si>
  <si>
    <t>Q2NU</t>
  </si>
  <si>
    <t>01</t>
  </si>
  <si>
    <t>0</t>
  </si>
  <si>
    <t>02</t>
  </si>
  <si>
    <t>03</t>
  </si>
  <si>
    <t>04</t>
  </si>
  <si>
    <t>05</t>
  </si>
  <si>
    <t>Plate</t>
  </si>
  <si>
    <t>-</t>
  </si>
  <si>
    <t>Aluminium</t>
  </si>
  <si>
    <t>1</t>
  </si>
  <si>
    <t>Pcs</t>
  </si>
  <si>
    <t>Pipe</t>
  </si>
  <si>
    <t>10</t>
  </si>
  <si>
    <t>M8</t>
  </si>
  <si>
    <t>M10</t>
  </si>
  <si>
    <t>Din-126
St</t>
  </si>
  <si>
    <t>06</t>
  </si>
  <si>
    <t>07</t>
  </si>
  <si>
    <t>08</t>
  </si>
  <si>
    <t>09</t>
  </si>
  <si>
    <t>11</t>
  </si>
  <si>
    <t>12</t>
  </si>
  <si>
    <t>13</t>
  </si>
  <si>
    <t>14</t>
  </si>
  <si>
    <t>Din-985
5.6</t>
  </si>
  <si>
    <t>Din-933
5.6</t>
  </si>
  <si>
    <t>M6</t>
  </si>
  <si>
    <t>A6</t>
  </si>
  <si>
    <t>Rubber</t>
  </si>
  <si>
    <t>Meter</t>
  </si>
  <si>
    <t>S.S-304</t>
  </si>
  <si>
    <t>Angle</t>
  </si>
  <si>
    <t>Round Bar</t>
  </si>
  <si>
    <t>Sheet</t>
  </si>
  <si>
    <t>15</t>
  </si>
  <si>
    <t>16</t>
  </si>
  <si>
    <t>A10</t>
  </si>
  <si>
    <t>25</t>
  </si>
  <si>
    <t>x</t>
  </si>
  <si>
    <t>Casing</t>
  </si>
  <si>
    <t>4*100*150</t>
  </si>
  <si>
    <t>0.5</t>
  </si>
  <si>
    <t>Instrumentation</t>
  </si>
  <si>
    <t>1.33</t>
  </si>
  <si>
    <t>Flat Bar</t>
  </si>
  <si>
    <t>M8x40</t>
  </si>
  <si>
    <t>8"</t>
  </si>
  <si>
    <t>St-12</t>
  </si>
  <si>
    <t>0.3</t>
  </si>
  <si>
    <t>Screw</t>
  </si>
  <si>
    <t>Compactor</t>
  </si>
  <si>
    <t>Inlet Duct</t>
  </si>
  <si>
    <t>5*50*50*775</t>
  </si>
  <si>
    <t>نبشی آهن 5x50x50</t>
  </si>
  <si>
    <t>2.67</t>
  </si>
  <si>
    <t>Ø857 Thk=6</t>
  </si>
  <si>
    <t>ورق سیاه 6x1000</t>
  </si>
  <si>
    <t>25.88</t>
  </si>
  <si>
    <t>5*345*2692</t>
  </si>
  <si>
    <t>Lifting</t>
  </si>
  <si>
    <t>Upper Flange</t>
  </si>
  <si>
    <t>ورق سیاه 5x1000</t>
  </si>
  <si>
    <t>ورق سیاه 5x1250</t>
  </si>
  <si>
    <t>27.158</t>
  </si>
  <si>
    <t>3*281*547</t>
  </si>
  <si>
    <t>Duct Plate 1</t>
  </si>
  <si>
    <t>ورق سیاه 3x1250</t>
  </si>
  <si>
    <t>2.76</t>
  </si>
  <si>
    <t>3*140*281</t>
  </si>
  <si>
    <t>Duct Plate 2</t>
  </si>
  <si>
    <t>0.92</t>
  </si>
  <si>
    <t>Duct Plate 3</t>
  </si>
  <si>
    <t>2.48</t>
  </si>
  <si>
    <t>Duct Flange</t>
  </si>
  <si>
    <t>3*325*610</t>
  </si>
  <si>
    <t>تسمه آهن 3x25</t>
  </si>
  <si>
    <t>1.017</t>
  </si>
  <si>
    <t>Devider</t>
  </si>
  <si>
    <t>2*275*310</t>
  </si>
  <si>
    <t>ورق روغنی 2x1250</t>
  </si>
  <si>
    <t>C-Flange 1</t>
  </si>
  <si>
    <t>Ø924 Thk=6</t>
  </si>
  <si>
    <t>4.96</t>
  </si>
  <si>
    <t>6*994*994</t>
  </si>
  <si>
    <t>Inspection Hatch</t>
  </si>
  <si>
    <t>8*220*220</t>
  </si>
  <si>
    <t>طلق شیشه ای</t>
  </si>
  <si>
    <t>پلکسی گلاس</t>
  </si>
  <si>
    <t>طلق شیشه ای پلکسی گلاس 
8x1200x1800</t>
  </si>
  <si>
    <t>0.02</t>
  </si>
  <si>
    <t>Sealing</t>
  </si>
  <si>
    <t>Ø924 Thk=3</t>
  </si>
  <si>
    <t>تسمه لاستیکی 3x50</t>
  </si>
  <si>
    <t>2.9</t>
  </si>
  <si>
    <t>Bolt</t>
  </si>
  <si>
    <t>Nut</t>
  </si>
  <si>
    <t>Hex. Bolt</t>
  </si>
  <si>
    <t>Self Lock Nut</t>
  </si>
  <si>
    <t>پیچ شش گوش M8x40 Din-933 5.6
Electroplated</t>
  </si>
  <si>
    <t>مهره کاسه نمددار M8 Din-985 5.6
Electroplated</t>
  </si>
  <si>
    <t>M10x50</t>
  </si>
  <si>
    <t>پیچ شش گوش M10x50 Din-933 5.6
Electroplated</t>
  </si>
  <si>
    <t>مهره کاسه نمددار M10 Din-985 5.6
Electroplated</t>
  </si>
  <si>
    <t>Washer</t>
  </si>
  <si>
    <t>Flat Washer</t>
  </si>
  <si>
    <t>واشر تخت A10 Din-126 St
Electroplated</t>
  </si>
  <si>
    <t>Main Casing</t>
  </si>
  <si>
    <t>Hexagonal Cap</t>
  </si>
  <si>
    <t>ورق سیاه 6x1500</t>
  </si>
  <si>
    <t>16.8</t>
  </si>
  <si>
    <t>4*997*1750</t>
  </si>
  <si>
    <t>54.7</t>
  </si>
  <si>
    <t>Connection Angle 1</t>
  </si>
  <si>
    <t>Connection Angle 2</t>
  </si>
  <si>
    <t>5*50*50*897</t>
  </si>
  <si>
    <t>5*50*50*600</t>
  </si>
  <si>
    <t>3.38</t>
  </si>
  <si>
    <t>2.26</t>
  </si>
  <si>
    <t>Fan Duct Ring</t>
  </si>
  <si>
    <t>2*50*1415</t>
  </si>
  <si>
    <t>1.11</t>
  </si>
  <si>
    <t>Fan Duct Flange</t>
  </si>
  <si>
    <t>Ø474 Thk=2</t>
  </si>
  <si>
    <t>Ø995 Thk=5</t>
  </si>
  <si>
    <t>Lower Flange</t>
  </si>
  <si>
    <t xml:space="preserve"> </t>
  </si>
  <si>
    <t>Outlet Sylinder</t>
  </si>
  <si>
    <t>Ø590 Thk=2</t>
  </si>
  <si>
    <t>1.13</t>
  </si>
  <si>
    <t>ورق روغنی 2x1000</t>
  </si>
  <si>
    <t>2*170*1853</t>
  </si>
  <si>
    <t>Ring</t>
  </si>
  <si>
    <t>4.94</t>
  </si>
  <si>
    <t>1.19</t>
  </si>
  <si>
    <t>C-Flange 2</t>
  </si>
  <si>
    <t>Ø565 Thk=2</t>
  </si>
  <si>
    <t>Laminar Flat Bar</t>
  </si>
  <si>
    <t>0.3*50*225</t>
  </si>
  <si>
    <t>تسمه استینلس استیل فنری 0.3x50 
S.S-304</t>
  </si>
  <si>
    <t>0.027</t>
  </si>
  <si>
    <t>Spining Cone</t>
  </si>
  <si>
    <t>قیفی آلومینیومی</t>
  </si>
  <si>
    <t>M6x30</t>
  </si>
  <si>
    <t>پیچ شش گوش M6x30 Din-933 5.6
Electroplated</t>
  </si>
  <si>
    <t>مهره کاسه نمددار M6 Din-985 5.6
Electroplated</t>
  </si>
  <si>
    <t>واشر تخت A6 Din-126 St
Electroplated</t>
  </si>
  <si>
    <t>Helix</t>
  </si>
  <si>
    <t>Axis Pipe</t>
  </si>
  <si>
    <t>8" L=1300</t>
  </si>
  <si>
    <t>لوله آهن معمولی 8" Thk5.16 St-37</t>
  </si>
  <si>
    <t>35.38</t>
  </si>
  <si>
    <t>Axis Shaft</t>
  </si>
  <si>
    <t>Ø50 L=510</t>
  </si>
  <si>
    <t>Ck-45</t>
  </si>
  <si>
    <r>
      <t xml:space="preserve">میلگرد فولاد CK-45 </t>
    </r>
    <r>
      <rPr>
        <sz val="8"/>
        <rFont val="Calibri"/>
        <family val="2"/>
      </rPr>
      <t>Ø</t>
    </r>
    <r>
      <rPr>
        <sz val="9.1999999999999993"/>
        <rFont val="Calibri"/>
        <family val="2"/>
      </rPr>
      <t>55</t>
    </r>
  </si>
  <si>
    <t>7.86</t>
  </si>
  <si>
    <t>Guider Disc</t>
  </si>
  <si>
    <t>Ø210 Thk=10</t>
  </si>
  <si>
    <t>ورق سیاه 10x1500</t>
  </si>
  <si>
    <t>2.71</t>
  </si>
  <si>
    <t>Helix 1</t>
  </si>
  <si>
    <t>Helix 2</t>
  </si>
  <si>
    <t>Helix 3</t>
  </si>
  <si>
    <t>3*600*700</t>
  </si>
  <si>
    <t>ورق سیاه 3x1000</t>
  </si>
  <si>
    <t>6.48</t>
  </si>
  <si>
    <t>3*520*540</t>
  </si>
  <si>
    <t>3.57</t>
  </si>
  <si>
    <t>3*400*405</t>
  </si>
  <si>
    <t>2.5</t>
  </si>
  <si>
    <t>Cap</t>
  </si>
  <si>
    <t>کپ جوشی8"</t>
  </si>
  <si>
    <t>M10x20</t>
  </si>
  <si>
    <t>Din-7991
5.6</t>
  </si>
  <si>
    <t xml:space="preserve"> Head
Sink Screw</t>
  </si>
  <si>
    <t>پیچ سر خزینه M10x20 Din-7991 5.6
Electroplated</t>
  </si>
  <si>
    <t>Felt</t>
  </si>
  <si>
    <t>2*30*8000</t>
  </si>
  <si>
    <t>نمد</t>
  </si>
  <si>
    <t>نمد 2x30</t>
  </si>
  <si>
    <t>8</t>
  </si>
  <si>
    <t>Perforated Cone</t>
  </si>
  <si>
    <t>Cone</t>
  </si>
  <si>
    <t>1x703x1380</t>
  </si>
  <si>
    <t>ورق استینلس استیل پانچی S.S-304
1x1000x2000 چشمه:1م.م گام:2م.م</t>
  </si>
  <si>
    <t>Bronze Stiffener</t>
  </si>
  <si>
    <t>10x20x750</t>
  </si>
  <si>
    <t>Bronze</t>
  </si>
  <si>
    <t>تسمه برنز 10x20</t>
  </si>
  <si>
    <t>M10x30</t>
  </si>
  <si>
    <t>پیچ سر خزینه M6x30 Din-7991 5.6
Electroplated</t>
  </si>
  <si>
    <t>Electrical Unit</t>
  </si>
  <si>
    <t>Geared Motor</t>
  </si>
  <si>
    <t>0.37Kw-KHF77</t>
  </si>
  <si>
    <t>الکتروگیربکس 0.37Kw-KHF77
SEW</t>
  </si>
  <si>
    <t>Fitting Elbow</t>
  </si>
  <si>
    <t>G1/2"-10mm 90Deg</t>
  </si>
  <si>
    <t>Plastic</t>
  </si>
  <si>
    <t>فیتینگ زانو 1/2G 90Deg</t>
  </si>
  <si>
    <t>Pressure Transmitter</t>
  </si>
  <si>
    <t>Pressure
 Transmitter</t>
  </si>
  <si>
    <t>ترنسمیتر فشار 2327-modbus-T3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</si>
</sst>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2"/>
      <color theme="1"/>
      <name val="Times New Roman"/>
      <family val="2"/>
    </font>
    <font>
      <sz val="8"/>
      <name val="B Nazanin"/>
      <charset val="178"/>
    </font>
    <font>
      <sz val="9.19999999999999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02">
    <xf numFmtId="0" fontId="0" fillId="0" borderId="0" xfId="0"/>
    <xf numFmtId="49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2" fillId="0" borderId="0" xfId="0" quotePrefix="1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 readingOrder="1"/>
    </xf>
    <xf numFmtId="49" fontId="4" fillId="3" borderId="2" xfId="0" applyNumberFormat="1" applyFont="1" applyFill="1" applyBorder="1" applyAlignment="1">
      <alignment horizontal="center" vertical="center" readingOrder="1"/>
    </xf>
    <xf numFmtId="49" fontId="4" fillId="3" borderId="7" xfId="0" applyNumberFormat="1" applyFont="1" applyFill="1" applyBorder="1" applyAlignment="1">
      <alignment horizontal="center" vertical="center" readingOrder="1"/>
    </xf>
    <xf numFmtId="49" fontId="4" fillId="3" borderId="8" xfId="0" applyNumberFormat="1" applyFont="1" applyFill="1" applyBorder="1" applyAlignment="1">
      <alignment horizontal="center" vertical="center" readingOrder="1"/>
    </xf>
    <xf numFmtId="49" fontId="4" fillId="3" borderId="18" xfId="0" applyNumberFormat="1" applyFont="1" applyFill="1" applyBorder="1" applyAlignment="1">
      <alignment horizontal="center" vertical="center" readingOrder="1"/>
    </xf>
    <xf numFmtId="3" fontId="3" fillId="0" borderId="0" xfId="0" applyNumberFormat="1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" fontId="2" fillId="0" borderId="0" xfId="0" quotePrefix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readingOrder="1"/>
    </xf>
    <xf numFmtId="49" fontId="4" fillId="3" borderId="19" xfId="0" applyNumberFormat="1" applyFont="1" applyFill="1" applyBorder="1" applyAlignment="1">
      <alignment horizontal="center" vertical="center" readingOrder="1"/>
    </xf>
    <xf numFmtId="9" fontId="6" fillId="0" borderId="0" xfId="2" applyFont="1" applyFill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readingOrder="1"/>
    </xf>
    <xf numFmtId="49" fontId="4" fillId="5" borderId="19" xfId="0" applyNumberFormat="1" applyFont="1" applyFill="1" applyBorder="1" applyAlignment="1">
      <alignment horizontal="center" vertical="center" readingOrder="1"/>
    </xf>
    <xf numFmtId="0" fontId="3" fillId="0" borderId="0" xfId="0" applyFont="1" applyAlignment="1">
      <alignment horizontal="right" vertical="center"/>
    </xf>
    <xf numFmtId="49" fontId="4" fillId="3" borderId="5" xfId="0" applyNumberFormat="1" applyFont="1" applyFill="1" applyBorder="1" applyAlignment="1">
      <alignment horizontal="left" vertical="center" readingOrder="1"/>
    </xf>
    <xf numFmtId="49" fontId="4" fillId="3" borderId="7" xfId="0" applyNumberFormat="1" applyFont="1" applyFill="1" applyBorder="1" applyAlignment="1">
      <alignment horizontal="left" vertical="center" readingOrder="1"/>
    </xf>
    <xf numFmtId="49" fontId="4" fillId="3" borderId="19" xfId="0" applyNumberFormat="1" applyFont="1" applyFill="1" applyBorder="1" applyAlignment="1">
      <alignment horizontal="left" vertical="center" readingOrder="1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5" xfId="1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3" fontId="3" fillId="0" borderId="22" xfId="0" applyNumberFormat="1" applyFont="1" applyFill="1" applyBorder="1" applyAlignment="1">
      <alignment horizontal="center" vertical="center"/>
    </xf>
    <xf numFmtId="3" fontId="3" fillId="0" borderId="25" xfId="0" applyNumberFormat="1" applyFont="1" applyFill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" fontId="4" fillId="2" borderId="27" xfId="0" quotePrefix="1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4" fillId="2" borderId="28" xfId="0" applyNumberFormat="1" applyFont="1" applyFill="1" applyBorder="1" applyAlignment="1">
      <alignment horizontal="center" vertical="center"/>
    </xf>
    <xf numFmtId="164" fontId="4" fillId="2" borderId="28" xfId="1" applyNumberFormat="1" applyFont="1" applyFill="1" applyBorder="1" applyAlignment="1">
      <alignment horizontal="center" vertical="center"/>
    </xf>
    <xf numFmtId="164" fontId="4" fillId="2" borderId="29" xfId="1" applyNumberFormat="1" applyFont="1" applyFill="1" applyBorder="1" applyAlignment="1">
      <alignment horizontal="center" vertical="center"/>
    </xf>
    <xf numFmtId="164" fontId="4" fillId="2" borderId="32" xfId="1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0" fontId="7" fillId="6" borderId="6" xfId="0" quotePrefix="1" applyFont="1" applyFill="1" applyBorder="1" applyAlignment="1">
      <alignment horizontal="center" vertical="center" readingOrder="1"/>
    </xf>
    <xf numFmtId="0" fontId="7" fillId="6" borderId="6" xfId="0" applyFont="1" applyFill="1" applyBorder="1" applyAlignment="1">
      <alignment horizontal="center" vertical="center"/>
    </xf>
    <xf numFmtId="0" fontId="7" fillId="4" borderId="6" xfId="0" quotePrefix="1" applyFont="1" applyFill="1" applyBorder="1" applyAlignment="1">
      <alignment horizontal="center" vertical="center" readingOrder="1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2" fontId="3" fillId="0" borderId="21" xfId="0" applyNumberFormat="1" applyFont="1" applyBorder="1" applyAlignment="1">
      <alignment vertical="center"/>
    </xf>
    <xf numFmtId="2" fontId="3" fillId="0" borderId="24" xfId="0" applyNumberFormat="1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 readingOrder="1"/>
    </xf>
    <xf numFmtId="49" fontId="4" fillId="3" borderId="18" xfId="0" applyNumberFormat="1" applyFont="1" applyFill="1" applyBorder="1" applyAlignment="1">
      <alignment horizontal="left" vertical="center" readingOrder="1"/>
    </xf>
    <xf numFmtId="0" fontId="0" fillId="0" borderId="0" xfId="0" applyNumberFormat="1"/>
    <xf numFmtId="49" fontId="2" fillId="7" borderId="9" xfId="0" applyNumberFormat="1" applyFont="1" applyFill="1" applyBorder="1" applyAlignment="1">
      <alignment horizontal="center" vertical="center" readingOrder="1"/>
    </xf>
    <xf numFmtId="49" fontId="2" fillId="7" borderId="10" xfId="0" applyNumberFormat="1" applyFont="1" applyFill="1" applyBorder="1" applyAlignment="1">
      <alignment horizontal="center" vertical="center" readingOrder="1"/>
    </xf>
    <xf numFmtId="0" fontId="2" fillId="7" borderId="10" xfId="0" applyFont="1" applyFill="1" applyBorder="1" applyAlignment="1">
      <alignment horizontal="center" vertical="center" readingOrder="1"/>
    </xf>
    <xf numFmtId="0" fontId="2" fillId="7" borderId="10" xfId="0" quotePrefix="1" applyFont="1" applyFill="1" applyBorder="1" applyAlignment="1">
      <alignment horizontal="center" vertical="center" readingOrder="1"/>
    </xf>
    <xf numFmtId="0" fontId="2" fillId="7" borderId="11" xfId="0" quotePrefix="1" applyFont="1" applyFill="1" applyBorder="1" applyAlignment="1">
      <alignment horizontal="center" vertical="center" readingOrder="1"/>
    </xf>
    <xf numFmtId="49" fontId="2" fillId="7" borderId="12" xfId="0" applyNumberFormat="1" applyFont="1" applyFill="1" applyBorder="1" applyAlignment="1">
      <alignment horizontal="center" vertical="center" readingOrder="1"/>
    </xf>
    <xf numFmtId="49" fontId="2" fillId="7" borderId="13" xfId="0" applyNumberFormat="1" applyFont="1" applyFill="1" applyBorder="1" applyAlignment="1">
      <alignment horizontal="center" vertical="center" readingOrder="1"/>
    </xf>
    <xf numFmtId="0" fontId="2" fillId="7" borderId="13" xfId="0" applyFont="1" applyFill="1" applyBorder="1" applyAlignment="1">
      <alignment horizontal="center" vertical="center" readingOrder="1"/>
    </xf>
    <xf numFmtId="0" fontId="2" fillId="7" borderId="13" xfId="0" quotePrefix="1" applyFont="1" applyFill="1" applyBorder="1" applyAlignment="1">
      <alignment horizontal="center" vertical="center" readingOrder="1"/>
    </xf>
    <xf numFmtId="0" fontId="2" fillId="7" borderId="14" xfId="0" quotePrefix="1" applyFont="1" applyFill="1" applyBorder="1" applyAlignment="1">
      <alignment horizontal="center" vertical="center" readingOrder="1"/>
    </xf>
    <xf numFmtId="49" fontId="2" fillId="7" borderId="15" xfId="0" applyNumberFormat="1" applyFont="1" applyFill="1" applyBorder="1" applyAlignment="1">
      <alignment horizontal="center" vertical="center" readingOrder="1"/>
    </xf>
    <xf numFmtId="49" fontId="2" fillId="7" borderId="16" xfId="0" applyNumberFormat="1" applyFont="1" applyFill="1" applyBorder="1" applyAlignment="1">
      <alignment horizontal="center" vertical="center" readingOrder="1"/>
    </xf>
    <xf numFmtId="0" fontId="2" fillId="7" borderId="16" xfId="0" applyFont="1" applyFill="1" applyBorder="1" applyAlignment="1">
      <alignment horizontal="center" vertical="center" readingOrder="1"/>
    </xf>
    <xf numFmtId="0" fontId="2" fillId="7" borderId="16" xfId="0" quotePrefix="1" applyFont="1" applyFill="1" applyBorder="1" applyAlignment="1">
      <alignment horizontal="center" vertical="center" readingOrder="1"/>
    </xf>
    <xf numFmtId="0" fontId="2" fillId="7" borderId="17" xfId="0" quotePrefix="1" applyFont="1" applyFill="1" applyBorder="1" applyAlignment="1">
      <alignment horizontal="center" vertical="center" readingOrder="1"/>
    </xf>
    <xf numFmtId="2" fontId="2" fillId="7" borderId="9" xfId="0" quotePrefix="1" applyNumberFormat="1" applyFont="1" applyFill="1" applyBorder="1" applyAlignment="1">
      <alignment horizontal="center" vertical="center"/>
    </xf>
    <xf numFmtId="2" fontId="2" fillId="7" borderId="10" xfId="0" quotePrefix="1" applyNumberFormat="1" applyFont="1" applyFill="1" applyBorder="1" applyAlignment="1">
      <alignment horizontal="center" vertical="center"/>
    </xf>
    <xf numFmtId="49" fontId="2" fillId="7" borderId="10" xfId="0" quotePrefix="1" applyNumberFormat="1" applyFont="1" applyFill="1" applyBorder="1" applyAlignment="1">
      <alignment horizontal="center" vertical="center" readingOrder="1"/>
    </xf>
    <xf numFmtId="2" fontId="2" fillId="7" borderId="10" xfId="0" quotePrefix="1" applyNumberFormat="1" applyFont="1" applyFill="1" applyBorder="1" applyAlignment="1">
      <alignment horizontal="center" vertical="center" readingOrder="1"/>
    </xf>
    <xf numFmtId="2" fontId="2" fillId="7" borderId="11" xfId="0" quotePrefix="1" applyNumberFormat="1" applyFont="1" applyFill="1" applyBorder="1" applyAlignment="1">
      <alignment horizontal="center" vertical="center"/>
    </xf>
    <xf numFmtId="2" fontId="2" fillId="7" borderId="12" xfId="0" quotePrefix="1" applyNumberFormat="1" applyFont="1" applyFill="1" applyBorder="1" applyAlignment="1">
      <alignment horizontal="center" vertical="center"/>
    </xf>
    <xf numFmtId="2" fontId="2" fillId="7" borderId="13" xfId="0" quotePrefix="1" applyNumberFormat="1" applyFont="1" applyFill="1" applyBorder="1" applyAlignment="1">
      <alignment horizontal="center" vertical="center"/>
    </xf>
    <xf numFmtId="49" fontId="2" fillId="7" borderId="13" xfId="0" quotePrefix="1" applyNumberFormat="1" applyFont="1" applyFill="1" applyBorder="1" applyAlignment="1">
      <alignment horizontal="center" vertical="center" readingOrder="1"/>
    </xf>
    <xf numFmtId="2" fontId="2" fillId="7" borderId="13" xfId="0" quotePrefix="1" applyNumberFormat="1" applyFont="1" applyFill="1" applyBorder="1" applyAlignment="1">
      <alignment horizontal="center" vertical="center" readingOrder="1"/>
    </xf>
    <xf numFmtId="2" fontId="2" fillId="7" borderId="14" xfId="0" quotePrefix="1" applyNumberFormat="1" applyFont="1" applyFill="1" applyBorder="1" applyAlignment="1">
      <alignment horizontal="center" vertical="center"/>
    </xf>
    <xf numFmtId="2" fontId="2" fillId="7" borderId="13" xfId="0" quotePrefix="1" applyNumberFormat="1" applyFont="1" applyFill="1" applyBorder="1" applyAlignment="1">
      <alignment horizontal="center" vertical="center" wrapText="1"/>
    </xf>
    <xf numFmtId="0" fontId="2" fillId="7" borderId="13" xfId="0" quotePrefix="1" applyFont="1" applyFill="1" applyBorder="1" applyAlignment="1">
      <alignment horizontal="center" vertical="center" wrapText="1" readingOrder="1"/>
    </xf>
    <xf numFmtId="2" fontId="2" fillId="7" borderId="15" xfId="0" quotePrefix="1" applyNumberFormat="1" applyFont="1" applyFill="1" applyBorder="1" applyAlignment="1">
      <alignment horizontal="center" vertical="center"/>
    </xf>
    <xf numFmtId="2" fontId="2" fillId="7" borderId="16" xfId="0" quotePrefix="1" applyNumberFormat="1" applyFont="1" applyFill="1" applyBorder="1" applyAlignment="1">
      <alignment horizontal="center" vertical="center"/>
    </xf>
    <xf numFmtId="49" fontId="2" fillId="7" borderId="16" xfId="0" quotePrefix="1" applyNumberFormat="1" applyFont="1" applyFill="1" applyBorder="1" applyAlignment="1">
      <alignment horizontal="center" vertical="center" readingOrder="1"/>
    </xf>
    <xf numFmtId="2" fontId="2" fillId="7" borderId="16" xfId="0" quotePrefix="1" applyNumberFormat="1" applyFont="1" applyFill="1" applyBorder="1" applyAlignment="1">
      <alignment horizontal="center" vertical="center" readingOrder="1"/>
    </xf>
    <xf numFmtId="2" fontId="2" fillId="7" borderId="17" xfId="0" quotePrefix="1" applyNumberFormat="1" applyFont="1" applyFill="1" applyBorder="1" applyAlignment="1">
      <alignment horizontal="center" vertical="center"/>
    </xf>
    <xf numFmtId="1" fontId="2" fillId="7" borderId="13" xfId="0" quotePrefix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horizontal="center" vertical="center" readingOrder="1"/>
    </xf>
    <xf numFmtId="0" fontId="6" fillId="0" borderId="20" xfId="0" applyFont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 readingOrder="1"/>
    </xf>
    <xf numFmtId="2" fontId="9" fillId="7" borderId="13" xfId="0" quotePrefix="1" applyNumberFormat="1" applyFont="1" applyFill="1" applyBorder="1" applyAlignment="1">
      <alignment horizontal="center" vertical="center"/>
    </xf>
    <xf numFmtId="2" fontId="2" fillId="7" borderId="33" xfId="0" quotePrefix="1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R57"/>
  <sheetViews>
    <sheetView tabSelected="1" view="pageLayout" topLeftCell="A46" zoomScale="85" zoomScaleNormal="100" zoomScaleSheetLayoutView="110" zoomScalePageLayoutView="85" workbookViewId="0">
      <selection activeCell="C56" sqref="C56"/>
    </sheetView>
  </sheetViews>
  <sheetFormatPr defaultColWidth="9" defaultRowHeight="11.25" x14ac:dyDescent="0.25"/>
  <cols>
    <col min="1" max="1" width="8.7109375" style="44" customWidth="1"/>
    <col min="2" max="2" width="2.85546875" style="44" bestFit="1" customWidth="1"/>
    <col min="3" max="3" width="11.28515625" style="44" bestFit="1" customWidth="1"/>
    <col min="4" max="4" width="6.42578125" style="44" bestFit="1" customWidth="1"/>
    <col min="5" max="5" width="3.42578125" style="44" bestFit="1" customWidth="1"/>
    <col min="6" max="6" width="5.7109375" style="44" customWidth="1"/>
    <col min="7" max="7" width="6.5703125" style="44" bestFit="1" customWidth="1"/>
    <col min="8" max="8" width="2.85546875" style="44" bestFit="1" customWidth="1"/>
    <col min="9" max="9" width="10.140625" style="44" bestFit="1" customWidth="1"/>
    <col min="10" max="10" width="18.7109375" style="44" customWidth="1"/>
    <col min="11" max="11" width="13.42578125" style="44" customWidth="1"/>
    <col min="12" max="12" width="9.140625" style="44" bestFit="1" customWidth="1"/>
    <col min="13" max="13" width="8.28515625" style="44" bestFit="1" customWidth="1"/>
    <col min="14" max="14" width="6.5703125" style="44" bestFit="1" customWidth="1"/>
    <col min="15" max="15" width="3.28515625" style="96" customWidth="1"/>
    <col min="16" max="16" width="9.140625" style="44" customWidth="1"/>
    <col min="17" max="17" width="18" style="44" customWidth="1"/>
    <col min="18" max="18" width="10.28515625" style="44" customWidth="1"/>
    <col min="19" max="19" width="8" style="44" customWidth="1"/>
    <col min="20" max="20" width="18.5703125" style="44" customWidth="1"/>
    <col min="21" max="21" width="12.7109375" style="44" customWidth="1"/>
    <col min="22" max="22" width="6.5703125" style="44" customWidth="1"/>
    <col min="23" max="24" width="6.28515625" style="44" customWidth="1"/>
    <col min="25" max="26" width="7.5703125" style="44" bestFit="1" customWidth="1"/>
    <col min="27" max="27" width="3.85546875" style="54" customWidth="1"/>
    <col min="28" max="28" width="27.5703125" style="55" bestFit="1" customWidth="1"/>
    <col min="29" max="29" width="9.140625" style="44" bestFit="1" customWidth="1"/>
    <col min="30" max="30" width="10.42578125" style="44" bestFit="1" customWidth="1"/>
    <col min="31" max="31" width="6.140625" style="44" bestFit="1" customWidth="1"/>
    <col min="32" max="32" width="10.28515625" style="44" bestFit="1" customWidth="1"/>
    <col min="33" max="33" width="11.28515625" style="44" bestFit="1" customWidth="1"/>
    <col min="34" max="34" width="5.28515625" style="44" bestFit="1" customWidth="1"/>
    <col min="35" max="35" width="6.5703125" style="44" customWidth="1"/>
    <col min="36" max="36" width="7.85546875" style="44" bestFit="1" customWidth="1"/>
    <col min="37" max="37" width="8.42578125" style="44" bestFit="1" customWidth="1"/>
    <col min="38" max="38" width="5.28515625" style="54" customWidth="1"/>
    <col min="39" max="39" width="26.42578125" style="23" customWidth="1"/>
    <col min="40" max="40" width="11" style="53" customWidth="1"/>
    <col min="41" max="41" width="18.42578125" style="53" customWidth="1"/>
    <col min="42" max="42" width="8.7109375" style="53" customWidth="1"/>
    <col min="43" max="43" width="15.7109375" style="23" customWidth="1"/>
    <col min="44" max="44" width="6.85546875" style="5" bestFit="1" customWidth="1"/>
    <col min="45" max="50" width="7" style="44" customWidth="1"/>
    <col min="51" max="16384" width="9" style="44"/>
  </cols>
  <sheetData>
    <row r="1" spans="1:44" ht="15.75" thickBot="1" x14ac:dyDescent="0.3">
      <c r="B1" s="1"/>
      <c r="C1" s="2"/>
      <c r="D1" s="2"/>
      <c r="E1" s="1"/>
      <c r="F1" s="1"/>
      <c r="G1" s="3"/>
      <c r="H1" s="1"/>
      <c r="I1" s="1"/>
      <c r="J1" s="50" t="s">
        <v>100</v>
      </c>
      <c r="K1" s="3"/>
      <c r="L1" s="3"/>
      <c r="M1" s="3"/>
      <c r="N1" s="3"/>
      <c r="O1" s="97"/>
      <c r="P1" s="4"/>
      <c r="Q1" s="4"/>
      <c r="R1" s="3"/>
      <c r="S1" s="3"/>
      <c r="T1" s="51" t="s">
        <v>100</v>
      </c>
      <c r="U1" s="3"/>
      <c r="V1" s="3"/>
      <c r="W1" s="3"/>
      <c r="X1" s="3"/>
      <c r="Y1" s="3"/>
      <c r="Z1" s="4"/>
      <c r="AA1" s="15"/>
      <c r="AB1" s="17"/>
      <c r="AC1" s="4"/>
      <c r="AD1" s="4"/>
      <c r="AE1" s="52" t="s">
        <v>100</v>
      </c>
      <c r="AF1" s="4"/>
      <c r="AG1" s="4"/>
      <c r="AH1" s="27"/>
      <c r="AI1" s="28"/>
      <c r="AJ1" s="29"/>
      <c r="AK1" s="58" t="s">
        <v>100</v>
      </c>
      <c r="AL1" s="59"/>
      <c r="AM1"/>
      <c r="AN1"/>
      <c r="AO1"/>
      <c r="AP1"/>
      <c r="AQ1"/>
    </row>
    <row r="2" spans="1:44" s="54" customFormat="1" ht="15" x14ac:dyDescent="0.25">
      <c r="A2" s="6"/>
      <c r="B2" s="6"/>
      <c r="C2" s="6"/>
      <c r="D2" s="6" t="s">
        <v>11</v>
      </c>
      <c r="E2" s="6" t="s">
        <v>12</v>
      </c>
      <c r="F2" s="6" t="s">
        <v>13</v>
      </c>
      <c r="G2" s="6" t="s">
        <v>14</v>
      </c>
      <c r="H2" s="6"/>
      <c r="I2" s="6"/>
      <c r="J2" s="6"/>
      <c r="K2" s="6"/>
      <c r="L2" s="6" t="s">
        <v>15</v>
      </c>
      <c r="M2" s="6" t="s">
        <v>16</v>
      </c>
      <c r="N2" s="6" t="s">
        <v>15</v>
      </c>
      <c r="O2" s="99"/>
      <c r="P2" s="24"/>
      <c r="Q2" s="60">
        <f>A2</f>
        <v>0</v>
      </c>
      <c r="R2" s="6"/>
      <c r="S2" s="7"/>
      <c r="T2" s="7"/>
      <c r="U2" s="6"/>
      <c r="V2" s="6" t="s">
        <v>5</v>
      </c>
      <c r="W2" s="6" t="s">
        <v>5</v>
      </c>
      <c r="X2" s="6"/>
      <c r="Y2" s="6" t="s">
        <v>6</v>
      </c>
      <c r="Z2" s="6" t="s">
        <v>7</v>
      </c>
      <c r="AB2" s="24">
        <f>A2</f>
        <v>0</v>
      </c>
      <c r="AC2" s="6" t="s">
        <v>47</v>
      </c>
      <c r="AD2" s="7"/>
      <c r="AE2" s="6"/>
      <c r="AF2" s="6" t="s">
        <v>49</v>
      </c>
      <c r="AG2" s="16"/>
      <c r="AH2" s="6" t="s">
        <v>57</v>
      </c>
      <c r="AI2" s="98" t="s">
        <v>58</v>
      </c>
      <c r="AJ2" s="6" t="s">
        <v>60</v>
      </c>
      <c r="AK2" s="6" t="s">
        <v>57</v>
      </c>
      <c r="AM2"/>
      <c r="AN2"/>
      <c r="AO2"/>
      <c r="AP2"/>
      <c r="AQ2"/>
      <c r="AR2" s="5"/>
    </row>
    <row r="3" spans="1:44" s="54" customFormat="1" ht="15" x14ac:dyDescent="0.25">
      <c r="A3" s="8" t="s">
        <v>111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9"/>
      <c r="P3" s="25"/>
      <c r="Q3" s="61" t="str">
        <f>A3</f>
        <v>Screw</v>
      </c>
      <c r="R3" s="8"/>
      <c r="S3" s="9"/>
      <c r="T3" s="9" t="s">
        <v>17</v>
      </c>
      <c r="U3" s="8"/>
      <c r="V3" s="8" t="s">
        <v>18</v>
      </c>
      <c r="W3" s="8" t="s">
        <v>19</v>
      </c>
      <c r="X3" s="8" t="s">
        <v>20</v>
      </c>
      <c r="Y3" s="8" t="s">
        <v>21</v>
      </c>
      <c r="Z3" s="8" t="s">
        <v>21</v>
      </c>
      <c r="AB3" s="25"/>
      <c r="AC3" s="8"/>
      <c r="AD3" s="9"/>
      <c r="AE3" s="8"/>
      <c r="AF3" s="8"/>
      <c r="AG3" s="10"/>
      <c r="AH3" s="8"/>
      <c r="AI3" s="42"/>
      <c r="AJ3" s="8"/>
      <c r="AK3" s="8"/>
      <c r="AM3"/>
      <c r="AN3"/>
      <c r="AO3"/>
      <c r="AP3"/>
      <c r="AQ3" s="62"/>
      <c r="AR3" s="5"/>
    </row>
    <row r="4" spans="1:44" s="54" customFormat="1" ht="15" x14ac:dyDescent="0.25">
      <c r="A4" s="8" t="s">
        <v>112</v>
      </c>
      <c r="B4" s="8" t="s">
        <v>22</v>
      </c>
      <c r="C4" s="8" t="s">
        <v>11</v>
      </c>
      <c r="D4" s="8" t="s">
        <v>23</v>
      </c>
      <c r="E4" s="8" t="s">
        <v>24</v>
      </c>
      <c r="F4" s="8" t="s">
        <v>12</v>
      </c>
      <c r="G4" s="8" t="s">
        <v>11</v>
      </c>
      <c r="H4" s="8"/>
      <c r="I4" s="8" t="s">
        <v>25</v>
      </c>
      <c r="J4" s="8"/>
      <c r="K4" s="8"/>
      <c r="L4" s="8" t="s">
        <v>26</v>
      </c>
      <c r="M4" s="8" t="s">
        <v>11</v>
      </c>
      <c r="N4" s="8" t="s">
        <v>23</v>
      </c>
      <c r="O4" s="99"/>
      <c r="P4" s="25"/>
      <c r="Q4" s="61" t="str">
        <f>A4</f>
        <v>Compactor</v>
      </c>
      <c r="R4" s="8"/>
      <c r="S4" s="9"/>
      <c r="T4" s="9" t="s">
        <v>27</v>
      </c>
      <c r="U4" s="8" t="s">
        <v>28</v>
      </c>
      <c r="V4" s="8" t="s">
        <v>29</v>
      </c>
      <c r="W4" s="8" t="s">
        <v>29</v>
      </c>
      <c r="X4" s="8" t="s">
        <v>30</v>
      </c>
      <c r="Y4" s="8" t="s">
        <v>31</v>
      </c>
      <c r="Z4" s="8" t="s">
        <v>31</v>
      </c>
      <c r="AB4" s="25" t="str">
        <f>A4</f>
        <v>Compactor</v>
      </c>
      <c r="AC4" s="8" t="s">
        <v>48</v>
      </c>
      <c r="AD4" s="9"/>
      <c r="AE4" s="8"/>
      <c r="AF4" s="8"/>
      <c r="AG4" s="10"/>
      <c r="AH4" s="8" t="s">
        <v>58</v>
      </c>
      <c r="AI4" s="8" t="s">
        <v>0</v>
      </c>
      <c r="AJ4" s="8"/>
      <c r="AK4" s="8" t="s">
        <v>58</v>
      </c>
      <c r="AM4"/>
      <c r="AN4"/>
      <c r="AO4"/>
      <c r="AP4"/>
      <c r="AQ4" s="62"/>
      <c r="AR4" s="5"/>
    </row>
    <row r="5" spans="1:44" s="54" customFormat="1" ht="15.75" thickBot="1" x14ac:dyDescent="0.3">
      <c r="A5" s="8" t="s">
        <v>32</v>
      </c>
      <c r="B5" s="8" t="s">
        <v>10</v>
      </c>
      <c r="C5" s="8" t="s">
        <v>33</v>
      </c>
      <c r="D5" s="8" t="s">
        <v>34</v>
      </c>
      <c r="E5" s="8" t="s">
        <v>10</v>
      </c>
      <c r="F5" s="8" t="s">
        <v>35</v>
      </c>
      <c r="G5" s="8" t="s">
        <v>36</v>
      </c>
      <c r="H5" s="8" t="s">
        <v>10</v>
      </c>
      <c r="I5" s="8" t="s">
        <v>32</v>
      </c>
      <c r="J5" s="8" t="s">
        <v>25</v>
      </c>
      <c r="K5" s="8" t="s">
        <v>37</v>
      </c>
      <c r="L5" s="8" t="s">
        <v>38</v>
      </c>
      <c r="M5" s="8" t="s">
        <v>39</v>
      </c>
      <c r="N5" s="8" t="s">
        <v>40</v>
      </c>
      <c r="O5" s="99"/>
      <c r="P5" s="8" t="str">
        <f>A5</f>
        <v>Code</v>
      </c>
      <c r="Q5" s="61" t="str">
        <f>A5</f>
        <v>Code</v>
      </c>
      <c r="R5" s="8" t="s">
        <v>41</v>
      </c>
      <c r="S5" s="9" t="s">
        <v>2</v>
      </c>
      <c r="T5" s="9" t="s">
        <v>42</v>
      </c>
      <c r="U5" s="8" t="s">
        <v>3</v>
      </c>
      <c r="V5" s="8" t="s">
        <v>43</v>
      </c>
      <c r="W5" s="8" t="s">
        <v>44</v>
      </c>
      <c r="X5" s="8" t="s">
        <v>4</v>
      </c>
      <c r="Y5" s="8" t="s">
        <v>45</v>
      </c>
      <c r="Z5" s="8" t="s">
        <v>46</v>
      </c>
      <c r="AB5" s="26"/>
      <c r="AC5" s="19" t="s">
        <v>50</v>
      </c>
      <c r="AD5" s="18" t="s">
        <v>51</v>
      </c>
      <c r="AE5" s="19" t="s">
        <v>52</v>
      </c>
      <c r="AF5" s="19" t="s">
        <v>54</v>
      </c>
      <c r="AG5" s="21" t="s">
        <v>53</v>
      </c>
      <c r="AH5" s="19" t="s">
        <v>61</v>
      </c>
      <c r="AI5" s="22" t="s">
        <v>1</v>
      </c>
      <c r="AJ5" s="19" t="s">
        <v>59</v>
      </c>
      <c r="AK5" s="19" t="s">
        <v>56</v>
      </c>
      <c r="AM5"/>
      <c r="AN5"/>
      <c r="AO5"/>
      <c r="AP5"/>
      <c r="AQ5" s="62"/>
      <c r="AR5" s="5"/>
    </row>
    <row r="6" spans="1:44" s="54" customFormat="1" ht="15" x14ac:dyDescent="0.25">
      <c r="A6" s="63"/>
      <c r="B6" s="64" t="s">
        <v>62</v>
      </c>
      <c r="C6" s="65" t="s">
        <v>113</v>
      </c>
      <c r="D6" s="65">
        <v>1</v>
      </c>
      <c r="E6" s="64" t="s">
        <v>63</v>
      </c>
      <c r="F6" s="64" t="s">
        <v>63</v>
      </c>
      <c r="G6" s="66">
        <v>0</v>
      </c>
      <c r="H6" s="64" t="s">
        <v>62</v>
      </c>
      <c r="I6" s="64" t="str">
        <f t="shared" ref="I6:I15" si="0">A6&amp;B6&amp;E6&amp;H6</f>
        <v>01001</v>
      </c>
      <c r="J6" s="66" t="s">
        <v>121</v>
      </c>
      <c r="K6" s="66" t="s">
        <v>114</v>
      </c>
      <c r="L6" s="66">
        <v>2</v>
      </c>
      <c r="M6" s="66">
        <f t="shared" ref="M6:M15" si="1">L6*D6</f>
        <v>2</v>
      </c>
      <c r="N6" s="67">
        <f t="shared" ref="N6:N15" si="2">M6</f>
        <v>2</v>
      </c>
      <c r="O6" s="97"/>
      <c r="P6" s="78" t="str">
        <f t="shared" ref="P6:P15" si="3">I6</f>
        <v>01001</v>
      </c>
      <c r="Q6" s="79" t="str">
        <f t="shared" ref="Q6:Q15" si="4">J6</f>
        <v>Lifting</v>
      </c>
      <c r="R6" s="66" t="s">
        <v>93</v>
      </c>
      <c r="S6" s="66" t="s">
        <v>8</v>
      </c>
      <c r="T6" s="79" t="s">
        <v>115</v>
      </c>
      <c r="U6" s="80"/>
      <c r="V6" s="80" t="s">
        <v>116</v>
      </c>
      <c r="W6" s="81">
        <v>3</v>
      </c>
      <c r="X6" s="66" t="s">
        <v>9</v>
      </c>
      <c r="Y6" s="80">
        <f t="shared" ref="Y6:Y15" si="5">N6*V6</f>
        <v>5.34</v>
      </c>
      <c r="Z6" s="82">
        <f t="shared" ref="Z6:Z15" si="6">W6*N6</f>
        <v>6</v>
      </c>
      <c r="AB6" s="56" t="str">
        <f>Q6</f>
        <v>Lifting</v>
      </c>
      <c r="AC6" s="34" t="e">
        <f>VLOOKUP(U6,AO:AR,4,FALSE)</f>
        <v>#N/A</v>
      </c>
      <c r="AD6" s="34" t="e">
        <f t="shared" ref="AD6:AD7" si="7">Z6*AC6</f>
        <v>#N/A</v>
      </c>
      <c r="AE6" s="30"/>
      <c r="AF6" s="30" t="e">
        <f>AE6*#REF!</f>
        <v>#REF!</v>
      </c>
      <c r="AG6" s="31" t="e">
        <f>AD6+AF6</f>
        <v>#N/A</v>
      </c>
      <c r="AH6" s="36">
        <f>Y6</f>
        <v>5.34</v>
      </c>
      <c r="AI6" s="40" t="e">
        <f>IF(X6=#REF!,#REF!,0)</f>
        <v>#REF!</v>
      </c>
      <c r="AJ6" s="31" t="e">
        <f>IF(X6=#REF!,AG6/AH6,0)</f>
        <v>#REF!</v>
      </c>
      <c r="AK6" s="31" t="e">
        <f>AH6*#REF!</f>
        <v>#REF!</v>
      </c>
      <c r="AM6"/>
      <c r="AN6"/>
      <c r="AO6"/>
      <c r="AP6"/>
      <c r="AQ6" s="62"/>
      <c r="AR6" s="5"/>
    </row>
    <row r="7" spans="1:44" s="54" customFormat="1" ht="15" x14ac:dyDescent="0.25">
      <c r="A7" s="68"/>
      <c r="B7" s="69" t="s">
        <v>62</v>
      </c>
      <c r="C7" s="70" t="s">
        <v>113</v>
      </c>
      <c r="D7" s="70">
        <v>1</v>
      </c>
      <c r="E7" s="69" t="s">
        <v>63</v>
      </c>
      <c r="F7" s="69" t="s">
        <v>63</v>
      </c>
      <c r="G7" s="71">
        <v>0</v>
      </c>
      <c r="H7" s="69" t="s">
        <v>64</v>
      </c>
      <c r="I7" s="69" t="str">
        <f t="shared" si="0"/>
        <v>01002</v>
      </c>
      <c r="J7" s="71" t="s">
        <v>122</v>
      </c>
      <c r="K7" s="71" t="s">
        <v>117</v>
      </c>
      <c r="L7" s="71">
        <v>1</v>
      </c>
      <c r="M7" s="71">
        <f t="shared" si="1"/>
        <v>1</v>
      </c>
      <c r="N7" s="72">
        <f t="shared" si="2"/>
        <v>1</v>
      </c>
      <c r="O7" s="97"/>
      <c r="P7" s="83" t="str">
        <f t="shared" si="3"/>
        <v>01002</v>
      </c>
      <c r="Q7" s="84" t="str">
        <f t="shared" si="4"/>
        <v>Upper Flange</v>
      </c>
      <c r="R7" s="71" t="s">
        <v>68</v>
      </c>
      <c r="S7" s="71" t="s">
        <v>8</v>
      </c>
      <c r="T7" s="84" t="s">
        <v>118</v>
      </c>
      <c r="U7" s="85"/>
      <c r="V7" s="85" t="s">
        <v>119</v>
      </c>
      <c r="W7" s="86">
        <v>47.1</v>
      </c>
      <c r="X7" s="71" t="s">
        <v>9</v>
      </c>
      <c r="Y7" s="85">
        <f t="shared" si="5"/>
        <v>25.88</v>
      </c>
      <c r="Z7" s="87">
        <f t="shared" si="6"/>
        <v>47.1</v>
      </c>
      <c r="AB7" s="57" t="str">
        <f t="shared" ref="AB7" si="8">Q7</f>
        <v>Upper Flange</v>
      </c>
      <c r="AC7" s="35" t="e">
        <f>VLOOKUP(U7,AO:AR,4,FALSE)</f>
        <v>#N/A</v>
      </c>
      <c r="AD7" s="35" t="e">
        <f t="shared" si="7"/>
        <v>#N/A</v>
      </c>
      <c r="AE7" s="32"/>
      <c r="AF7" s="32" t="e">
        <f>AE7*#REF!</f>
        <v>#REF!</v>
      </c>
      <c r="AG7" s="33" t="e">
        <f t="shared" ref="AG7" si="9">AD7+AF7</f>
        <v>#N/A</v>
      </c>
      <c r="AH7" s="37">
        <f t="shared" ref="AH7" si="10">Y7</f>
        <v>25.88</v>
      </c>
      <c r="AI7" s="43" t="e">
        <f>IF(X7=#REF!,#REF!,0)</f>
        <v>#REF!</v>
      </c>
      <c r="AJ7" s="33" t="e">
        <f>IF(X7=#REF!,AG7/AH7,0)</f>
        <v>#REF!</v>
      </c>
      <c r="AK7" s="33" t="e">
        <f>AH7*#REF!</f>
        <v>#REF!</v>
      </c>
      <c r="AM7"/>
      <c r="AN7"/>
      <c r="AO7"/>
      <c r="AP7"/>
      <c r="AQ7" s="62"/>
      <c r="AR7" s="5"/>
    </row>
    <row r="8" spans="1:44" s="54" customFormat="1" ht="15" x14ac:dyDescent="0.25">
      <c r="A8" s="68"/>
      <c r="B8" s="69" t="s">
        <v>62</v>
      </c>
      <c r="C8" s="70" t="s">
        <v>113</v>
      </c>
      <c r="D8" s="70">
        <v>1</v>
      </c>
      <c r="E8" s="69" t="s">
        <v>63</v>
      </c>
      <c r="F8" s="69" t="s">
        <v>63</v>
      </c>
      <c r="G8" s="71">
        <v>0</v>
      </c>
      <c r="H8" s="69" t="s">
        <v>65</v>
      </c>
      <c r="I8" s="69" t="str">
        <f t="shared" si="0"/>
        <v>01003</v>
      </c>
      <c r="J8" s="71" t="s">
        <v>101</v>
      </c>
      <c r="K8" s="71" t="s">
        <v>120</v>
      </c>
      <c r="L8" s="71">
        <v>1</v>
      </c>
      <c r="M8" s="71">
        <f t="shared" si="1"/>
        <v>1</v>
      </c>
      <c r="N8" s="72">
        <f t="shared" si="2"/>
        <v>1</v>
      </c>
      <c r="O8" s="97"/>
      <c r="P8" s="83" t="str">
        <f t="shared" si="3"/>
        <v>01003</v>
      </c>
      <c r="Q8" s="84" t="str">
        <f t="shared" si="4"/>
        <v>Casing</v>
      </c>
      <c r="R8" s="71" t="s">
        <v>68</v>
      </c>
      <c r="S8" s="71" t="s">
        <v>8</v>
      </c>
      <c r="T8" s="84" t="s">
        <v>124</v>
      </c>
      <c r="U8" s="85"/>
      <c r="V8" s="85" t="s">
        <v>125</v>
      </c>
      <c r="W8" s="86">
        <v>44.9</v>
      </c>
      <c r="X8" s="71" t="s">
        <v>9</v>
      </c>
      <c r="Y8" s="85">
        <f t="shared" si="5"/>
        <v>27.158000000000001</v>
      </c>
      <c r="Z8" s="87">
        <f t="shared" si="6"/>
        <v>44.9</v>
      </c>
      <c r="AB8" s="57" t="str">
        <f t="shared" ref="AB8" si="11">Q8</f>
        <v>Casing</v>
      </c>
      <c r="AC8" s="35" t="e">
        <f>VLOOKUP(U8,AO:AR,4,FALSE)</f>
        <v>#N/A</v>
      </c>
      <c r="AD8" s="35" t="e">
        <f t="shared" ref="AD8" si="12">Z8*AC8</f>
        <v>#N/A</v>
      </c>
      <c r="AE8" s="32"/>
      <c r="AF8" s="32" t="e">
        <f>AE8*#REF!</f>
        <v>#REF!</v>
      </c>
      <c r="AG8" s="33" t="e">
        <f t="shared" ref="AG8" si="13">AD8+AF8</f>
        <v>#N/A</v>
      </c>
      <c r="AH8" s="37">
        <f t="shared" ref="AH8" si="14">Y8</f>
        <v>27.158000000000001</v>
      </c>
      <c r="AI8" s="43" t="e">
        <f>IF(X8=#REF!,#REF!,0)</f>
        <v>#REF!</v>
      </c>
      <c r="AJ8" s="33" t="e">
        <f>IF(X8=#REF!,AG8/AH8,0)</f>
        <v>#REF!</v>
      </c>
      <c r="AK8" s="33" t="e">
        <f>AH8*#REF!</f>
        <v>#REF!</v>
      </c>
      <c r="AM8"/>
      <c r="AN8"/>
      <c r="AO8"/>
      <c r="AP8"/>
      <c r="AQ8" s="62"/>
      <c r="AR8" s="5"/>
    </row>
    <row r="9" spans="1:44" s="54" customFormat="1" ht="15" x14ac:dyDescent="0.25">
      <c r="A9" s="68"/>
      <c r="B9" s="69" t="s">
        <v>62</v>
      </c>
      <c r="C9" s="70" t="s">
        <v>113</v>
      </c>
      <c r="D9" s="70">
        <v>1</v>
      </c>
      <c r="E9" s="69" t="s">
        <v>63</v>
      </c>
      <c r="F9" s="69" t="s">
        <v>63</v>
      </c>
      <c r="G9" s="71">
        <v>0</v>
      </c>
      <c r="H9" s="69" t="s">
        <v>66</v>
      </c>
      <c r="I9" s="69" t="str">
        <f t="shared" si="0"/>
        <v>01004</v>
      </c>
      <c r="J9" s="71" t="s">
        <v>127</v>
      </c>
      <c r="K9" s="71" t="s">
        <v>126</v>
      </c>
      <c r="L9" s="71">
        <v>1</v>
      </c>
      <c r="M9" s="71">
        <f t="shared" si="1"/>
        <v>1</v>
      </c>
      <c r="N9" s="72">
        <f t="shared" si="2"/>
        <v>1</v>
      </c>
      <c r="O9" s="97"/>
      <c r="P9" s="83" t="str">
        <f t="shared" si="3"/>
        <v>01004</v>
      </c>
      <c r="Q9" s="84" t="str">
        <f t="shared" si="4"/>
        <v>Duct Plate 1</v>
      </c>
      <c r="R9" s="71" t="s">
        <v>68</v>
      </c>
      <c r="S9" s="71" t="s">
        <v>8</v>
      </c>
      <c r="T9" s="84" t="s">
        <v>128</v>
      </c>
      <c r="U9" s="85"/>
      <c r="V9" s="85" t="s">
        <v>129</v>
      </c>
      <c r="W9" s="86">
        <v>3.4</v>
      </c>
      <c r="X9" s="71" t="s">
        <v>9</v>
      </c>
      <c r="Y9" s="85">
        <f t="shared" si="5"/>
        <v>2.76</v>
      </c>
      <c r="Z9" s="87">
        <f t="shared" si="6"/>
        <v>3.4</v>
      </c>
      <c r="AB9" s="57" t="str">
        <f t="shared" ref="AB9:AB15" si="15">Q9</f>
        <v>Duct Plate 1</v>
      </c>
      <c r="AC9" s="35" t="e">
        <f>VLOOKUP(U9,AO:AR,4,FALSE)</f>
        <v>#N/A</v>
      </c>
      <c r="AD9" s="35" t="e">
        <f t="shared" ref="AD9:AD15" si="16">Z9*AC9</f>
        <v>#N/A</v>
      </c>
      <c r="AE9" s="32"/>
      <c r="AF9" s="32" t="e">
        <f>AE9*#REF!</f>
        <v>#REF!</v>
      </c>
      <c r="AG9" s="33" t="e">
        <f t="shared" ref="AG9:AG15" si="17">AD9+AF9</f>
        <v>#N/A</v>
      </c>
      <c r="AH9" s="37">
        <f t="shared" ref="AH9:AH15" si="18">Y9</f>
        <v>2.76</v>
      </c>
      <c r="AI9" s="43" t="e">
        <f>IF(X9=#REF!,#REF!,0)</f>
        <v>#REF!</v>
      </c>
      <c r="AJ9" s="33" t="e">
        <f>IF(X9=#REF!,AG9/AH9,0)</f>
        <v>#REF!</v>
      </c>
      <c r="AK9" s="33" t="e">
        <f>AH9*#REF!</f>
        <v>#REF!</v>
      </c>
      <c r="AM9"/>
      <c r="AN9"/>
      <c r="AO9"/>
      <c r="AP9"/>
      <c r="AQ9" s="62"/>
      <c r="AR9" s="5"/>
    </row>
    <row r="10" spans="1:44" s="54" customFormat="1" ht="15" x14ac:dyDescent="0.25">
      <c r="A10" s="68"/>
      <c r="B10" s="69" t="s">
        <v>62</v>
      </c>
      <c r="C10" s="70" t="s">
        <v>113</v>
      </c>
      <c r="D10" s="70">
        <v>1</v>
      </c>
      <c r="E10" s="69" t="s">
        <v>63</v>
      </c>
      <c r="F10" s="69" t="s">
        <v>63</v>
      </c>
      <c r="G10" s="71">
        <v>0</v>
      </c>
      <c r="H10" s="69" t="s">
        <v>67</v>
      </c>
      <c r="I10" s="69" t="str">
        <f t="shared" si="0"/>
        <v>01005</v>
      </c>
      <c r="J10" s="71" t="s">
        <v>131</v>
      </c>
      <c r="K10" s="71" t="s">
        <v>130</v>
      </c>
      <c r="L10" s="71">
        <v>1</v>
      </c>
      <c r="M10" s="71">
        <f t="shared" si="1"/>
        <v>1</v>
      </c>
      <c r="N10" s="72">
        <f t="shared" si="2"/>
        <v>1</v>
      </c>
      <c r="O10" s="97"/>
      <c r="P10" s="83" t="str">
        <f t="shared" si="3"/>
        <v>01005</v>
      </c>
      <c r="Q10" s="84" t="str">
        <f t="shared" si="4"/>
        <v>Duct Plate 2</v>
      </c>
      <c r="R10" s="71" t="s">
        <v>68</v>
      </c>
      <c r="S10" s="71" t="s">
        <v>8</v>
      </c>
      <c r="T10" s="84" t="s">
        <v>128</v>
      </c>
      <c r="U10" s="85"/>
      <c r="V10" s="85" t="s">
        <v>132</v>
      </c>
      <c r="W10" s="86">
        <v>1</v>
      </c>
      <c r="X10" s="71" t="s">
        <v>9</v>
      </c>
      <c r="Y10" s="85">
        <f t="shared" si="5"/>
        <v>0.92</v>
      </c>
      <c r="Z10" s="87">
        <f t="shared" si="6"/>
        <v>1</v>
      </c>
      <c r="AB10" s="57" t="str">
        <f t="shared" si="15"/>
        <v>Duct Plate 2</v>
      </c>
      <c r="AC10" s="35" t="e">
        <f>VLOOKUP(U10,AO:AR,4,FALSE)</f>
        <v>#N/A</v>
      </c>
      <c r="AD10" s="35" t="e">
        <f t="shared" si="16"/>
        <v>#N/A</v>
      </c>
      <c r="AE10" s="32"/>
      <c r="AF10" s="32" t="e">
        <f>AE10*#REF!</f>
        <v>#REF!</v>
      </c>
      <c r="AG10" s="33" t="e">
        <f t="shared" si="17"/>
        <v>#N/A</v>
      </c>
      <c r="AH10" s="37">
        <f t="shared" si="18"/>
        <v>0.92</v>
      </c>
      <c r="AI10" s="43" t="e">
        <f>IF(X10=#REF!,#REF!,0)</f>
        <v>#REF!</v>
      </c>
      <c r="AJ10" s="33" t="e">
        <f>IF(X10=#REF!,AG10/AH10,0)</f>
        <v>#REF!</v>
      </c>
      <c r="AK10" s="33" t="e">
        <f>AH10*#REF!</f>
        <v>#REF!</v>
      </c>
      <c r="AM10"/>
      <c r="AN10"/>
      <c r="AO10"/>
      <c r="AP10"/>
      <c r="AQ10" s="62"/>
      <c r="AR10" s="5"/>
    </row>
    <row r="11" spans="1:44" s="54" customFormat="1" ht="15" x14ac:dyDescent="0.25">
      <c r="A11" s="68"/>
      <c r="B11" s="69" t="s">
        <v>62</v>
      </c>
      <c r="C11" s="70" t="s">
        <v>113</v>
      </c>
      <c r="D11" s="70">
        <v>1</v>
      </c>
      <c r="E11" s="69" t="s">
        <v>63</v>
      </c>
      <c r="F11" s="69" t="s">
        <v>63</v>
      </c>
      <c r="G11" s="71">
        <v>0</v>
      </c>
      <c r="H11" s="69" t="s">
        <v>78</v>
      </c>
      <c r="I11" s="69" t="str">
        <f t="shared" si="0"/>
        <v>01006</v>
      </c>
      <c r="J11" s="71" t="s">
        <v>133</v>
      </c>
      <c r="K11" s="71" t="s">
        <v>102</v>
      </c>
      <c r="L11" s="71">
        <v>2</v>
      </c>
      <c r="M11" s="71">
        <f t="shared" si="1"/>
        <v>2</v>
      </c>
      <c r="N11" s="72">
        <f t="shared" si="2"/>
        <v>2</v>
      </c>
      <c r="O11" s="97"/>
      <c r="P11" s="83" t="str">
        <f t="shared" si="3"/>
        <v>01006</v>
      </c>
      <c r="Q11" s="84" t="str">
        <f t="shared" si="4"/>
        <v>Duct Plate 3</v>
      </c>
      <c r="R11" s="71" t="s">
        <v>68</v>
      </c>
      <c r="S11" s="71" t="s">
        <v>8</v>
      </c>
      <c r="T11" s="84" t="s">
        <v>128</v>
      </c>
      <c r="U11" s="85"/>
      <c r="V11" s="85" t="s">
        <v>134</v>
      </c>
      <c r="W11" s="86">
        <v>3.6</v>
      </c>
      <c r="X11" s="71" t="s">
        <v>9</v>
      </c>
      <c r="Y11" s="85">
        <f t="shared" si="5"/>
        <v>4.96</v>
      </c>
      <c r="Z11" s="87">
        <f t="shared" si="6"/>
        <v>7.2</v>
      </c>
      <c r="AB11" s="57" t="str">
        <f t="shared" si="15"/>
        <v>Duct Plate 3</v>
      </c>
      <c r="AC11" s="35" t="e">
        <f>VLOOKUP(U11,AO:AR,4,FALSE)</f>
        <v>#N/A</v>
      </c>
      <c r="AD11" s="35" t="e">
        <f t="shared" si="16"/>
        <v>#N/A</v>
      </c>
      <c r="AE11" s="32"/>
      <c r="AF11" s="32" t="e">
        <f>AE11*#REF!</f>
        <v>#REF!</v>
      </c>
      <c r="AG11" s="33" t="e">
        <f t="shared" si="17"/>
        <v>#N/A</v>
      </c>
      <c r="AH11" s="37">
        <f t="shared" si="18"/>
        <v>4.96</v>
      </c>
      <c r="AI11" s="43" t="e">
        <f>IF(X11=#REF!,#REF!,0)</f>
        <v>#REF!</v>
      </c>
      <c r="AJ11" s="33" t="e">
        <f>IF(X11=#REF!,AG11/AH11,0)</f>
        <v>#REF!</v>
      </c>
      <c r="AK11" s="33" t="e">
        <f>AH11*#REF!</f>
        <v>#REF!</v>
      </c>
      <c r="AM11"/>
      <c r="AN11"/>
      <c r="AO11"/>
      <c r="AP11" s="53"/>
      <c r="AQ11" s="23"/>
      <c r="AR11" s="5"/>
    </row>
    <row r="12" spans="1:44" s="54" customFormat="1" ht="15" x14ac:dyDescent="0.25">
      <c r="A12" s="68"/>
      <c r="B12" s="69" t="s">
        <v>62</v>
      </c>
      <c r="C12" s="70" t="s">
        <v>113</v>
      </c>
      <c r="D12" s="70">
        <v>1</v>
      </c>
      <c r="E12" s="69" t="s">
        <v>63</v>
      </c>
      <c r="F12" s="69" t="s">
        <v>63</v>
      </c>
      <c r="G12" s="71">
        <v>0</v>
      </c>
      <c r="H12" s="69" t="s">
        <v>79</v>
      </c>
      <c r="I12" s="69" t="str">
        <f t="shared" si="0"/>
        <v>01007</v>
      </c>
      <c r="J12" s="84" t="s">
        <v>135</v>
      </c>
      <c r="K12" s="71" t="s">
        <v>136</v>
      </c>
      <c r="L12" s="71">
        <v>1</v>
      </c>
      <c r="M12" s="71">
        <f t="shared" si="1"/>
        <v>1</v>
      </c>
      <c r="N12" s="72">
        <f t="shared" si="2"/>
        <v>1</v>
      </c>
      <c r="O12" s="97"/>
      <c r="P12" s="83" t="str">
        <f t="shared" si="3"/>
        <v>01007</v>
      </c>
      <c r="Q12" s="84" t="str">
        <f t="shared" si="4"/>
        <v>Duct Flange</v>
      </c>
      <c r="R12" s="84" t="s">
        <v>106</v>
      </c>
      <c r="S12" s="71" t="s">
        <v>8</v>
      </c>
      <c r="T12" s="84" t="s">
        <v>137</v>
      </c>
      <c r="U12" s="85"/>
      <c r="V12" s="85" t="s">
        <v>138</v>
      </c>
      <c r="W12" s="86">
        <v>1.03</v>
      </c>
      <c r="X12" s="71" t="s">
        <v>9</v>
      </c>
      <c r="Y12" s="85">
        <f t="shared" si="5"/>
        <v>1.0169999999999999</v>
      </c>
      <c r="Z12" s="87">
        <f t="shared" si="6"/>
        <v>1.03</v>
      </c>
      <c r="AB12" s="57" t="str">
        <f t="shared" si="15"/>
        <v>Duct Flange</v>
      </c>
      <c r="AC12" s="35" t="e">
        <f>VLOOKUP(U12,AO:AR,4,FALSE)</f>
        <v>#N/A</v>
      </c>
      <c r="AD12" s="35" t="e">
        <f t="shared" si="16"/>
        <v>#N/A</v>
      </c>
      <c r="AE12" s="32"/>
      <c r="AF12" s="32" t="e">
        <f>AE12*#REF!</f>
        <v>#REF!</v>
      </c>
      <c r="AG12" s="33" t="e">
        <f t="shared" si="17"/>
        <v>#N/A</v>
      </c>
      <c r="AH12" s="37">
        <f t="shared" si="18"/>
        <v>1.0169999999999999</v>
      </c>
      <c r="AI12" s="43" t="e">
        <f>IF(X12=#REF!,#REF!,0)</f>
        <v>#REF!</v>
      </c>
      <c r="AJ12" s="33" t="e">
        <f>IF(X12=#REF!,AG12/AH12,0)</f>
        <v>#REF!</v>
      </c>
      <c r="AK12" s="33" t="e">
        <f>AH12*#REF!</f>
        <v>#REF!</v>
      </c>
      <c r="AM12"/>
      <c r="AN12"/>
      <c r="AO12"/>
      <c r="AP12" s="53"/>
      <c r="AQ12" s="23"/>
      <c r="AR12" s="5"/>
    </row>
    <row r="13" spans="1:44" s="54" customFormat="1" ht="15" x14ac:dyDescent="0.25">
      <c r="A13" s="68"/>
      <c r="B13" s="69" t="s">
        <v>62</v>
      </c>
      <c r="C13" s="70" t="s">
        <v>113</v>
      </c>
      <c r="D13" s="70">
        <v>1</v>
      </c>
      <c r="E13" s="69" t="s">
        <v>63</v>
      </c>
      <c r="F13" s="69" t="s">
        <v>63</v>
      </c>
      <c r="G13" s="71">
        <v>0</v>
      </c>
      <c r="H13" s="69" t="s">
        <v>80</v>
      </c>
      <c r="I13" s="69" t="str">
        <f t="shared" si="0"/>
        <v>01008</v>
      </c>
      <c r="J13" s="84" t="s">
        <v>139</v>
      </c>
      <c r="K13" s="71" t="s">
        <v>140</v>
      </c>
      <c r="L13" s="71">
        <v>1</v>
      </c>
      <c r="M13" s="71">
        <f t="shared" si="1"/>
        <v>1</v>
      </c>
      <c r="N13" s="72">
        <f t="shared" si="2"/>
        <v>1</v>
      </c>
      <c r="O13" s="97"/>
      <c r="P13" s="83" t="str">
        <f t="shared" si="3"/>
        <v>01008</v>
      </c>
      <c r="Q13" s="84" t="str">
        <f t="shared" si="4"/>
        <v>Devider</v>
      </c>
      <c r="R13" s="71" t="s">
        <v>68</v>
      </c>
      <c r="S13" s="84" t="s">
        <v>109</v>
      </c>
      <c r="T13" s="84" t="s">
        <v>141</v>
      </c>
      <c r="U13" s="95"/>
      <c r="V13" s="85" t="s">
        <v>105</v>
      </c>
      <c r="W13" s="86">
        <v>1.37</v>
      </c>
      <c r="X13" s="71" t="s">
        <v>9</v>
      </c>
      <c r="Y13" s="85">
        <f t="shared" si="5"/>
        <v>1.33</v>
      </c>
      <c r="Z13" s="87">
        <f t="shared" si="6"/>
        <v>1.37</v>
      </c>
      <c r="AB13" s="57" t="str">
        <f t="shared" si="15"/>
        <v>Devider</v>
      </c>
      <c r="AC13" s="35" t="e">
        <f>VLOOKUP(U13,AO:AR,4,FALSE)</f>
        <v>#N/A</v>
      </c>
      <c r="AD13" s="35" t="e">
        <f t="shared" si="16"/>
        <v>#N/A</v>
      </c>
      <c r="AE13" s="32"/>
      <c r="AF13" s="32" t="e">
        <f>AE13*#REF!</f>
        <v>#REF!</v>
      </c>
      <c r="AG13" s="33" t="e">
        <f t="shared" si="17"/>
        <v>#N/A</v>
      </c>
      <c r="AH13" s="37">
        <f t="shared" si="18"/>
        <v>1.33</v>
      </c>
      <c r="AI13" s="43" t="e">
        <f>IF(X13=#REF!,#REF!,0)</f>
        <v>#REF!</v>
      </c>
      <c r="AJ13" s="33" t="e">
        <f>IF(X13=#REF!,AG13/AH13,0)</f>
        <v>#REF!</v>
      </c>
      <c r="AK13" s="33" t="e">
        <f>AH13*#REF!</f>
        <v>#REF!</v>
      </c>
      <c r="AM13"/>
      <c r="AN13"/>
      <c r="AO13"/>
      <c r="AP13" s="53"/>
      <c r="AQ13" s="23"/>
      <c r="AR13" s="5"/>
    </row>
    <row r="14" spans="1:44" s="54" customFormat="1" ht="15" x14ac:dyDescent="0.25">
      <c r="A14" s="68"/>
      <c r="B14" s="69" t="s">
        <v>62</v>
      </c>
      <c r="C14" s="70" t="s">
        <v>113</v>
      </c>
      <c r="D14" s="70">
        <v>1</v>
      </c>
      <c r="E14" s="69" t="s">
        <v>63</v>
      </c>
      <c r="F14" s="69" t="s">
        <v>63</v>
      </c>
      <c r="G14" s="71">
        <v>0</v>
      </c>
      <c r="H14" s="69" t="s">
        <v>81</v>
      </c>
      <c r="I14" s="69" t="str">
        <f t="shared" si="0"/>
        <v>01009</v>
      </c>
      <c r="J14" s="84" t="s">
        <v>142</v>
      </c>
      <c r="K14" s="71" t="s">
        <v>143</v>
      </c>
      <c r="L14" s="71">
        <v>1</v>
      </c>
      <c r="M14" s="71">
        <f t="shared" si="1"/>
        <v>1</v>
      </c>
      <c r="N14" s="72">
        <f t="shared" si="2"/>
        <v>1</v>
      </c>
      <c r="O14" s="97"/>
      <c r="P14" s="83" t="str">
        <f t="shared" si="3"/>
        <v>01009</v>
      </c>
      <c r="Q14" s="84" t="str">
        <f t="shared" si="4"/>
        <v>C-Flange 1</v>
      </c>
      <c r="R14" s="71" t="s">
        <v>68</v>
      </c>
      <c r="S14" s="71" t="s">
        <v>8</v>
      </c>
      <c r="T14" s="84" t="s">
        <v>118</v>
      </c>
      <c r="U14" s="95"/>
      <c r="V14" s="85" t="s">
        <v>144</v>
      </c>
      <c r="W14" s="86">
        <v>6.24</v>
      </c>
      <c r="X14" s="71" t="s">
        <v>9</v>
      </c>
      <c r="Y14" s="85">
        <f t="shared" si="5"/>
        <v>4.96</v>
      </c>
      <c r="Z14" s="87">
        <f t="shared" si="6"/>
        <v>6.24</v>
      </c>
      <c r="AB14" s="57" t="str">
        <f t="shared" si="15"/>
        <v>C-Flange 1</v>
      </c>
      <c r="AC14" s="35" t="e">
        <f>VLOOKUP(U14,AO:AR,4,FALSE)</f>
        <v>#N/A</v>
      </c>
      <c r="AD14" s="35" t="e">
        <f t="shared" si="16"/>
        <v>#N/A</v>
      </c>
      <c r="AE14" s="32"/>
      <c r="AF14" s="32" t="e">
        <f>AE14*#REF!</f>
        <v>#REF!</v>
      </c>
      <c r="AG14" s="33" t="e">
        <f t="shared" si="17"/>
        <v>#N/A</v>
      </c>
      <c r="AH14" s="37">
        <f t="shared" si="18"/>
        <v>4.96</v>
      </c>
      <c r="AI14" s="43" t="e">
        <f>IF(X14=#REF!,#REF!,0)</f>
        <v>#REF!</v>
      </c>
      <c r="AJ14" s="33" t="e">
        <f>IF(X14=#REF!,AG14/AH14,0)</f>
        <v>#REF!</v>
      </c>
      <c r="AK14" s="33" t="e">
        <f>AH14*#REF!</f>
        <v>#REF!</v>
      </c>
      <c r="AM14"/>
      <c r="AN14"/>
      <c r="AO14"/>
      <c r="AP14" s="53"/>
      <c r="AQ14" s="23"/>
      <c r="AR14" s="5"/>
    </row>
    <row r="15" spans="1:44" s="54" customFormat="1" ht="22.5" x14ac:dyDescent="0.25">
      <c r="A15" s="68"/>
      <c r="B15" s="69" t="s">
        <v>62</v>
      </c>
      <c r="C15" s="70" t="s">
        <v>113</v>
      </c>
      <c r="D15" s="70">
        <v>1</v>
      </c>
      <c r="E15" s="69" t="s">
        <v>63</v>
      </c>
      <c r="F15" s="69" t="s">
        <v>63</v>
      </c>
      <c r="G15" s="71">
        <v>0</v>
      </c>
      <c r="H15" s="69" t="s">
        <v>74</v>
      </c>
      <c r="I15" s="69" t="str">
        <f t="shared" si="0"/>
        <v>01010</v>
      </c>
      <c r="J15" s="84" t="s">
        <v>146</v>
      </c>
      <c r="K15" s="71" t="s">
        <v>147</v>
      </c>
      <c r="L15" s="71">
        <v>1</v>
      </c>
      <c r="M15" s="71">
        <f t="shared" si="1"/>
        <v>1</v>
      </c>
      <c r="N15" s="72">
        <f t="shared" si="2"/>
        <v>1</v>
      </c>
      <c r="O15" s="97"/>
      <c r="P15" s="83" t="str">
        <f t="shared" si="3"/>
        <v>01010</v>
      </c>
      <c r="Q15" s="84" t="str">
        <f t="shared" si="4"/>
        <v>Inspection Hatch</v>
      </c>
      <c r="R15" s="100" t="s">
        <v>148</v>
      </c>
      <c r="S15" s="100" t="s">
        <v>149</v>
      </c>
      <c r="T15" s="88" t="s">
        <v>150</v>
      </c>
      <c r="U15" s="85"/>
      <c r="V15" s="85" t="s">
        <v>151</v>
      </c>
      <c r="W15" s="86">
        <v>0.02</v>
      </c>
      <c r="X15" s="71" t="s">
        <v>95</v>
      </c>
      <c r="Y15" s="85">
        <f t="shared" si="5"/>
        <v>0.02</v>
      </c>
      <c r="Z15" s="87">
        <f t="shared" si="6"/>
        <v>0.02</v>
      </c>
      <c r="AB15" s="57" t="str">
        <f t="shared" si="15"/>
        <v>Inspection Hatch</v>
      </c>
      <c r="AC15" s="35" t="e">
        <f>VLOOKUP(U15,AO:AR,4,FALSE)</f>
        <v>#N/A</v>
      </c>
      <c r="AD15" s="35" t="e">
        <f t="shared" si="16"/>
        <v>#N/A</v>
      </c>
      <c r="AE15" s="32"/>
      <c r="AF15" s="32" t="e">
        <f>AE15*#REF!</f>
        <v>#REF!</v>
      </c>
      <c r="AG15" s="33" t="e">
        <f t="shared" si="17"/>
        <v>#N/A</v>
      </c>
      <c r="AH15" s="37">
        <f t="shared" si="18"/>
        <v>0.02</v>
      </c>
      <c r="AI15" s="43" t="e">
        <f>IF(X15=#REF!,#REF!,0)</f>
        <v>#REF!</v>
      </c>
      <c r="AJ15" s="33" t="e">
        <f>IF(X15=#REF!,AG15/AH15,0)</f>
        <v>#REF!</v>
      </c>
      <c r="AK15" s="33" t="e">
        <f>AH15*#REF!</f>
        <v>#REF!</v>
      </c>
      <c r="AM15"/>
      <c r="AN15"/>
      <c r="AO15"/>
      <c r="AP15" s="53"/>
      <c r="AQ15" s="23"/>
      <c r="AR15" s="5"/>
    </row>
    <row r="16" spans="1:44" s="54" customFormat="1" ht="15" x14ac:dyDescent="0.25">
      <c r="A16" s="68"/>
      <c r="B16" s="69" t="s">
        <v>62</v>
      </c>
      <c r="C16" s="70" t="s">
        <v>113</v>
      </c>
      <c r="D16" s="70">
        <v>1</v>
      </c>
      <c r="E16" s="69" t="s">
        <v>63</v>
      </c>
      <c r="F16" s="69" t="s">
        <v>63</v>
      </c>
      <c r="G16" s="71">
        <v>0</v>
      </c>
      <c r="H16" s="69" t="s">
        <v>82</v>
      </c>
      <c r="I16" s="69" t="str">
        <f t="shared" ref="I16:I35" si="19">A16&amp;B16&amp;E16&amp;H16</f>
        <v>01011</v>
      </c>
      <c r="J16" s="71" t="s">
        <v>152</v>
      </c>
      <c r="K16" s="71" t="s">
        <v>153</v>
      </c>
      <c r="L16" s="71">
        <v>1</v>
      </c>
      <c r="M16" s="71">
        <f t="shared" ref="M16:M35" si="20">L16*D16</f>
        <v>1</v>
      </c>
      <c r="N16" s="72">
        <f t="shared" ref="N16:N35" si="21">M16</f>
        <v>1</v>
      </c>
      <c r="O16" s="96"/>
      <c r="P16" s="83" t="str">
        <f t="shared" ref="P16:P35" si="22">I16</f>
        <v>01011</v>
      </c>
      <c r="Q16" s="84" t="str">
        <f t="shared" ref="Q16:Q35" si="23">J16</f>
        <v>Sealing</v>
      </c>
      <c r="R16" s="71" t="s">
        <v>152</v>
      </c>
      <c r="S16" s="71" t="s">
        <v>90</v>
      </c>
      <c r="T16" s="84" t="s">
        <v>154</v>
      </c>
      <c r="U16" s="85"/>
      <c r="V16" s="85" t="s">
        <v>155</v>
      </c>
      <c r="W16" s="86">
        <v>2.9</v>
      </c>
      <c r="X16" s="71" t="s">
        <v>91</v>
      </c>
      <c r="Y16" s="85">
        <f t="shared" ref="Y16:Y35" si="24">N16*V16</f>
        <v>2.9</v>
      </c>
      <c r="Z16" s="87">
        <f t="shared" ref="Z16:Z35" si="25">W16*N16</f>
        <v>2.9</v>
      </c>
      <c r="AB16" s="57" t="str">
        <f t="shared" ref="AB16:AB35" si="26">Q16</f>
        <v>Sealing</v>
      </c>
      <c r="AC16" s="35" t="e">
        <f>VLOOKUP(U16,AO:AR,4,FALSE)</f>
        <v>#N/A</v>
      </c>
      <c r="AD16" s="35" t="e">
        <f t="shared" ref="AD16:AD35" si="27">Z16*AC16</f>
        <v>#N/A</v>
      </c>
      <c r="AE16" s="32"/>
      <c r="AF16" s="32" t="e">
        <f>AE16*#REF!</f>
        <v>#REF!</v>
      </c>
      <c r="AG16" s="33" t="e">
        <f t="shared" ref="AG16:AG35" si="28">AD16+AF16</f>
        <v>#N/A</v>
      </c>
      <c r="AH16" s="37">
        <f t="shared" ref="AH16:AH35" si="29">Y16</f>
        <v>2.9</v>
      </c>
      <c r="AI16" s="43" t="e">
        <f>IF(X16=#REF!,#REF!,0)</f>
        <v>#REF!</v>
      </c>
      <c r="AJ16" s="33" t="e">
        <f>IF(X16=#REF!,AG16/AH16,0)</f>
        <v>#REF!</v>
      </c>
      <c r="AK16" s="33" t="e">
        <f>AH16*#REF!</f>
        <v>#REF!</v>
      </c>
      <c r="AM16"/>
      <c r="AN16"/>
      <c r="AO16"/>
      <c r="AP16" s="53"/>
      <c r="AQ16" s="23"/>
      <c r="AR16" s="5"/>
    </row>
    <row r="17" spans="1:44" s="54" customFormat="1" ht="21.75" customHeight="1" x14ac:dyDescent="0.25">
      <c r="A17" s="68"/>
      <c r="B17" s="69" t="s">
        <v>62</v>
      </c>
      <c r="C17" s="70" t="s">
        <v>113</v>
      </c>
      <c r="D17" s="70">
        <v>1</v>
      </c>
      <c r="E17" s="69" t="s">
        <v>63</v>
      </c>
      <c r="F17" s="69" t="s">
        <v>63</v>
      </c>
      <c r="G17" s="71">
        <v>0</v>
      </c>
      <c r="H17" s="69" t="s">
        <v>83</v>
      </c>
      <c r="I17" s="69" t="str">
        <f t="shared" si="19"/>
        <v>01012</v>
      </c>
      <c r="J17" s="71" t="s">
        <v>156</v>
      </c>
      <c r="K17" s="71" t="s">
        <v>107</v>
      </c>
      <c r="L17" s="71">
        <v>16</v>
      </c>
      <c r="M17" s="71">
        <f t="shared" si="20"/>
        <v>16</v>
      </c>
      <c r="N17" s="72">
        <f t="shared" si="21"/>
        <v>16</v>
      </c>
      <c r="O17" s="96"/>
      <c r="P17" s="83" t="str">
        <f t="shared" si="22"/>
        <v>01012</v>
      </c>
      <c r="Q17" s="84" t="str">
        <f t="shared" si="23"/>
        <v>Bolt</v>
      </c>
      <c r="R17" s="71" t="s">
        <v>158</v>
      </c>
      <c r="S17" s="89" t="s">
        <v>87</v>
      </c>
      <c r="T17" s="88" t="s">
        <v>160</v>
      </c>
      <c r="U17" s="85"/>
      <c r="V17" s="85" t="s">
        <v>71</v>
      </c>
      <c r="W17" s="86">
        <v>1</v>
      </c>
      <c r="X17" s="71" t="s">
        <v>72</v>
      </c>
      <c r="Y17" s="85">
        <f t="shared" si="24"/>
        <v>16</v>
      </c>
      <c r="Z17" s="87">
        <f t="shared" si="25"/>
        <v>16</v>
      </c>
      <c r="AB17" s="57" t="str">
        <f t="shared" si="26"/>
        <v>Bolt</v>
      </c>
      <c r="AC17" s="35" t="e">
        <f>VLOOKUP(U17,AO:AR,4,FALSE)</f>
        <v>#N/A</v>
      </c>
      <c r="AD17" s="35" t="e">
        <f t="shared" si="27"/>
        <v>#N/A</v>
      </c>
      <c r="AE17" s="32"/>
      <c r="AF17" s="32" t="e">
        <f>AE17*#REF!</f>
        <v>#REF!</v>
      </c>
      <c r="AG17" s="33" t="e">
        <f t="shared" si="28"/>
        <v>#N/A</v>
      </c>
      <c r="AH17" s="37">
        <f t="shared" si="29"/>
        <v>16</v>
      </c>
      <c r="AI17" s="43" t="e">
        <f>IF(X17=#REF!,#REF!,0)</f>
        <v>#REF!</v>
      </c>
      <c r="AJ17" s="33" t="e">
        <f>IF(X17=#REF!,AG17/AH17,0)</f>
        <v>#REF!</v>
      </c>
      <c r="AK17" s="33" t="e">
        <f>AH17*#REF!</f>
        <v>#REF!</v>
      </c>
      <c r="AM17"/>
      <c r="AN17"/>
      <c r="AO17"/>
      <c r="AP17" s="53"/>
      <c r="AQ17" s="23"/>
      <c r="AR17" s="5"/>
    </row>
    <row r="18" spans="1:44" ht="33.75" x14ac:dyDescent="0.25">
      <c r="A18" s="68"/>
      <c r="B18" s="69" t="s">
        <v>62</v>
      </c>
      <c r="C18" s="70" t="s">
        <v>113</v>
      </c>
      <c r="D18" s="70">
        <v>1</v>
      </c>
      <c r="E18" s="69" t="s">
        <v>63</v>
      </c>
      <c r="F18" s="69" t="s">
        <v>63</v>
      </c>
      <c r="G18" s="71">
        <v>0</v>
      </c>
      <c r="H18" s="69" t="s">
        <v>84</v>
      </c>
      <c r="I18" s="69" t="str">
        <f t="shared" si="19"/>
        <v>01013</v>
      </c>
      <c r="J18" s="71" t="s">
        <v>157</v>
      </c>
      <c r="K18" s="71" t="s">
        <v>75</v>
      </c>
      <c r="L18" s="71">
        <v>16</v>
      </c>
      <c r="M18" s="71">
        <f t="shared" si="20"/>
        <v>16</v>
      </c>
      <c r="N18" s="72">
        <f t="shared" si="21"/>
        <v>16</v>
      </c>
      <c r="P18" s="83" t="str">
        <f t="shared" si="22"/>
        <v>01013</v>
      </c>
      <c r="Q18" s="84" t="str">
        <f t="shared" si="23"/>
        <v>Nut</v>
      </c>
      <c r="R18" s="71" t="s">
        <v>159</v>
      </c>
      <c r="S18" s="89" t="s">
        <v>86</v>
      </c>
      <c r="T18" s="88" t="s">
        <v>161</v>
      </c>
      <c r="U18" s="85"/>
      <c r="V18" s="85" t="s">
        <v>71</v>
      </c>
      <c r="W18" s="86">
        <v>1</v>
      </c>
      <c r="X18" s="71" t="s">
        <v>72</v>
      </c>
      <c r="Y18" s="85">
        <f t="shared" si="24"/>
        <v>16</v>
      </c>
      <c r="Z18" s="87">
        <f t="shared" si="25"/>
        <v>16</v>
      </c>
      <c r="AB18" s="57" t="str">
        <f t="shared" si="26"/>
        <v>Nut</v>
      </c>
      <c r="AC18" s="35" t="e">
        <f>VLOOKUP(U18,AO:AR,4,FALSE)</f>
        <v>#N/A</v>
      </c>
      <c r="AD18" s="35" t="e">
        <f t="shared" si="27"/>
        <v>#N/A</v>
      </c>
      <c r="AE18" s="32"/>
      <c r="AF18" s="32" t="e">
        <f>AE18*#REF!</f>
        <v>#REF!</v>
      </c>
      <c r="AG18" s="33" t="e">
        <f t="shared" si="28"/>
        <v>#N/A</v>
      </c>
      <c r="AH18" s="37">
        <f t="shared" si="29"/>
        <v>16</v>
      </c>
      <c r="AI18" s="43" t="e">
        <f>IF(X18=#REF!,#REF!,0)</f>
        <v>#REF!</v>
      </c>
      <c r="AJ18" s="33" t="e">
        <f>IF(X18=#REF!,AG18/AH18,0)</f>
        <v>#REF!</v>
      </c>
      <c r="AK18" s="33" t="e">
        <f>AH18*#REF!</f>
        <v>#REF!</v>
      </c>
      <c r="AM18"/>
      <c r="AN18"/>
      <c r="AO18"/>
    </row>
    <row r="19" spans="1:44" ht="33.75" x14ac:dyDescent="0.25">
      <c r="A19" s="68"/>
      <c r="B19" s="69" t="s">
        <v>62</v>
      </c>
      <c r="C19" s="70" t="s">
        <v>113</v>
      </c>
      <c r="D19" s="70">
        <v>1</v>
      </c>
      <c r="E19" s="69" t="s">
        <v>63</v>
      </c>
      <c r="F19" s="69" t="s">
        <v>63</v>
      </c>
      <c r="G19" s="71">
        <v>0</v>
      </c>
      <c r="H19" s="69" t="s">
        <v>85</v>
      </c>
      <c r="I19" s="69" t="str">
        <f t="shared" si="19"/>
        <v>01014</v>
      </c>
      <c r="J19" s="71" t="s">
        <v>156</v>
      </c>
      <c r="K19" s="71" t="s">
        <v>162</v>
      </c>
      <c r="L19" s="71">
        <v>4</v>
      </c>
      <c r="M19" s="71">
        <f t="shared" si="20"/>
        <v>4</v>
      </c>
      <c r="N19" s="72">
        <f t="shared" si="21"/>
        <v>4</v>
      </c>
      <c r="P19" s="83" t="str">
        <f t="shared" si="22"/>
        <v>01014</v>
      </c>
      <c r="Q19" s="84" t="str">
        <f t="shared" si="23"/>
        <v>Bolt</v>
      </c>
      <c r="R19" s="71" t="s">
        <v>158</v>
      </c>
      <c r="S19" s="89" t="s">
        <v>87</v>
      </c>
      <c r="T19" s="88" t="s">
        <v>163</v>
      </c>
      <c r="U19" s="85"/>
      <c r="V19" s="85" t="s">
        <v>71</v>
      </c>
      <c r="W19" s="86">
        <v>1</v>
      </c>
      <c r="X19" s="71" t="s">
        <v>72</v>
      </c>
      <c r="Y19" s="85">
        <f t="shared" si="24"/>
        <v>4</v>
      </c>
      <c r="Z19" s="87">
        <f t="shared" si="25"/>
        <v>4</v>
      </c>
      <c r="AB19" s="57" t="str">
        <f t="shared" si="26"/>
        <v>Bolt</v>
      </c>
      <c r="AC19" s="35" t="e">
        <f>VLOOKUP(U19,AO:AR,4,FALSE)</f>
        <v>#N/A</v>
      </c>
      <c r="AD19" s="35" t="e">
        <f t="shared" si="27"/>
        <v>#N/A</v>
      </c>
      <c r="AE19" s="32"/>
      <c r="AF19" s="32" t="e">
        <f>AE19*#REF!</f>
        <v>#REF!</v>
      </c>
      <c r="AG19" s="33" t="e">
        <f t="shared" si="28"/>
        <v>#N/A</v>
      </c>
      <c r="AH19" s="37">
        <f t="shared" si="29"/>
        <v>4</v>
      </c>
      <c r="AI19" s="43" t="e">
        <f>IF(X19=#REF!,#REF!,0)</f>
        <v>#REF!</v>
      </c>
      <c r="AJ19" s="33" t="e">
        <f>IF(X19=#REF!,AG19/AH19,0)</f>
        <v>#REF!</v>
      </c>
      <c r="AK19" s="33" t="e">
        <f>AH19*#REF!</f>
        <v>#REF!</v>
      </c>
      <c r="AM19"/>
      <c r="AN19"/>
      <c r="AO19"/>
    </row>
    <row r="20" spans="1:44" ht="33.75" x14ac:dyDescent="0.25">
      <c r="A20" s="68"/>
      <c r="B20" s="69" t="s">
        <v>62</v>
      </c>
      <c r="C20" s="70" t="s">
        <v>113</v>
      </c>
      <c r="D20" s="70">
        <v>1</v>
      </c>
      <c r="E20" s="69" t="s">
        <v>63</v>
      </c>
      <c r="F20" s="69" t="s">
        <v>63</v>
      </c>
      <c r="G20" s="71">
        <v>0</v>
      </c>
      <c r="H20" s="69" t="s">
        <v>96</v>
      </c>
      <c r="I20" s="69" t="str">
        <f t="shared" si="19"/>
        <v>01015</v>
      </c>
      <c r="J20" s="71" t="s">
        <v>157</v>
      </c>
      <c r="K20" s="71" t="s">
        <v>76</v>
      </c>
      <c r="L20" s="71">
        <v>4</v>
      </c>
      <c r="M20" s="71">
        <f t="shared" si="20"/>
        <v>4</v>
      </c>
      <c r="N20" s="72">
        <f t="shared" si="21"/>
        <v>4</v>
      </c>
      <c r="P20" s="83" t="str">
        <f t="shared" si="22"/>
        <v>01015</v>
      </c>
      <c r="Q20" s="84" t="str">
        <f t="shared" si="23"/>
        <v>Nut</v>
      </c>
      <c r="R20" s="71" t="s">
        <v>159</v>
      </c>
      <c r="S20" s="89" t="s">
        <v>86</v>
      </c>
      <c r="T20" s="88" t="s">
        <v>164</v>
      </c>
      <c r="U20" s="85"/>
      <c r="V20" s="85" t="s">
        <v>71</v>
      </c>
      <c r="W20" s="86">
        <v>1</v>
      </c>
      <c r="X20" s="71" t="s">
        <v>72</v>
      </c>
      <c r="Y20" s="85">
        <f t="shared" si="24"/>
        <v>4</v>
      </c>
      <c r="Z20" s="87">
        <f t="shared" si="25"/>
        <v>4</v>
      </c>
      <c r="AB20" s="57" t="str">
        <f t="shared" si="26"/>
        <v>Nut</v>
      </c>
      <c r="AC20" s="35" t="e">
        <f>VLOOKUP(U20,AO:AR,4,FALSE)</f>
        <v>#N/A</v>
      </c>
      <c r="AD20" s="35" t="e">
        <f t="shared" si="27"/>
        <v>#N/A</v>
      </c>
      <c r="AE20" s="32"/>
      <c r="AF20" s="32" t="e">
        <f>AE20*#REF!</f>
        <v>#REF!</v>
      </c>
      <c r="AG20" s="33" t="e">
        <f t="shared" si="28"/>
        <v>#N/A</v>
      </c>
      <c r="AH20" s="37">
        <f t="shared" si="29"/>
        <v>4</v>
      </c>
      <c r="AI20" s="43" t="e">
        <f>IF(X20=#REF!,#REF!,0)</f>
        <v>#REF!</v>
      </c>
      <c r="AJ20" s="33" t="e">
        <f>IF(X20=#REF!,AG20/AH20,0)</f>
        <v>#REF!</v>
      </c>
      <c r="AK20" s="33" t="e">
        <f>AH20*#REF!</f>
        <v>#REF!</v>
      </c>
    </row>
    <row r="21" spans="1:44" ht="22.5" x14ac:dyDescent="0.25">
      <c r="A21" s="68"/>
      <c r="B21" s="69" t="s">
        <v>62</v>
      </c>
      <c r="C21" s="70" t="s">
        <v>113</v>
      </c>
      <c r="D21" s="70">
        <v>1</v>
      </c>
      <c r="E21" s="69" t="s">
        <v>63</v>
      </c>
      <c r="F21" s="69" t="s">
        <v>63</v>
      </c>
      <c r="G21" s="71">
        <v>0</v>
      </c>
      <c r="H21" s="69" t="s">
        <v>97</v>
      </c>
      <c r="I21" s="69" t="str">
        <f t="shared" si="19"/>
        <v>01016</v>
      </c>
      <c r="J21" s="84" t="s">
        <v>165</v>
      </c>
      <c r="K21" s="71" t="s">
        <v>98</v>
      </c>
      <c r="L21" s="71">
        <v>4</v>
      </c>
      <c r="M21" s="71">
        <f t="shared" si="20"/>
        <v>4</v>
      </c>
      <c r="N21" s="72">
        <f t="shared" si="21"/>
        <v>4</v>
      </c>
      <c r="P21" s="83" t="str">
        <f t="shared" si="22"/>
        <v>01016</v>
      </c>
      <c r="Q21" s="84" t="str">
        <f t="shared" si="23"/>
        <v>Washer</v>
      </c>
      <c r="R21" s="71" t="s">
        <v>166</v>
      </c>
      <c r="S21" s="89" t="s">
        <v>77</v>
      </c>
      <c r="T21" s="88" t="s">
        <v>167</v>
      </c>
      <c r="U21" s="85"/>
      <c r="V21" s="85" t="s">
        <v>71</v>
      </c>
      <c r="W21" s="86">
        <v>1</v>
      </c>
      <c r="X21" s="71" t="s">
        <v>72</v>
      </c>
      <c r="Y21" s="85">
        <f t="shared" si="24"/>
        <v>4</v>
      </c>
      <c r="Z21" s="87">
        <f t="shared" si="25"/>
        <v>4</v>
      </c>
      <c r="AB21" s="57" t="str">
        <f t="shared" si="26"/>
        <v>Washer</v>
      </c>
      <c r="AC21" s="35" t="e">
        <f>VLOOKUP(U21,AO:AR,4,FALSE)</f>
        <v>#N/A</v>
      </c>
      <c r="AD21" s="35" t="e">
        <f t="shared" si="27"/>
        <v>#N/A</v>
      </c>
      <c r="AE21" s="32"/>
      <c r="AF21" s="32" t="e">
        <f>AE21*#REF!</f>
        <v>#REF!</v>
      </c>
      <c r="AG21" s="33" t="e">
        <f t="shared" si="28"/>
        <v>#N/A</v>
      </c>
      <c r="AH21" s="37">
        <f t="shared" si="29"/>
        <v>4</v>
      </c>
      <c r="AI21" s="43" t="e">
        <f>IF(X21=#REF!,#REF!,0)</f>
        <v>#REF!</v>
      </c>
      <c r="AJ21" s="33" t="e">
        <f>IF(X21=#REF!,AG21/AH21,0)</f>
        <v>#REF!</v>
      </c>
      <c r="AK21" s="33" t="e">
        <f>AH21*#REF!</f>
        <v>#REF!</v>
      </c>
    </row>
    <row r="22" spans="1:44" x14ac:dyDescent="0.25">
      <c r="A22" s="68"/>
      <c r="B22" s="69" t="s">
        <v>64</v>
      </c>
      <c r="C22" s="70" t="s">
        <v>168</v>
      </c>
      <c r="D22" s="70">
        <v>1</v>
      </c>
      <c r="E22" s="69" t="s">
        <v>63</v>
      </c>
      <c r="F22" s="69" t="s">
        <v>63</v>
      </c>
      <c r="G22" s="71">
        <v>0</v>
      </c>
      <c r="H22" s="69" t="s">
        <v>62</v>
      </c>
      <c r="I22" s="69" t="str">
        <f t="shared" si="19"/>
        <v>02001</v>
      </c>
      <c r="J22" s="84" t="s">
        <v>169</v>
      </c>
      <c r="K22" s="71" t="s">
        <v>145</v>
      </c>
      <c r="L22" s="71">
        <v>2</v>
      </c>
      <c r="M22" s="71">
        <f t="shared" si="20"/>
        <v>2</v>
      </c>
      <c r="N22" s="72">
        <f t="shared" si="21"/>
        <v>2</v>
      </c>
      <c r="P22" s="83" t="str">
        <f t="shared" si="22"/>
        <v>02001</v>
      </c>
      <c r="Q22" s="84" t="str">
        <f t="shared" si="23"/>
        <v>Hexagonal Cap</v>
      </c>
      <c r="R22" s="71" t="s">
        <v>68</v>
      </c>
      <c r="S22" s="71" t="s">
        <v>8</v>
      </c>
      <c r="T22" s="84" t="s">
        <v>170</v>
      </c>
      <c r="U22" s="85"/>
      <c r="V22" s="85" t="s">
        <v>171</v>
      </c>
      <c r="W22" s="86">
        <v>24</v>
      </c>
      <c r="X22" s="71" t="s">
        <v>9</v>
      </c>
      <c r="Y22" s="85">
        <f t="shared" si="24"/>
        <v>33.6</v>
      </c>
      <c r="Z22" s="87">
        <f t="shared" si="25"/>
        <v>48</v>
      </c>
      <c r="AB22" s="57" t="str">
        <f t="shared" si="26"/>
        <v>Hexagonal Cap</v>
      </c>
      <c r="AC22" s="35" t="e">
        <f>VLOOKUP(U22,AO:AR,4,FALSE)</f>
        <v>#N/A</v>
      </c>
      <c r="AD22" s="35" t="e">
        <f t="shared" si="27"/>
        <v>#N/A</v>
      </c>
      <c r="AE22" s="32"/>
      <c r="AF22" s="32" t="e">
        <f>AE22*#REF!</f>
        <v>#REF!</v>
      </c>
      <c r="AG22" s="33" t="e">
        <f t="shared" si="28"/>
        <v>#N/A</v>
      </c>
      <c r="AH22" s="37">
        <f t="shared" si="29"/>
        <v>33.6</v>
      </c>
      <c r="AI22" s="43" t="e">
        <f>IF(X22=#REF!,#REF!,0)</f>
        <v>#REF!</v>
      </c>
      <c r="AJ22" s="33" t="e">
        <f>IF(X22=#REF!,AG22/AH22,0)</f>
        <v>#REF!</v>
      </c>
      <c r="AK22" s="33" t="e">
        <f>AH22*#REF!</f>
        <v>#REF!</v>
      </c>
    </row>
    <row r="23" spans="1:44" x14ac:dyDescent="0.25">
      <c r="A23" s="68"/>
      <c r="B23" s="69" t="s">
        <v>64</v>
      </c>
      <c r="C23" s="70" t="s">
        <v>168</v>
      </c>
      <c r="D23" s="70">
        <v>1</v>
      </c>
      <c r="E23" s="69" t="s">
        <v>63</v>
      </c>
      <c r="F23" s="69" t="s">
        <v>63</v>
      </c>
      <c r="G23" s="71">
        <v>0</v>
      </c>
      <c r="H23" s="69" t="s">
        <v>64</v>
      </c>
      <c r="I23" s="69" t="str">
        <f t="shared" si="19"/>
        <v>02002</v>
      </c>
      <c r="J23" s="84" t="s">
        <v>101</v>
      </c>
      <c r="K23" s="71" t="s">
        <v>172</v>
      </c>
      <c r="L23" s="71">
        <v>2</v>
      </c>
      <c r="M23" s="71">
        <f t="shared" si="20"/>
        <v>2</v>
      </c>
      <c r="N23" s="72">
        <f t="shared" si="21"/>
        <v>2</v>
      </c>
      <c r="P23" s="83" t="str">
        <f t="shared" si="22"/>
        <v>02002</v>
      </c>
      <c r="Q23" s="84" t="str">
        <f t="shared" si="23"/>
        <v>Casing</v>
      </c>
      <c r="R23" s="71" t="s">
        <v>68</v>
      </c>
      <c r="S23" s="71" t="s">
        <v>8</v>
      </c>
      <c r="T23" s="101" t="s">
        <v>118</v>
      </c>
      <c r="U23" s="95"/>
      <c r="V23" s="85" t="s">
        <v>173</v>
      </c>
      <c r="W23" s="86">
        <v>56.5</v>
      </c>
      <c r="X23" s="71" t="s">
        <v>9</v>
      </c>
      <c r="Y23" s="85">
        <f t="shared" si="24"/>
        <v>109.4</v>
      </c>
      <c r="Z23" s="87">
        <f t="shared" si="25"/>
        <v>113</v>
      </c>
      <c r="AB23" s="57" t="str">
        <f t="shared" si="26"/>
        <v>Casing</v>
      </c>
      <c r="AC23" s="35" t="e">
        <f>VLOOKUP(U23,AO:AR,4,FALSE)</f>
        <v>#N/A</v>
      </c>
      <c r="AD23" s="35" t="e">
        <f t="shared" si="27"/>
        <v>#N/A</v>
      </c>
      <c r="AE23" s="32"/>
      <c r="AF23" s="32" t="e">
        <f>AE23*#REF!</f>
        <v>#REF!</v>
      </c>
      <c r="AG23" s="33" t="e">
        <f t="shared" si="28"/>
        <v>#N/A</v>
      </c>
      <c r="AH23" s="37">
        <f t="shared" si="29"/>
        <v>109.4</v>
      </c>
      <c r="AI23" s="43" t="e">
        <f>IF(X23=#REF!,#REF!,0)</f>
        <v>#REF!</v>
      </c>
      <c r="AJ23" s="33" t="e">
        <f>IF(X23=#REF!,AG23/AH23,0)</f>
        <v>#REF!</v>
      </c>
      <c r="AK23" s="33" t="e">
        <f>AH23*#REF!</f>
        <v>#REF!</v>
      </c>
    </row>
    <row r="24" spans="1:44" x14ac:dyDescent="0.25">
      <c r="A24" s="68"/>
      <c r="B24" s="69" t="s">
        <v>64</v>
      </c>
      <c r="C24" s="70" t="s">
        <v>168</v>
      </c>
      <c r="D24" s="70">
        <v>1</v>
      </c>
      <c r="E24" s="69" t="s">
        <v>63</v>
      </c>
      <c r="F24" s="69" t="s">
        <v>63</v>
      </c>
      <c r="G24" s="71">
        <v>0</v>
      </c>
      <c r="H24" s="69" t="s">
        <v>65</v>
      </c>
      <c r="I24" s="69" t="str">
        <f t="shared" si="19"/>
        <v>02003</v>
      </c>
      <c r="J24" s="84" t="s">
        <v>174</v>
      </c>
      <c r="K24" s="71" t="s">
        <v>176</v>
      </c>
      <c r="L24" s="71">
        <v>2</v>
      </c>
      <c r="M24" s="71">
        <f t="shared" si="20"/>
        <v>2</v>
      </c>
      <c r="N24" s="72">
        <f t="shared" si="21"/>
        <v>2</v>
      </c>
      <c r="P24" s="83" t="str">
        <f t="shared" si="22"/>
        <v>02003</v>
      </c>
      <c r="Q24" s="84" t="str">
        <f t="shared" si="23"/>
        <v>Connection Angle 1</v>
      </c>
      <c r="R24" s="84" t="s">
        <v>93</v>
      </c>
      <c r="S24" s="71" t="s">
        <v>8</v>
      </c>
      <c r="T24" s="84" t="s">
        <v>115</v>
      </c>
      <c r="U24" s="95"/>
      <c r="V24" s="85" t="s">
        <v>178</v>
      </c>
      <c r="W24" s="86">
        <v>3.77</v>
      </c>
      <c r="X24" s="71" t="s">
        <v>9</v>
      </c>
      <c r="Y24" s="85">
        <f t="shared" si="24"/>
        <v>6.76</v>
      </c>
      <c r="Z24" s="87">
        <f t="shared" si="25"/>
        <v>7.54</v>
      </c>
      <c r="AB24" s="57" t="str">
        <f t="shared" si="26"/>
        <v>Connection Angle 1</v>
      </c>
      <c r="AC24" s="35" t="e">
        <f>VLOOKUP(U24,AO:AR,4,FALSE)</f>
        <v>#N/A</v>
      </c>
      <c r="AD24" s="35" t="e">
        <f t="shared" si="27"/>
        <v>#N/A</v>
      </c>
      <c r="AE24" s="32"/>
      <c r="AF24" s="32" t="e">
        <f>AE24*#REF!</f>
        <v>#REF!</v>
      </c>
      <c r="AG24" s="33" t="e">
        <f t="shared" si="28"/>
        <v>#N/A</v>
      </c>
      <c r="AH24" s="37">
        <f t="shared" si="29"/>
        <v>6.76</v>
      </c>
      <c r="AI24" s="43" t="e">
        <f>IF(X24=#REF!,#REF!,0)</f>
        <v>#REF!</v>
      </c>
      <c r="AJ24" s="33" t="e">
        <f>IF(X24=#REF!,AG24/AH24,0)</f>
        <v>#REF!</v>
      </c>
      <c r="AK24" s="33" t="e">
        <f>AH24*#REF!</f>
        <v>#REF!</v>
      </c>
    </row>
    <row r="25" spans="1:44" x14ac:dyDescent="0.25">
      <c r="A25" s="68"/>
      <c r="B25" s="69" t="s">
        <v>64</v>
      </c>
      <c r="C25" s="70" t="s">
        <v>168</v>
      </c>
      <c r="D25" s="70">
        <v>1</v>
      </c>
      <c r="E25" s="69" t="s">
        <v>63</v>
      </c>
      <c r="F25" s="69" t="s">
        <v>63</v>
      </c>
      <c r="G25" s="71">
        <v>0</v>
      </c>
      <c r="H25" s="69" t="s">
        <v>66</v>
      </c>
      <c r="I25" s="69" t="str">
        <f t="shared" si="19"/>
        <v>02004</v>
      </c>
      <c r="J25" s="84" t="s">
        <v>175</v>
      </c>
      <c r="K25" s="71" t="s">
        <v>177</v>
      </c>
      <c r="L25" s="71">
        <v>2</v>
      </c>
      <c r="M25" s="71">
        <f t="shared" si="20"/>
        <v>2</v>
      </c>
      <c r="N25" s="72">
        <f t="shared" si="21"/>
        <v>2</v>
      </c>
      <c r="P25" s="83" t="str">
        <f t="shared" si="22"/>
        <v>02004</v>
      </c>
      <c r="Q25" s="84" t="str">
        <f t="shared" si="23"/>
        <v>Connection Angle 2</v>
      </c>
      <c r="R25" s="84" t="s">
        <v>93</v>
      </c>
      <c r="S25" s="71" t="s">
        <v>8</v>
      </c>
      <c r="T25" s="84" t="s">
        <v>115</v>
      </c>
      <c r="U25" s="85"/>
      <c r="V25" s="85" t="s">
        <v>179</v>
      </c>
      <c r="W25" s="86">
        <v>2.2599999999999998</v>
      </c>
      <c r="X25" s="71" t="s">
        <v>9</v>
      </c>
      <c r="Y25" s="85">
        <f t="shared" si="24"/>
        <v>4.5199999999999996</v>
      </c>
      <c r="Z25" s="87">
        <f t="shared" si="25"/>
        <v>4.5199999999999996</v>
      </c>
      <c r="AB25" s="57" t="str">
        <f t="shared" si="26"/>
        <v>Connection Angle 2</v>
      </c>
      <c r="AC25" s="35" t="e">
        <f>VLOOKUP(U25,AO:AR,4,FALSE)</f>
        <v>#N/A</v>
      </c>
      <c r="AD25" s="35" t="e">
        <f t="shared" si="27"/>
        <v>#N/A</v>
      </c>
      <c r="AE25" s="32"/>
      <c r="AF25" s="32" t="e">
        <f>AE25*#REF!</f>
        <v>#REF!</v>
      </c>
      <c r="AG25" s="33" t="e">
        <f t="shared" si="28"/>
        <v>#N/A</v>
      </c>
      <c r="AH25" s="37">
        <f t="shared" si="29"/>
        <v>4.5199999999999996</v>
      </c>
      <c r="AI25" s="43" t="e">
        <f>IF(X25=#REF!,#REF!,0)</f>
        <v>#REF!</v>
      </c>
      <c r="AJ25" s="33" t="e">
        <f>IF(X25=#REF!,AG25/AH25,0)</f>
        <v>#REF!</v>
      </c>
      <c r="AK25" s="33" t="e">
        <f>AH25*#REF!</f>
        <v>#REF!</v>
      </c>
    </row>
    <row r="26" spans="1:44" x14ac:dyDescent="0.25">
      <c r="A26" s="68"/>
      <c r="B26" s="69" t="s">
        <v>62</v>
      </c>
      <c r="C26" s="70" t="s">
        <v>168</v>
      </c>
      <c r="D26" s="70">
        <v>1</v>
      </c>
      <c r="E26" s="69" t="s">
        <v>63</v>
      </c>
      <c r="F26" s="69" t="s">
        <v>63</v>
      </c>
      <c r="G26" s="71">
        <v>0</v>
      </c>
      <c r="H26" s="69" t="s">
        <v>67</v>
      </c>
      <c r="I26" s="69" t="str">
        <f t="shared" si="19"/>
        <v>01005</v>
      </c>
      <c r="J26" s="71" t="s">
        <v>180</v>
      </c>
      <c r="K26" s="71" t="s">
        <v>181</v>
      </c>
      <c r="L26" s="71">
        <v>1</v>
      </c>
      <c r="M26" s="71">
        <f t="shared" si="20"/>
        <v>1</v>
      </c>
      <c r="N26" s="72">
        <f t="shared" si="21"/>
        <v>1</v>
      </c>
      <c r="P26" s="83" t="str">
        <f t="shared" si="22"/>
        <v>01005</v>
      </c>
      <c r="Q26" s="84" t="str">
        <f t="shared" si="23"/>
        <v>Fan Duct Ring</v>
      </c>
      <c r="R26" s="71" t="s">
        <v>68</v>
      </c>
      <c r="S26" s="84" t="s">
        <v>109</v>
      </c>
      <c r="T26" s="84" t="s">
        <v>141</v>
      </c>
      <c r="U26" s="85"/>
      <c r="V26" s="85" t="s">
        <v>182</v>
      </c>
      <c r="W26" s="86">
        <v>1.3</v>
      </c>
      <c r="X26" s="71" t="s">
        <v>9</v>
      </c>
      <c r="Y26" s="85">
        <f t="shared" si="24"/>
        <v>1.1100000000000001</v>
      </c>
      <c r="Z26" s="87">
        <f t="shared" si="25"/>
        <v>1.3</v>
      </c>
      <c r="AB26" s="57" t="str">
        <f t="shared" si="26"/>
        <v>Fan Duct Ring</v>
      </c>
      <c r="AC26" s="35" t="e">
        <f>VLOOKUP(U26,AO:AR,4,FALSE)</f>
        <v>#N/A</v>
      </c>
      <c r="AD26" s="35" t="e">
        <f t="shared" si="27"/>
        <v>#N/A</v>
      </c>
      <c r="AE26" s="32"/>
      <c r="AF26" s="32" t="e">
        <f>AE26*#REF!</f>
        <v>#REF!</v>
      </c>
      <c r="AG26" s="33" t="e">
        <f t="shared" si="28"/>
        <v>#N/A</v>
      </c>
      <c r="AH26" s="37">
        <f t="shared" si="29"/>
        <v>1.1100000000000001</v>
      </c>
      <c r="AI26" s="43" t="e">
        <f>IF(X26=#REF!,#REF!,0)</f>
        <v>#REF!</v>
      </c>
      <c r="AJ26" s="33" t="e">
        <f>IF(X26=#REF!,AG26/AH26,0)</f>
        <v>#REF!</v>
      </c>
      <c r="AK26" s="33" t="e">
        <f>AH26*#REF!</f>
        <v>#REF!</v>
      </c>
    </row>
    <row r="27" spans="1:44" x14ac:dyDescent="0.25">
      <c r="A27" s="68"/>
      <c r="B27" s="69" t="s">
        <v>62</v>
      </c>
      <c r="C27" s="70" t="s">
        <v>168</v>
      </c>
      <c r="D27" s="70">
        <v>1</v>
      </c>
      <c r="E27" s="69" t="s">
        <v>63</v>
      </c>
      <c r="F27" s="69" t="s">
        <v>63</v>
      </c>
      <c r="G27" s="71">
        <v>0</v>
      </c>
      <c r="H27" s="69" t="s">
        <v>78</v>
      </c>
      <c r="I27" s="69" t="str">
        <f t="shared" si="19"/>
        <v>01006</v>
      </c>
      <c r="J27" s="71" t="s">
        <v>183</v>
      </c>
      <c r="K27" s="71" t="s">
        <v>184</v>
      </c>
      <c r="L27" s="71">
        <v>2</v>
      </c>
      <c r="M27" s="71">
        <f t="shared" si="20"/>
        <v>2</v>
      </c>
      <c r="N27" s="72">
        <f t="shared" si="21"/>
        <v>2</v>
      </c>
      <c r="P27" s="83" t="str">
        <f t="shared" si="22"/>
        <v>01006</v>
      </c>
      <c r="Q27" s="84" t="str">
        <f t="shared" si="23"/>
        <v>Fan Duct Flange</v>
      </c>
      <c r="R27" s="71" t="s">
        <v>68</v>
      </c>
      <c r="S27" s="84" t="s">
        <v>109</v>
      </c>
      <c r="T27" s="84" t="s">
        <v>141</v>
      </c>
      <c r="U27" s="85"/>
      <c r="V27" s="85" t="s">
        <v>110</v>
      </c>
      <c r="W27" s="86">
        <v>0.46</v>
      </c>
      <c r="X27" s="71" t="s">
        <v>9</v>
      </c>
      <c r="Y27" s="85">
        <f t="shared" si="24"/>
        <v>0.6</v>
      </c>
      <c r="Z27" s="87">
        <f t="shared" si="25"/>
        <v>0.92</v>
      </c>
      <c r="AB27" s="57" t="str">
        <f t="shared" si="26"/>
        <v>Fan Duct Flange</v>
      </c>
      <c r="AC27" s="35" t="e">
        <f>VLOOKUP(U27,AO:AR,4,FALSE)</f>
        <v>#N/A</v>
      </c>
      <c r="AD27" s="35" t="e">
        <f t="shared" si="27"/>
        <v>#N/A</v>
      </c>
      <c r="AE27" s="32"/>
      <c r="AF27" s="32" t="e">
        <f>AE27*#REF!</f>
        <v>#REF!</v>
      </c>
      <c r="AG27" s="33" t="e">
        <f t="shared" si="28"/>
        <v>#N/A</v>
      </c>
      <c r="AH27" s="37">
        <f t="shared" si="29"/>
        <v>0.6</v>
      </c>
      <c r="AI27" s="43" t="e">
        <f>IF(X27=#REF!,#REF!,0)</f>
        <v>#REF!</v>
      </c>
      <c r="AJ27" s="33" t="e">
        <f>IF(X27=#REF!,AG27/AH27,0)</f>
        <v>#REF!</v>
      </c>
      <c r="AK27" s="33" t="e">
        <f>AH27*#REF!</f>
        <v>#REF!</v>
      </c>
    </row>
    <row r="28" spans="1:44" x14ac:dyDescent="0.25">
      <c r="A28" s="68"/>
      <c r="B28" s="69" t="s">
        <v>64</v>
      </c>
      <c r="C28" s="70" t="s">
        <v>168</v>
      </c>
      <c r="D28" s="70">
        <v>1</v>
      </c>
      <c r="E28" s="69" t="s">
        <v>63</v>
      </c>
      <c r="F28" s="69" t="s">
        <v>63</v>
      </c>
      <c r="G28" s="71">
        <v>0</v>
      </c>
      <c r="H28" s="69" t="s">
        <v>79</v>
      </c>
      <c r="I28" s="69" t="str">
        <f t="shared" si="19"/>
        <v>02007</v>
      </c>
      <c r="J28" s="71" t="s">
        <v>186</v>
      </c>
      <c r="K28" s="71" t="s">
        <v>185</v>
      </c>
      <c r="L28" s="71">
        <v>1</v>
      </c>
      <c r="M28" s="71">
        <f t="shared" si="20"/>
        <v>1</v>
      </c>
      <c r="N28" s="72">
        <f t="shared" si="21"/>
        <v>1</v>
      </c>
      <c r="P28" s="83" t="str">
        <f t="shared" si="22"/>
        <v>02007</v>
      </c>
      <c r="Q28" s="84" t="str">
        <f t="shared" si="23"/>
        <v>Lower Flange</v>
      </c>
      <c r="R28" s="71" t="s">
        <v>68</v>
      </c>
      <c r="S28" s="71" t="s">
        <v>8</v>
      </c>
      <c r="T28" s="84" t="s">
        <v>123</v>
      </c>
      <c r="U28" s="85"/>
      <c r="V28" s="85" t="s">
        <v>99</v>
      </c>
      <c r="W28" s="86">
        <v>39.25</v>
      </c>
      <c r="X28" s="71" t="s">
        <v>9</v>
      </c>
      <c r="Y28" s="85">
        <f t="shared" si="24"/>
        <v>25</v>
      </c>
      <c r="Z28" s="87">
        <f t="shared" si="25"/>
        <v>39.25</v>
      </c>
      <c r="AB28" s="57" t="str">
        <f t="shared" si="26"/>
        <v>Lower Flange</v>
      </c>
      <c r="AC28" s="35" t="e">
        <f>VLOOKUP(U28,AO:AR,4,FALSE)</f>
        <v>#N/A</v>
      </c>
      <c r="AD28" s="35" t="e">
        <f t="shared" si="27"/>
        <v>#N/A</v>
      </c>
      <c r="AE28" s="32"/>
      <c r="AF28" s="32" t="e">
        <f>AE28*#REF!</f>
        <v>#REF!</v>
      </c>
      <c r="AG28" s="33" t="e">
        <f t="shared" si="28"/>
        <v>#N/A</v>
      </c>
      <c r="AH28" s="37">
        <f t="shared" si="29"/>
        <v>25</v>
      </c>
      <c r="AI28" s="43" t="e">
        <f>IF(X28=#REF!,#REF!,0)</f>
        <v>#REF!</v>
      </c>
      <c r="AJ28" s="33" t="e">
        <f>IF(X28=#REF!,AG28/AH28,0)</f>
        <v>#REF!</v>
      </c>
      <c r="AK28" s="33" t="e">
        <f>AH28*#REF!</f>
        <v>#REF!</v>
      </c>
    </row>
    <row r="29" spans="1:44" ht="33.75" x14ac:dyDescent="0.25">
      <c r="A29" s="68"/>
      <c r="B29" s="69" t="s">
        <v>64</v>
      </c>
      <c r="C29" s="70" t="s">
        <v>168</v>
      </c>
      <c r="D29" s="70">
        <v>1</v>
      </c>
      <c r="E29" s="69" t="s">
        <v>63</v>
      </c>
      <c r="F29" s="69" t="s">
        <v>63</v>
      </c>
      <c r="G29" s="71">
        <v>0</v>
      </c>
      <c r="H29" s="69" t="s">
        <v>80</v>
      </c>
      <c r="I29" s="69" t="str">
        <f t="shared" si="19"/>
        <v>02008</v>
      </c>
      <c r="J29" s="71" t="s">
        <v>156</v>
      </c>
      <c r="K29" s="71" t="s">
        <v>107</v>
      </c>
      <c r="L29" s="71">
        <v>16</v>
      </c>
      <c r="M29" s="71">
        <f t="shared" si="20"/>
        <v>16</v>
      </c>
      <c r="N29" s="72">
        <f t="shared" si="21"/>
        <v>16</v>
      </c>
      <c r="P29" s="83" t="str">
        <f t="shared" si="22"/>
        <v>02008</v>
      </c>
      <c r="Q29" s="84" t="str">
        <f t="shared" si="23"/>
        <v>Bolt</v>
      </c>
      <c r="R29" s="71" t="s">
        <v>158</v>
      </c>
      <c r="S29" s="89" t="s">
        <v>87</v>
      </c>
      <c r="T29" s="88" t="s">
        <v>160</v>
      </c>
      <c r="U29" s="85"/>
      <c r="V29" s="85" t="s">
        <v>71</v>
      </c>
      <c r="W29" s="86">
        <v>1</v>
      </c>
      <c r="X29" s="71" t="s">
        <v>72</v>
      </c>
      <c r="Y29" s="85">
        <f t="shared" si="24"/>
        <v>16</v>
      </c>
      <c r="Z29" s="87">
        <f t="shared" si="25"/>
        <v>16</v>
      </c>
      <c r="AB29" s="57" t="str">
        <f t="shared" si="26"/>
        <v>Bolt</v>
      </c>
      <c r="AC29" s="35" t="e">
        <f>VLOOKUP(U29,AO:AR,4,FALSE)</f>
        <v>#N/A</v>
      </c>
      <c r="AD29" s="35" t="e">
        <f t="shared" si="27"/>
        <v>#N/A</v>
      </c>
      <c r="AE29" s="32"/>
      <c r="AF29" s="32" t="e">
        <f>AE29*#REF!</f>
        <v>#REF!</v>
      </c>
      <c r="AG29" s="33" t="e">
        <f t="shared" si="28"/>
        <v>#N/A</v>
      </c>
      <c r="AH29" s="37">
        <f t="shared" si="29"/>
        <v>16</v>
      </c>
      <c r="AI29" s="43" t="e">
        <f>IF(X29=#REF!,#REF!,0)</f>
        <v>#REF!</v>
      </c>
      <c r="AJ29" s="33" t="e">
        <f>IF(X29=#REF!,AG29/AH29,0)</f>
        <v>#REF!</v>
      </c>
      <c r="AK29" s="33" t="e">
        <f>AH29*#REF!</f>
        <v>#REF!</v>
      </c>
    </row>
    <row r="30" spans="1:44" ht="33.75" x14ac:dyDescent="0.25">
      <c r="A30" s="68" t="s">
        <v>187</v>
      </c>
      <c r="B30" s="69" t="s">
        <v>64</v>
      </c>
      <c r="C30" s="70" t="s">
        <v>168</v>
      </c>
      <c r="D30" s="70">
        <v>1</v>
      </c>
      <c r="E30" s="69" t="s">
        <v>63</v>
      </c>
      <c r="F30" s="69" t="s">
        <v>63</v>
      </c>
      <c r="G30" s="71">
        <v>0</v>
      </c>
      <c r="H30" s="69" t="s">
        <v>81</v>
      </c>
      <c r="I30" s="69" t="str">
        <f t="shared" si="19"/>
        <v xml:space="preserve"> 02009</v>
      </c>
      <c r="J30" s="71" t="s">
        <v>157</v>
      </c>
      <c r="K30" s="71" t="s">
        <v>75</v>
      </c>
      <c r="L30" s="71">
        <v>16</v>
      </c>
      <c r="M30" s="71">
        <f t="shared" si="20"/>
        <v>16</v>
      </c>
      <c r="N30" s="72">
        <f t="shared" si="21"/>
        <v>16</v>
      </c>
      <c r="P30" s="83" t="str">
        <f t="shared" si="22"/>
        <v xml:space="preserve"> 02009</v>
      </c>
      <c r="Q30" s="84" t="str">
        <f t="shared" si="23"/>
        <v>Nut</v>
      </c>
      <c r="R30" s="71" t="s">
        <v>159</v>
      </c>
      <c r="S30" s="89" t="s">
        <v>86</v>
      </c>
      <c r="T30" s="88" t="s">
        <v>161</v>
      </c>
      <c r="U30" s="85"/>
      <c r="V30" s="85" t="s">
        <v>71</v>
      </c>
      <c r="W30" s="86">
        <v>1</v>
      </c>
      <c r="X30" s="71" t="s">
        <v>72</v>
      </c>
      <c r="Y30" s="85">
        <f t="shared" si="24"/>
        <v>16</v>
      </c>
      <c r="Z30" s="87">
        <f t="shared" si="25"/>
        <v>16</v>
      </c>
      <c r="AB30" s="57" t="str">
        <f t="shared" si="26"/>
        <v>Nut</v>
      </c>
      <c r="AC30" s="35" t="e">
        <f>VLOOKUP(U30,AO:AR,4,FALSE)</f>
        <v>#N/A</v>
      </c>
      <c r="AD30" s="35" t="e">
        <f t="shared" si="27"/>
        <v>#N/A</v>
      </c>
      <c r="AE30" s="32"/>
      <c r="AF30" s="32" t="e">
        <f>AE30*#REF!</f>
        <v>#REF!</v>
      </c>
      <c r="AG30" s="33" t="e">
        <f t="shared" si="28"/>
        <v>#N/A</v>
      </c>
      <c r="AH30" s="37">
        <f t="shared" si="29"/>
        <v>16</v>
      </c>
      <c r="AI30" s="43" t="e">
        <f>IF(X30=#REF!,#REF!,0)</f>
        <v>#REF!</v>
      </c>
      <c r="AJ30" s="33" t="e">
        <f>IF(X30=#REF!,AG30/AH30,0)</f>
        <v>#REF!</v>
      </c>
      <c r="AK30" s="33" t="e">
        <f>AH30*#REF!</f>
        <v>#REF!</v>
      </c>
    </row>
    <row r="31" spans="1:44" x14ac:dyDescent="0.25">
      <c r="A31" s="68"/>
      <c r="B31" s="69" t="s">
        <v>65</v>
      </c>
      <c r="C31" s="70" t="s">
        <v>188</v>
      </c>
      <c r="D31" s="70">
        <v>1</v>
      </c>
      <c r="E31" s="69" t="s">
        <v>63</v>
      </c>
      <c r="F31" s="69" t="s">
        <v>63</v>
      </c>
      <c r="G31" s="71">
        <v>0</v>
      </c>
      <c r="H31" s="69" t="s">
        <v>62</v>
      </c>
      <c r="I31" s="69" t="str">
        <f t="shared" si="19"/>
        <v>03001</v>
      </c>
      <c r="J31" s="84" t="s">
        <v>142</v>
      </c>
      <c r="K31" s="71" t="s">
        <v>189</v>
      </c>
      <c r="L31" s="71">
        <v>1</v>
      </c>
      <c r="M31" s="71">
        <f t="shared" si="20"/>
        <v>1</v>
      </c>
      <c r="N31" s="72">
        <f t="shared" si="21"/>
        <v>1</v>
      </c>
      <c r="P31" s="83" t="str">
        <f t="shared" si="22"/>
        <v>03001</v>
      </c>
      <c r="Q31" s="84" t="str">
        <f t="shared" si="23"/>
        <v>C-Flange 1</v>
      </c>
      <c r="R31" s="71" t="s">
        <v>68</v>
      </c>
      <c r="S31" s="84" t="s">
        <v>109</v>
      </c>
      <c r="T31" s="84" t="s">
        <v>191</v>
      </c>
      <c r="U31" s="85"/>
      <c r="V31" s="85" t="s">
        <v>190</v>
      </c>
      <c r="W31" s="86">
        <v>1.8</v>
      </c>
      <c r="X31" s="71" t="s">
        <v>9</v>
      </c>
      <c r="Y31" s="85">
        <f t="shared" si="24"/>
        <v>1.1299999999999999</v>
      </c>
      <c r="Z31" s="87">
        <f t="shared" si="25"/>
        <v>1.8</v>
      </c>
      <c r="AB31" s="57" t="str">
        <f t="shared" si="26"/>
        <v>C-Flange 1</v>
      </c>
      <c r="AC31" s="35" t="e">
        <f>VLOOKUP(U31,AO:AR,4,FALSE)</f>
        <v>#N/A</v>
      </c>
      <c r="AD31" s="35" t="e">
        <f t="shared" si="27"/>
        <v>#N/A</v>
      </c>
      <c r="AE31" s="32"/>
      <c r="AF31" s="32" t="e">
        <f>AE31*#REF!</f>
        <v>#REF!</v>
      </c>
      <c r="AG31" s="33" t="e">
        <f t="shared" si="28"/>
        <v>#N/A</v>
      </c>
      <c r="AH31" s="37">
        <f t="shared" si="29"/>
        <v>1.1299999999999999</v>
      </c>
      <c r="AI31" s="43" t="e">
        <f>IF(X31=#REF!,#REF!,0)</f>
        <v>#REF!</v>
      </c>
      <c r="AJ31" s="33" t="e">
        <f>IF(X31=#REF!,AG31/AH31,0)</f>
        <v>#REF!</v>
      </c>
      <c r="AK31" s="33" t="e">
        <f>AH31*#REF!</f>
        <v>#REF!</v>
      </c>
    </row>
    <row r="32" spans="1:44" x14ac:dyDescent="0.25">
      <c r="A32" s="68"/>
      <c r="B32" s="69" t="s">
        <v>65</v>
      </c>
      <c r="C32" s="70" t="s">
        <v>188</v>
      </c>
      <c r="D32" s="70">
        <v>1</v>
      </c>
      <c r="E32" s="69" t="s">
        <v>63</v>
      </c>
      <c r="F32" s="69" t="s">
        <v>63</v>
      </c>
      <c r="G32" s="71">
        <v>0</v>
      </c>
      <c r="H32" s="69" t="s">
        <v>64</v>
      </c>
      <c r="I32" s="69" t="str">
        <f t="shared" si="19"/>
        <v>03002</v>
      </c>
      <c r="J32" s="84" t="s">
        <v>193</v>
      </c>
      <c r="K32" s="71" t="s">
        <v>192</v>
      </c>
      <c r="L32" s="71">
        <v>1</v>
      </c>
      <c r="M32" s="71">
        <f t="shared" si="20"/>
        <v>1</v>
      </c>
      <c r="N32" s="72">
        <f t="shared" si="21"/>
        <v>1</v>
      </c>
      <c r="P32" s="83" t="str">
        <f t="shared" si="22"/>
        <v>03002</v>
      </c>
      <c r="Q32" s="84" t="str">
        <f t="shared" si="23"/>
        <v>Ring</v>
      </c>
      <c r="R32" s="71" t="s">
        <v>68</v>
      </c>
      <c r="S32" s="84" t="s">
        <v>109</v>
      </c>
      <c r="T32" s="84" t="s">
        <v>191</v>
      </c>
      <c r="U32" s="85"/>
      <c r="V32" s="85" t="s">
        <v>194</v>
      </c>
      <c r="W32" s="86">
        <v>5.32</v>
      </c>
      <c r="X32" s="71" t="s">
        <v>9</v>
      </c>
      <c r="Y32" s="85">
        <f t="shared" si="24"/>
        <v>4.9400000000000004</v>
      </c>
      <c r="Z32" s="87">
        <f t="shared" si="25"/>
        <v>5.32</v>
      </c>
      <c r="AB32" s="57" t="str">
        <f t="shared" si="26"/>
        <v>Ring</v>
      </c>
      <c r="AC32" s="35" t="e">
        <f>VLOOKUP(U32,AO:AR,4,FALSE)</f>
        <v>#N/A</v>
      </c>
      <c r="AD32" s="35" t="e">
        <f t="shared" si="27"/>
        <v>#N/A</v>
      </c>
      <c r="AE32" s="32"/>
      <c r="AF32" s="32" t="e">
        <f>AE32*#REF!</f>
        <v>#REF!</v>
      </c>
      <c r="AG32" s="33" t="e">
        <f t="shared" si="28"/>
        <v>#N/A</v>
      </c>
      <c r="AH32" s="37">
        <f t="shared" si="29"/>
        <v>4.9400000000000004</v>
      </c>
      <c r="AI32" s="43" t="e">
        <f>IF(X32=#REF!,#REF!,0)</f>
        <v>#REF!</v>
      </c>
      <c r="AJ32" s="33" t="e">
        <f>IF(X32=#REF!,AG32/AH32,0)</f>
        <v>#REF!</v>
      </c>
      <c r="AK32" s="33" t="e">
        <f>AH32*#REF!</f>
        <v>#REF!</v>
      </c>
    </row>
    <row r="33" spans="1:37" x14ac:dyDescent="0.25">
      <c r="A33" s="68"/>
      <c r="B33" s="69" t="s">
        <v>65</v>
      </c>
      <c r="C33" s="70" t="s">
        <v>188</v>
      </c>
      <c r="D33" s="70">
        <v>1</v>
      </c>
      <c r="E33" s="69" t="s">
        <v>63</v>
      </c>
      <c r="F33" s="69" t="s">
        <v>63</v>
      </c>
      <c r="G33" s="71">
        <v>0</v>
      </c>
      <c r="H33" s="69" t="s">
        <v>65</v>
      </c>
      <c r="I33" s="69" t="str">
        <f t="shared" si="19"/>
        <v>03003</v>
      </c>
      <c r="J33" s="84" t="s">
        <v>196</v>
      </c>
      <c r="K33" s="71" t="s">
        <v>197</v>
      </c>
      <c r="L33" s="71">
        <v>2</v>
      </c>
      <c r="M33" s="71">
        <f t="shared" si="20"/>
        <v>2</v>
      </c>
      <c r="N33" s="72">
        <f t="shared" si="21"/>
        <v>2</v>
      </c>
      <c r="P33" s="83" t="str">
        <f t="shared" si="22"/>
        <v>03003</v>
      </c>
      <c r="Q33" s="84" t="str">
        <f t="shared" si="23"/>
        <v>C-Flange 2</v>
      </c>
      <c r="R33" s="71" t="s">
        <v>68</v>
      </c>
      <c r="S33" s="84" t="s">
        <v>109</v>
      </c>
      <c r="T33" s="84" t="s">
        <v>191</v>
      </c>
      <c r="U33" s="95"/>
      <c r="V33" s="85" t="s">
        <v>195</v>
      </c>
      <c r="W33" s="86">
        <v>1.55</v>
      </c>
      <c r="X33" s="71" t="s">
        <v>9</v>
      </c>
      <c r="Y33" s="85">
        <f t="shared" si="24"/>
        <v>2.38</v>
      </c>
      <c r="Z33" s="87">
        <f t="shared" si="25"/>
        <v>3.1</v>
      </c>
      <c r="AB33" s="57" t="str">
        <f t="shared" si="26"/>
        <v>C-Flange 2</v>
      </c>
      <c r="AC33" s="35" t="e">
        <f>VLOOKUP(U33,AO:AR,4,FALSE)</f>
        <v>#N/A</v>
      </c>
      <c r="AD33" s="35" t="e">
        <f t="shared" si="27"/>
        <v>#N/A</v>
      </c>
      <c r="AE33" s="32"/>
      <c r="AF33" s="32" t="e">
        <f>AE33*#REF!</f>
        <v>#REF!</v>
      </c>
      <c r="AG33" s="33" t="e">
        <f t="shared" si="28"/>
        <v>#N/A</v>
      </c>
      <c r="AH33" s="37">
        <f t="shared" si="29"/>
        <v>2.38</v>
      </c>
      <c r="AI33" s="43" t="e">
        <f>IF(X33=#REF!,#REF!,0)</f>
        <v>#REF!</v>
      </c>
      <c r="AJ33" s="33" t="e">
        <f>IF(X33=#REF!,AG33/AH33,0)</f>
        <v>#REF!</v>
      </c>
      <c r="AK33" s="33" t="e">
        <f>AH33*#REF!</f>
        <v>#REF!</v>
      </c>
    </row>
    <row r="34" spans="1:37" ht="33.75" x14ac:dyDescent="0.25">
      <c r="A34" s="68"/>
      <c r="B34" s="69" t="s">
        <v>65</v>
      </c>
      <c r="C34" s="70" t="s">
        <v>188</v>
      </c>
      <c r="D34" s="70">
        <v>1</v>
      </c>
      <c r="E34" s="69" t="s">
        <v>63</v>
      </c>
      <c r="F34" s="69" t="s">
        <v>63</v>
      </c>
      <c r="G34" s="71">
        <v>0</v>
      </c>
      <c r="H34" s="69" t="s">
        <v>66</v>
      </c>
      <c r="I34" s="69" t="str">
        <f t="shared" si="19"/>
        <v>03004</v>
      </c>
      <c r="J34" s="84" t="s">
        <v>198</v>
      </c>
      <c r="K34" s="71" t="s">
        <v>199</v>
      </c>
      <c r="L34" s="71">
        <v>72</v>
      </c>
      <c r="M34" s="71">
        <f t="shared" si="20"/>
        <v>72</v>
      </c>
      <c r="N34" s="72">
        <f t="shared" si="21"/>
        <v>72</v>
      </c>
      <c r="P34" s="83" t="str">
        <f t="shared" si="22"/>
        <v>03004</v>
      </c>
      <c r="Q34" s="84" t="str">
        <f t="shared" si="23"/>
        <v>Laminar Flat Bar</v>
      </c>
      <c r="R34" s="84" t="s">
        <v>106</v>
      </c>
      <c r="S34" s="84" t="s">
        <v>92</v>
      </c>
      <c r="T34" s="88" t="s">
        <v>200</v>
      </c>
      <c r="U34" s="95"/>
      <c r="V34" s="85" t="s">
        <v>201</v>
      </c>
      <c r="W34" s="86">
        <v>2.7E-2</v>
      </c>
      <c r="X34" s="71" t="s">
        <v>9</v>
      </c>
      <c r="Y34" s="85">
        <f t="shared" si="24"/>
        <v>1.944</v>
      </c>
      <c r="Z34" s="87">
        <f t="shared" si="25"/>
        <v>1.944</v>
      </c>
      <c r="AB34" s="57" t="str">
        <f t="shared" si="26"/>
        <v>Laminar Flat Bar</v>
      </c>
      <c r="AC34" s="35" t="e">
        <f>VLOOKUP(U34,AO:AR,4,FALSE)</f>
        <v>#N/A</v>
      </c>
      <c r="AD34" s="35" t="e">
        <f t="shared" si="27"/>
        <v>#N/A</v>
      </c>
      <c r="AE34" s="32"/>
      <c r="AF34" s="32" t="e">
        <f>AE34*#REF!</f>
        <v>#REF!</v>
      </c>
      <c r="AG34" s="33" t="e">
        <f t="shared" si="28"/>
        <v>#N/A</v>
      </c>
      <c r="AH34" s="37">
        <f t="shared" si="29"/>
        <v>1.944</v>
      </c>
      <c r="AI34" s="43" t="e">
        <f>IF(X34=#REF!,#REF!,0)</f>
        <v>#REF!</v>
      </c>
      <c r="AJ34" s="33" t="e">
        <f>IF(X34=#REF!,AG34/AH34,0)</f>
        <v>#REF!</v>
      </c>
      <c r="AK34" s="33" t="e">
        <f>AH34*#REF!</f>
        <v>#REF!</v>
      </c>
    </row>
    <row r="35" spans="1:37" ht="12" thickBot="1" x14ac:dyDescent="0.3">
      <c r="A35" s="73"/>
      <c r="B35" s="74" t="s">
        <v>65</v>
      </c>
      <c r="C35" s="70" t="s">
        <v>188</v>
      </c>
      <c r="D35" s="75">
        <v>1</v>
      </c>
      <c r="E35" s="74" t="s">
        <v>63</v>
      </c>
      <c r="F35" s="74" t="s">
        <v>63</v>
      </c>
      <c r="G35" s="76">
        <v>0</v>
      </c>
      <c r="H35" s="74" t="s">
        <v>67</v>
      </c>
      <c r="I35" s="74" t="str">
        <f t="shared" si="19"/>
        <v>03005</v>
      </c>
      <c r="J35" s="91" t="s">
        <v>202</v>
      </c>
      <c r="K35" s="76" t="s">
        <v>69</v>
      </c>
      <c r="L35" s="76">
        <v>1</v>
      </c>
      <c r="M35" s="76">
        <f t="shared" si="20"/>
        <v>1</v>
      </c>
      <c r="N35" s="77">
        <f t="shared" si="21"/>
        <v>1</v>
      </c>
      <c r="P35" s="90" t="str">
        <f t="shared" si="22"/>
        <v>03005</v>
      </c>
      <c r="Q35" s="91" t="str">
        <f t="shared" si="23"/>
        <v>Spining Cone</v>
      </c>
      <c r="R35" s="91" t="s">
        <v>202</v>
      </c>
      <c r="S35" s="91" t="s">
        <v>70</v>
      </c>
      <c r="T35" s="91" t="s">
        <v>203</v>
      </c>
      <c r="U35" s="92"/>
      <c r="V35" s="92" t="s">
        <v>71</v>
      </c>
      <c r="W35" s="93">
        <v>1</v>
      </c>
      <c r="X35" s="76" t="s">
        <v>72</v>
      </c>
      <c r="Y35" s="92">
        <f t="shared" si="24"/>
        <v>1</v>
      </c>
      <c r="Z35" s="94">
        <f t="shared" si="25"/>
        <v>1</v>
      </c>
      <c r="AB35" s="57" t="str">
        <f t="shared" si="26"/>
        <v>Spining Cone</v>
      </c>
      <c r="AC35" s="35" t="e">
        <f>VLOOKUP(U35,AO:AR,4,FALSE)</f>
        <v>#N/A</v>
      </c>
      <c r="AD35" s="35" t="e">
        <f t="shared" si="27"/>
        <v>#N/A</v>
      </c>
      <c r="AE35" s="32"/>
      <c r="AF35" s="32" t="e">
        <f>AE35*#REF!</f>
        <v>#REF!</v>
      </c>
      <c r="AG35" s="33" t="e">
        <f t="shared" si="28"/>
        <v>#N/A</v>
      </c>
      <c r="AH35" s="37">
        <f t="shared" si="29"/>
        <v>1</v>
      </c>
      <c r="AI35" s="43" t="e">
        <f>IF(X35=#REF!,#REF!,0)</f>
        <v>#REF!</v>
      </c>
      <c r="AJ35" s="33" t="e">
        <f>IF(X35=#REF!,AG35/AH35,0)</f>
        <v>#REF!</v>
      </c>
      <c r="AK35" s="33" t="e">
        <f>AH35*#REF!</f>
        <v>#REF!</v>
      </c>
    </row>
    <row r="36" spans="1:37" ht="33.75" x14ac:dyDescent="0.25">
      <c r="A36" s="68"/>
      <c r="B36" s="69" t="s">
        <v>65</v>
      </c>
      <c r="C36" s="70" t="s">
        <v>188</v>
      </c>
      <c r="D36" s="70">
        <v>1</v>
      </c>
      <c r="E36" s="69" t="s">
        <v>63</v>
      </c>
      <c r="F36" s="69" t="s">
        <v>63</v>
      </c>
      <c r="G36" s="71">
        <v>0</v>
      </c>
      <c r="H36" s="69" t="s">
        <v>78</v>
      </c>
      <c r="I36" s="69" t="str">
        <f t="shared" ref="I36:I47" si="30">A36&amp;B36&amp;E36&amp;H36</f>
        <v>03006</v>
      </c>
      <c r="J36" s="71" t="s">
        <v>156</v>
      </c>
      <c r="K36" s="71" t="s">
        <v>204</v>
      </c>
      <c r="L36" s="71">
        <v>8</v>
      </c>
      <c r="M36" s="71">
        <f t="shared" ref="M36:M47" si="31">L36*D36</f>
        <v>8</v>
      </c>
      <c r="N36" s="72">
        <f t="shared" ref="N36:N47" si="32">M36</f>
        <v>8</v>
      </c>
      <c r="P36" s="83" t="str">
        <f t="shared" ref="P36:P47" si="33">I36</f>
        <v>03006</v>
      </c>
      <c r="Q36" s="84" t="str">
        <f t="shared" ref="Q36:Q47" si="34">J36</f>
        <v>Bolt</v>
      </c>
      <c r="R36" s="71" t="s">
        <v>158</v>
      </c>
      <c r="S36" s="89" t="s">
        <v>87</v>
      </c>
      <c r="T36" s="88" t="s">
        <v>205</v>
      </c>
      <c r="U36" s="85"/>
      <c r="V36" s="85" t="s">
        <v>71</v>
      </c>
      <c r="W36" s="86">
        <v>1</v>
      </c>
      <c r="X36" s="71" t="s">
        <v>72</v>
      </c>
      <c r="Y36" s="85">
        <f t="shared" ref="Y36:Y47" si="35">N36*V36</f>
        <v>8</v>
      </c>
      <c r="Z36" s="87">
        <f t="shared" ref="Z36:Z47" si="36">W36*N36</f>
        <v>8</v>
      </c>
      <c r="AB36" s="57" t="str">
        <f t="shared" ref="AB36:AB55" si="37">Q36</f>
        <v>Bolt</v>
      </c>
      <c r="AC36" s="35" t="e">
        <f t="shared" ref="AC36:AC55" si="38">VLOOKUP(U36,AO:AR,4,FALSE)</f>
        <v>#N/A</v>
      </c>
      <c r="AD36" s="35" t="e">
        <f t="shared" ref="AD36:AD55" si="39">Z36*AC36</f>
        <v>#N/A</v>
      </c>
      <c r="AE36" s="32"/>
      <c r="AF36" s="32" t="e">
        <f>AE36*#REF!</f>
        <v>#REF!</v>
      </c>
      <c r="AG36" s="33" t="e">
        <f t="shared" ref="AG36:AG55" si="40">AD36+AF36</f>
        <v>#N/A</v>
      </c>
      <c r="AH36" s="37">
        <f t="shared" ref="AH36:AH55" si="41">Y36</f>
        <v>8</v>
      </c>
      <c r="AI36" s="43" t="e">
        <f>IF(X36=#REF!,#REF!,0)</f>
        <v>#REF!</v>
      </c>
      <c r="AJ36" s="33" t="e">
        <f>IF(X36=#REF!,AG36/AH36,0)</f>
        <v>#REF!</v>
      </c>
      <c r="AK36" s="33" t="e">
        <f>AH36*#REF!</f>
        <v>#REF!</v>
      </c>
    </row>
    <row r="37" spans="1:37" ht="33.75" x14ac:dyDescent="0.25">
      <c r="A37" s="68"/>
      <c r="B37" s="69" t="s">
        <v>65</v>
      </c>
      <c r="C37" s="70" t="s">
        <v>188</v>
      </c>
      <c r="D37" s="70">
        <v>1</v>
      </c>
      <c r="E37" s="69" t="s">
        <v>63</v>
      </c>
      <c r="F37" s="69" t="s">
        <v>63</v>
      </c>
      <c r="G37" s="71">
        <v>0</v>
      </c>
      <c r="H37" s="69" t="s">
        <v>79</v>
      </c>
      <c r="I37" s="69" t="str">
        <f t="shared" si="30"/>
        <v>03007</v>
      </c>
      <c r="J37" s="71" t="s">
        <v>157</v>
      </c>
      <c r="K37" s="71" t="s">
        <v>88</v>
      </c>
      <c r="L37" s="71">
        <v>8</v>
      </c>
      <c r="M37" s="71">
        <f t="shared" si="31"/>
        <v>8</v>
      </c>
      <c r="N37" s="72">
        <f t="shared" si="32"/>
        <v>8</v>
      </c>
      <c r="P37" s="83" t="str">
        <f t="shared" si="33"/>
        <v>03007</v>
      </c>
      <c r="Q37" s="84" t="str">
        <f t="shared" si="34"/>
        <v>Nut</v>
      </c>
      <c r="R37" s="71" t="s">
        <v>159</v>
      </c>
      <c r="S37" s="89" t="s">
        <v>86</v>
      </c>
      <c r="T37" s="88" t="s">
        <v>206</v>
      </c>
      <c r="U37" s="85"/>
      <c r="V37" s="85" t="s">
        <v>71</v>
      </c>
      <c r="W37" s="86">
        <v>1</v>
      </c>
      <c r="X37" s="71" t="s">
        <v>72</v>
      </c>
      <c r="Y37" s="85">
        <f t="shared" si="35"/>
        <v>8</v>
      </c>
      <c r="Z37" s="87">
        <f t="shared" si="36"/>
        <v>8</v>
      </c>
      <c r="AB37" s="57" t="str">
        <f t="shared" si="37"/>
        <v>Nut</v>
      </c>
      <c r="AC37" s="35" t="e">
        <f t="shared" si="38"/>
        <v>#N/A</v>
      </c>
      <c r="AD37" s="35" t="e">
        <f t="shared" si="39"/>
        <v>#N/A</v>
      </c>
      <c r="AE37" s="32"/>
      <c r="AF37" s="32" t="e">
        <f>AE37*#REF!</f>
        <v>#REF!</v>
      </c>
      <c r="AG37" s="33" t="e">
        <f t="shared" si="40"/>
        <v>#N/A</v>
      </c>
      <c r="AH37" s="37">
        <f t="shared" si="41"/>
        <v>8</v>
      </c>
      <c r="AI37" s="43" t="e">
        <f>IF(X37=#REF!,#REF!,0)</f>
        <v>#REF!</v>
      </c>
      <c r="AJ37" s="33" t="e">
        <f>IF(X37=#REF!,AG37/AH37,0)</f>
        <v>#REF!</v>
      </c>
      <c r="AK37" s="33" t="e">
        <f>AH37*#REF!</f>
        <v>#REF!</v>
      </c>
    </row>
    <row r="38" spans="1:37" ht="22.5" x14ac:dyDescent="0.25">
      <c r="A38" s="68"/>
      <c r="B38" s="69" t="s">
        <v>65</v>
      </c>
      <c r="C38" s="70" t="s">
        <v>188</v>
      </c>
      <c r="D38" s="70">
        <v>1</v>
      </c>
      <c r="E38" s="69" t="s">
        <v>63</v>
      </c>
      <c r="F38" s="69" t="s">
        <v>63</v>
      </c>
      <c r="G38" s="71">
        <v>0</v>
      </c>
      <c r="H38" s="69" t="s">
        <v>80</v>
      </c>
      <c r="I38" s="69" t="str">
        <f t="shared" si="30"/>
        <v>03008</v>
      </c>
      <c r="J38" s="84" t="s">
        <v>165</v>
      </c>
      <c r="K38" s="71" t="s">
        <v>89</v>
      </c>
      <c r="L38" s="71">
        <v>8</v>
      </c>
      <c r="M38" s="71">
        <f t="shared" si="31"/>
        <v>8</v>
      </c>
      <c r="N38" s="72">
        <f t="shared" si="32"/>
        <v>8</v>
      </c>
      <c r="P38" s="83" t="str">
        <f t="shared" si="33"/>
        <v>03008</v>
      </c>
      <c r="Q38" s="84" t="str">
        <f t="shared" si="34"/>
        <v>Washer</v>
      </c>
      <c r="R38" s="71" t="s">
        <v>166</v>
      </c>
      <c r="S38" s="89" t="s">
        <v>77</v>
      </c>
      <c r="T38" s="88" t="s">
        <v>207</v>
      </c>
      <c r="U38" s="85"/>
      <c r="V38" s="85" t="s">
        <v>71</v>
      </c>
      <c r="W38" s="86">
        <v>1</v>
      </c>
      <c r="X38" s="71" t="s">
        <v>72</v>
      </c>
      <c r="Y38" s="85">
        <f t="shared" si="35"/>
        <v>8</v>
      </c>
      <c r="Z38" s="87">
        <f t="shared" si="36"/>
        <v>8</v>
      </c>
      <c r="AB38" s="57" t="str">
        <f t="shared" si="37"/>
        <v>Washer</v>
      </c>
      <c r="AC38" s="35" t="e">
        <f t="shared" si="38"/>
        <v>#N/A</v>
      </c>
      <c r="AD38" s="35" t="e">
        <f t="shared" si="39"/>
        <v>#N/A</v>
      </c>
      <c r="AE38" s="32"/>
      <c r="AF38" s="32" t="e">
        <f>AE38*#REF!</f>
        <v>#REF!</v>
      </c>
      <c r="AG38" s="33" t="e">
        <f t="shared" si="40"/>
        <v>#N/A</v>
      </c>
      <c r="AH38" s="37">
        <f t="shared" si="41"/>
        <v>8</v>
      </c>
      <c r="AI38" s="43" t="e">
        <f>IF(X38=#REF!,#REF!,0)</f>
        <v>#REF!</v>
      </c>
      <c r="AJ38" s="33" t="e">
        <f>IF(X38=#REF!,AG38/AH38,0)</f>
        <v>#REF!</v>
      </c>
      <c r="AK38" s="33" t="e">
        <f>AH38*#REF!</f>
        <v>#REF!</v>
      </c>
    </row>
    <row r="39" spans="1:37" x14ac:dyDescent="0.25">
      <c r="A39" s="68"/>
      <c r="B39" s="69" t="s">
        <v>66</v>
      </c>
      <c r="C39" s="70" t="s">
        <v>208</v>
      </c>
      <c r="D39" s="70">
        <v>1</v>
      </c>
      <c r="E39" s="69" t="s">
        <v>63</v>
      </c>
      <c r="F39" s="69" t="s">
        <v>63</v>
      </c>
      <c r="G39" s="71">
        <v>0</v>
      </c>
      <c r="H39" s="69" t="s">
        <v>62</v>
      </c>
      <c r="I39" s="69" t="str">
        <f t="shared" si="30"/>
        <v>04001</v>
      </c>
      <c r="J39" s="84" t="s">
        <v>209</v>
      </c>
      <c r="K39" s="71" t="s">
        <v>210</v>
      </c>
      <c r="L39" s="71">
        <v>1</v>
      </c>
      <c r="M39" s="71">
        <f t="shared" si="31"/>
        <v>1</v>
      </c>
      <c r="N39" s="72">
        <f t="shared" si="32"/>
        <v>1</v>
      </c>
      <c r="P39" s="83" t="str">
        <f t="shared" si="33"/>
        <v>04001</v>
      </c>
      <c r="Q39" s="84" t="str">
        <f t="shared" si="34"/>
        <v>Axis Pipe</v>
      </c>
      <c r="R39" s="71" t="s">
        <v>73</v>
      </c>
      <c r="S39" s="71" t="s">
        <v>8</v>
      </c>
      <c r="T39" s="84" t="s">
        <v>211</v>
      </c>
      <c r="U39" s="85"/>
      <c r="V39" s="85" t="s">
        <v>212</v>
      </c>
      <c r="W39" s="86">
        <v>40.799999999999997</v>
      </c>
      <c r="X39" s="71" t="s">
        <v>9</v>
      </c>
      <c r="Y39" s="85">
        <f t="shared" si="35"/>
        <v>35.380000000000003</v>
      </c>
      <c r="Z39" s="87">
        <f t="shared" si="36"/>
        <v>40.799999999999997</v>
      </c>
      <c r="AB39" s="57" t="str">
        <f t="shared" si="37"/>
        <v>Axis Pipe</v>
      </c>
      <c r="AC39" s="35" t="e">
        <f t="shared" si="38"/>
        <v>#N/A</v>
      </c>
      <c r="AD39" s="35" t="e">
        <f t="shared" si="39"/>
        <v>#N/A</v>
      </c>
      <c r="AE39" s="32"/>
      <c r="AF39" s="32" t="e">
        <f>AE39*#REF!</f>
        <v>#REF!</v>
      </c>
      <c r="AG39" s="33" t="e">
        <f t="shared" si="40"/>
        <v>#N/A</v>
      </c>
      <c r="AH39" s="37">
        <f t="shared" si="41"/>
        <v>35.380000000000003</v>
      </c>
      <c r="AI39" s="43" t="e">
        <f>IF(X39=#REF!,#REF!,0)</f>
        <v>#REF!</v>
      </c>
      <c r="AJ39" s="33" t="e">
        <f>IF(X39=#REF!,AG39/AH39,0)</f>
        <v>#REF!</v>
      </c>
      <c r="AK39" s="33" t="e">
        <f>AH39*#REF!</f>
        <v>#REF!</v>
      </c>
    </row>
    <row r="40" spans="1:37" ht="12" x14ac:dyDescent="0.25">
      <c r="A40" s="68"/>
      <c r="B40" s="69" t="s">
        <v>66</v>
      </c>
      <c r="C40" s="70" t="s">
        <v>208</v>
      </c>
      <c r="D40" s="70">
        <v>1</v>
      </c>
      <c r="E40" s="69" t="s">
        <v>63</v>
      </c>
      <c r="F40" s="69" t="s">
        <v>63</v>
      </c>
      <c r="G40" s="71">
        <v>0</v>
      </c>
      <c r="H40" s="69" t="s">
        <v>64</v>
      </c>
      <c r="I40" s="69" t="str">
        <f t="shared" si="30"/>
        <v>04002</v>
      </c>
      <c r="J40" s="84" t="s">
        <v>213</v>
      </c>
      <c r="K40" s="71" t="s">
        <v>214</v>
      </c>
      <c r="L40" s="71">
        <v>1</v>
      </c>
      <c r="M40" s="71">
        <f t="shared" si="31"/>
        <v>1</v>
      </c>
      <c r="N40" s="72">
        <f t="shared" si="32"/>
        <v>1</v>
      </c>
      <c r="P40" s="83" t="str">
        <f t="shared" si="33"/>
        <v>04002</v>
      </c>
      <c r="Q40" s="84" t="str">
        <f t="shared" si="34"/>
        <v>Axis Shaft</v>
      </c>
      <c r="R40" s="71" t="s">
        <v>94</v>
      </c>
      <c r="S40" s="71" t="s">
        <v>215</v>
      </c>
      <c r="T40" s="101" t="s">
        <v>216</v>
      </c>
      <c r="U40" s="95"/>
      <c r="V40" s="85" t="s">
        <v>217</v>
      </c>
      <c r="W40" s="86">
        <v>9.6</v>
      </c>
      <c r="X40" s="71" t="s">
        <v>9</v>
      </c>
      <c r="Y40" s="85">
        <f t="shared" si="35"/>
        <v>7.86</v>
      </c>
      <c r="Z40" s="87">
        <f t="shared" si="36"/>
        <v>9.6</v>
      </c>
      <c r="AB40" s="57" t="str">
        <f t="shared" si="37"/>
        <v>Axis Shaft</v>
      </c>
      <c r="AC40" s="35" t="e">
        <f t="shared" si="38"/>
        <v>#N/A</v>
      </c>
      <c r="AD40" s="35" t="e">
        <f t="shared" si="39"/>
        <v>#N/A</v>
      </c>
      <c r="AE40" s="32"/>
      <c r="AF40" s="32" t="e">
        <f>AE40*#REF!</f>
        <v>#REF!</v>
      </c>
      <c r="AG40" s="33" t="e">
        <f t="shared" si="40"/>
        <v>#N/A</v>
      </c>
      <c r="AH40" s="37">
        <f t="shared" si="41"/>
        <v>7.86</v>
      </c>
      <c r="AI40" s="43" t="e">
        <f>IF(X40=#REF!,#REF!,0)</f>
        <v>#REF!</v>
      </c>
      <c r="AJ40" s="33" t="e">
        <f>IF(X40=#REF!,AG40/AH40,0)</f>
        <v>#REF!</v>
      </c>
      <c r="AK40" s="33" t="e">
        <f>AH40*#REF!</f>
        <v>#REF!</v>
      </c>
    </row>
    <row r="41" spans="1:37" x14ac:dyDescent="0.25">
      <c r="A41" s="68"/>
      <c r="B41" s="69" t="s">
        <v>66</v>
      </c>
      <c r="C41" s="70" t="s">
        <v>208</v>
      </c>
      <c r="D41" s="70">
        <v>1</v>
      </c>
      <c r="E41" s="69" t="s">
        <v>63</v>
      </c>
      <c r="F41" s="69" t="s">
        <v>63</v>
      </c>
      <c r="G41" s="71">
        <v>0</v>
      </c>
      <c r="H41" s="69" t="s">
        <v>65</v>
      </c>
      <c r="I41" s="69" t="str">
        <f t="shared" si="30"/>
        <v>04003</v>
      </c>
      <c r="J41" s="84" t="s">
        <v>218</v>
      </c>
      <c r="K41" s="71" t="s">
        <v>219</v>
      </c>
      <c r="L41" s="71">
        <v>2</v>
      </c>
      <c r="M41" s="71">
        <f t="shared" si="31"/>
        <v>2</v>
      </c>
      <c r="N41" s="72">
        <f t="shared" si="32"/>
        <v>2</v>
      </c>
      <c r="P41" s="83" t="str">
        <f t="shared" si="33"/>
        <v>04003</v>
      </c>
      <c r="Q41" s="84" t="str">
        <f t="shared" si="34"/>
        <v>Guider Disc</v>
      </c>
      <c r="R41" s="71" t="s">
        <v>68</v>
      </c>
      <c r="S41" s="71" t="s">
        <v>8</v>
      </c>
      <c r="T41" s="84" t="s">
        <v>220</v>
      </c>
      <c r="U41" s="95"/>
      <c r="V41" s="85" t="s">
        <v>221</v>
      </c>
      <c r="W41" s="86">
        <v>4.9000000000000004</v>
      </c>
      <c r="X41" s="71" t="s">
        <v>9</v>
      </c>
      <c r="Y41" s="85">
        <f t="shared" si="35"/>
        <v>5.42</v>
      </c>
      <c r="Z41" s="87">
        <f t="shared" si="36"/>
        <v>9.8000000000000007</v>
      </c>
      <c r="AB41" s="57" t="str">
        <f t="shared" si="37"/>
        <v>Guider Disc</v>
      </c>
      <c r="AC41" s="35" t="e">
        <f t="shared" si="38"/>
        <v>#N/A</v>
      </c>
      <c r="AD41" s="35" t="e">
        <f t="shared" si="39"/>
        <v>#N/A</v>
      </c>
      <c r="AE41" s="32"/>
      <c r="AF41" s="32" t="e">
        <f>AE41*#REF!</f>
        <v>#REF!</v>
      </c>
      <c r="AG41" s="33" t="e">
        <f t="shared" si="40"/>
        <v>#N/A</v>
      </c>
      <c r="AH41" s="37">
        <f t="shared" si="41"/>
        <v>5.42</v>
      </c>
      <c r="AI41" s="43" t="e">
        <f>IF(X41=#REF!,#REF!,0)</f>
        <v>#REF!</v>
      </c>
      <c r="AJ41" s="33" t="e">
        <f>IF(X41=#REF!,AG41/AH41,0)</f>
        <v>#REF!</v>
      </c>
      <c r="AK41" s="33" t="e">
        <f>AH41*#REF!</f>
        <v>#REF!</v>
      </c>
    </row>
    <row r="42" spans="1:37" x14ac:dyDescent="0.25">
      <c r="A42" s="68"/>
      <c r="B42" s="69" t="s">
        <v>66</v>
      </c>
      <c r="C42" s="70" t="s">
        <v>208</v>
      </c>
      <c r="D42" s="70">
        <v>1</v>
      </c>
      <c r="E42" s="69" t="s">
        <v>63</v>
      </c>
      <c r="F42" s="69" t="s">
        <v>63</v>
      </c>
      <c r="G42" s="71">
        <v>0</v>
      </c>
      <c r="H42" s="69" t="s">
        <v>66</v>
      </c>
      <c r="I42" s="69" t="str">
        <f t="shared" si="30"/>
        <v>04004</v>
      </c>
      <c r="J42" s="84" t="s">
        <v>222</v>
      </c>
      <c r="K42" s="71" t="s">
        <v>225</v>
      </c>
      <c r="L42" s="71">
        <v>1</v>
      </c>
      <c r="M42" s="71">
        <f t="shared" si="31"/>
        <v>1</v>
      </c>
      <c r="N42" s="72">
        <f t="shared" si="32"/>
        <v>1</v>
      </c>
      <c r="P42" s="83" t="str">
        <f t="shared" si="33"/>
        <v>04004</v>
      </c>
      <c r="Q42" s="84" t="str">
        <f t="shared" si="34"/>
        <v>Helix 1</v>
      </c>
      <c r="R42" s="71" t="s">
        <v>68</v>
      </c>
      <c r="S42" s="71" t="s">
        <v>8</v>
      </c>
      <c r="T42" s="84" t="s">
        <v>226</v>
      </c>
      <c r="U42" s="85"/>
      <c r="V42" s="85" t="s">
        <v>227</v>
      </c>
      <c r="W42" s="86">
        <v>9.89</v>
      </c>
      <c r="X42" s="71" t="s">
        <v>9</v>
      </c>
      <c r="Y42" s="85">
        <f t="shared" si="35"/>
        <v>6.48</v>
      </c>
      <c r="Z42" s="87">
        <f t="shared" si="36"/>
        <v>9.89</v>
      </c>
      <c r="AB42" s="57" t="str">
        <f t="shared" si="37"/>
        <v>Helix 1</v>
      </c>
      <c r="AC42" s="35" t="e">
        <f t="shared" si="38"/>
        <v>#N/A</v>
      </c>
      <c r="AD42" s="35" t="e">
        <f t="shared" si="39"/>
        <v>#N/A</v>
      </c>
      <c r="AE42" s="32"/>
      <c r="AF42" s="32" t="e">
        <f>AE42*#REF!</f>
        <v>#REF!</v>
      </c>
      <c r="AG42" s="33" t="e">
        <f t="shared" si="40"/>
        <v>#N/A</v>
      </c>
      <c r="AH42" s="37">
        <f t="shared" si="41"/>
        <v>6.48</v>
      </c>
      <c r="AI42" s="43" t="e">
        <f>IF(X42=#REF!,#REF!,0)</f>
        <v>#REF!</v>
      </c>
      <c r="AJ42" s="33" t="e">
        <f>IF(X42=#REF!,AG42/AH42,0)</f>
        <v>#REF!</v>
      </c>
      <c r="AK42" s="33" t="e">
        <f>AH42*#REF!</f>
        <v>#REF!</v>
      </c>
    </row>
    <row r="43" spans="1:37" x14ac:dyDescent="0.25">
      <c r="A43" s="68"/>
      <c r="B43" s="69" t="s">
        <v>66</v>
      </c>
      <c r="C43" s="70" t="s">
        <v>208</v>
      </c>
      <c r="D43" s="70">
        <v>1</v>
      </c>
      <c r="E43" s="69" t="s">
        <v>63</v>
      </c>
      <c r="F43" s="69" t="s">
        <v>63</v>
      </c>
      <c r="G43" s="71">
        <v>0</v>
      </c>
      <c r="H43" s="69" t="s">
        <v>67</v>
      </c>
      <c r="I43" s="69" t="str">
        <f t="shared" si="30"/>
        <v>04005</v>
      </c>
      <c r="J43" s="71" t="s">
        <v>223</v>
      </c>
      <c r="K43" s="71" t="s">
        <v>228</v>
      </c>
      <c r="L43" s="71">
        <v>1</v>
      </c>
      <c r="M43" s="71">
        <f t="shared" si="31"/>
        <v>1</v>
      </c>
      <c r="N43" s="72">
        <f t="shared" si="32"/>
        <v>1</v>
      </c>
      <c r="P43" s="83" t="str">
        <f t="shared" si="33"/>
        <v>04005</v>
      </c>
      <c r="Q43" s="84" t="str">
        <f t="shared" si="34"/>
        <v>Helix 2</v>
      </c>
      <c r="R43" s="71" t="s">
        <v>68</v>
      </c>
      <c r="S43" s="71" t="s">
        <v>8</v>
      </c>
      <c r="T43" s="84" t="s">
        <v>226</v>
      </c>
      <c r="U43" s="85"/>
      <c r="V43" s="85" t="s">
        <v>229</v>
      </c>
      <c r="W43" s="86">
        <v>6.61</v>
      </c>
      <c r="X43" s="71" t="s">
        <v>9</v>
      </c>
      <c r="Y43" s="85">
        <f t="shared" si="35"/>
        <v>3.57</v>
      </c>
      <c r="Z43" s="87">
        <f t="shared" si="36"/>
        <v>6.61</v>
      </c>
      <c r="AB43" s="57" t="str">
        <f t="shared" si="37"/>
        <v>Helix 2</v>
      </c>
      <c r="AC43" s="35" t="e">
        <f t="shared" si="38"/>
        <v>#N/A</v>
      </c>
      <c r="AD43" s="35" t="e">
        <f t="shared" si="39"/>
        <v>#N/A</v>
      </c>
      <c r="AE43" s="32"/>
      <c r="AF43" s="32" t="e">
        <f>AE43*#REF!</f>
        <v>#REF!</v>
      </c>
      <c r="AG43" s="33" t="e">
        <f t="shared" si="40"/>
        <v>#N/A</v>
      </c>
      <c r="AH43" s="37">
        <f t="shared" si="41"/>
        <v>3.57</v>
      </c>
      <c r="AI43" s="43" t="e">
        <f>IF(X43=#REF!,#REF!,0)</f>
        <v>#REF!</v>
      </c>
      <c r="AJ43" s="33" t="e">
        <f>IF(X43=#REF!,AG43/AH43,0)</f>
        <v>#REF!</v>
      </c>
      <c r="AK43" s="33" t="e">
        <f>AH43*#REF!</f>
        <v>#REF!</v>
      </c>
    </row>
    <row r="44" spans="1:37" x14ac:dyDescent="0.25">
      <c r="A44" s="68"/>
      <c r="B44" s="69" t="s">
        <v>66</v>
      </c>
      <c r="C44" s="70" t="s">
        <v>208</v>
      </c>
      <c r="D44" s="70">
        <v>1</v>
      </c>
      <c r="E44" s="69" t="s">
        <v>63</v>
      </c>
      <c r="F44" s="69" t="s">
        <v>63</v>
      </c>
      <c r="G44" s="71">
        <v>0</v>
      </c>
      <c r="H44" s="69" t="s">
        <v>78</v>
      </c>
      <c r="I44" s="69" t="str">
        <f t="shared" si="30"/>
        <v>04006</v>
      </c>
      <c r="J44" s="71" t="s">
        <v>224</v>
      </c>
      <c r="K44" s="71" t="s">
        <v>230</v>
      </c>
      <c r="L44" s="71">
        <v>1</v>
      </c>
      <c r="M44" s="71">
        <f t="shared" si="31"/>
        <v>1</v>
      </c>
      <c r="N44" s="72">
        <f t="shared" si="32"/>
        <v>1</v>
      </c>
      <c r="P44" s="83" t="str">
        <f t="shared" si="33"/>
        <v>04006</v>
      </c>
      <c r="Q44" s="84" t="str">
        <f t="shared" si="34"/>
        <v>Helix 3</v>
      </c>
      <c r="R44" s="71" t="s">
        <v>68</v>
      </c>
      <c r="S44" s="71" t="s">
        <v>8</v>
      </c>
      <c r="T44" s="84" t="s">
        <v>226</v>
      </c>
      <c r="U44" s="85"/>
      <c r="V44" s="85" t="s">
        <v>231</v>
      </c>
      <c r="W44" s="86">
        <v>3.81</v>
      </c>
      <c r="X44" s="71" t="s">
        <v>9</v>
      </c>
      <c r="Y44" s="85">
        <f t="shared" si="35"/>
        <v>2.5</v>
      </c>
      <c r="Z44" s="87">
        <f t="shared" si="36"/>
        <v>3.81</v>
      </c>
      <c r="AB44" s="57" t="str">
        <f t="shared" si="37"/>
        <v>Helix 3</v>
      </c>
      <c r="AC44" s="35" t="e">
        <f t="shared" si="38"/>
        <v>#N/A</v>
      </c>
      <c r="AD44" s="35" t="e">
        <f t="shared" si="39"/>
        <v>#N/A</v>
      </c>
      <c r="AE44" s="32"/>
      <c r="AF44" s="32" t="e">
        <f>AE44*#REF!</f>
        <v>#REF!</v>
      </c>
      <c r="AG44" s="33" t="e">
        <f t="shared" si="40"/>
        <v>#N/A</v>
      </c>
      <c r="AH44" s="37">
        <f t="shared" si="41"/>
        <v>2.5</v>
      </c>
      <c r="AI44" s="43" t="e">
        <f>IF(X44=#REF!,#REF!,0)</f>
        <v>#REF!</v>
      </c>
      <c r="AJ44" s="33" t="e">
        <f>IF(X44=#REF!,AG44/AH44,0)</f>
        <v>#REF!</v>
      </c>
      <c r="AK44" s="33" t="e">
        <f>AH44*#REF!</f>
        <v>#REF!</v>
      </c>
    </row>
    <row r="45" spans="1:37" x14ac:dyDescent="0.25">
      <c r="A45" s="68"/>
      <c r="B45" s="69" t="s">
        <v>66</v>
      </c>
      <c r="C45" s="70" t="s">
        <v>208</v>
      </c>
      <c r="D45" s="70">
        <v>1</v>
      </c>
      <c r="E45" s="69" t="s">
        <v>63</v>
      </c>
      <c r="F45" s="69" t="s">
        <v>63</v>
      </c>
      <c r="G45" s="71">
        <v>0</v>
      </c>
      <c r="H45" s="69" t="s">
        <v>79</v>
      </c>
      <c r="I45" s="69" t="str">
        <f t="shared" si="30"/>
        <v>04007</v>
      </c>
      <c r="J45" s="71" t="s">
        <v>186</v>
      </c>
      <c r="K45" s="71" t="s">
        <v>185</v>
      </c>
      <c r="L45" s="71">
        <v>1</v>
      </c>
      <c r="M45" s="71">
        <f t="shared" si="31"/>
        <v>1</v>
      </c>
      <c r="N45" s="72">
        <f t="shared" si="32"/>
        <v>1</v>
      </c>
      <c r="P45" s="83" t="str">
        <f t="shared" si="33"/>
        <v>04007</v>
      </c>
      <c r="Q45" s="84" t="str">
        <f t="shared" si="34"/>
        <v>Lower Flange</v>
      </c>
      <c r="R45" s="71" t="s">
        <v>68</v>
      </c>
      <c r="S45" s="71" t="s">
        <v>8</v>
      </c>
      <c r="T45" s="84" t="s">
        <v>123</v>
      </c>
      <c r="U45" s="85"/>
      <c r="V45" s="85" t="s">
        <v>99</v>
      </c>
      <c r="W45" s="86">
        <v>39.25</v>
      </c>
      <c r="X45" s="71" t="s">
        <v>9</v>
      </c>
      <c r="Y45" s="85">
        <f t="shared" si="35"/>
        <v>25</v>
      </c>
      <c r="Z45" s="87">
        <f t="shared" si="36"/>
        <v>39.25</v>
      </c>
      <c r="AB45" s="57" t="str">
        <f t="shared" si="37"/>
        <v>Lower Flange</v>
      </c>
      <c r="AC45" s="35" t="e">
        <f t="shared" si="38"/>
        <v>#N/A</v>
      </c>
      <c r="AD45" s="35" t="e">
        <f t="shared" si="39"/>
        <v>#N/A</v>
      </c>
      <c r="AE45" s="32"/>
      <c r="AF45" s="32" t="e">
        <f>AE45*#REF!</f>
        <v>#REF!</v>
      </c>
      <c r="AG45" s="33" t="e">
        <f t="shared" si="40"/>
        <v>#N/A</v>
      </c>
      <c r="AH45" s="37">
        <f t="shared" si="41"/>
        <v>25</v>
      </c>
      <c r="AI45" s="43" t="e">
        <f>IF(X45=#REF!,#REF!,0)</f>
        <v>#REF!</v>
      </c>
      <c r="AJ45" s="33" t="e">
        <f>IF(X45=#REF!,AG45/AH45,0)</f>
        <v>#REF!</v>
      </c>
      <c r="AK45" s="33" t="e">
        <f>AH45*#REF!</f>
        <v>#REF!</v>
      </c>
    </row>
    <row r="46" spans="1:37" x14ac:dyDescent="0.25">
      <c r="A46" s="68"/>
      <c r="B46" s="69" t="s">
        <v>64</v>
      </c>
      <c r="C46" s="70" t="s">
        <v>208</v>
      </c>
      <c r="D46" s="70">
        <v>1</v>
      </c>
      <c r="E46" s="69" t="s">
        <v>63</v>
      </c>
      <c r="F46" s="69" t="s">
        <v>63</v>
      </c>
      <c r="G46" s="71">
        <v>0</v>
      </c>
      <c r="H46" s="69" t="s">
        <v>80</v>
      </c>
      <c r="I46" s="69" t="str">
        <f t="shared" si="30"/>
        <v>02008</v>
      </c>
      <c r="J46" s="71" t="s">
        <v>232</v>
      </c>
      <c r="K46" s="71" t="s">
        <v>108</v>
      </c>
      <c r="L46" s="71">
        <v>1</v>
      </c>
      <c r="M46" s="71">
        <f t="shared" si="31"/>
        <v>1</v>
      </c>
      <c r="N46" s="72">
        <f t="shared" si="32"/>
        <v>1</v>
      </c>
      <c r="P46" s="83" t="str">
        <f t="shared" si="33"/>
        <v>02008</v>
      </c>
      <c r="Q46" s="84" t="str">
        <f t="shared" si="34"/>
        <v>Cap</v>
      </c>
      <c r="R46" s="71" t="s">
        <v>232</v>
      </c>
      <c r="S46" s="89" t="s">
        <v>8</v>
      </c>
      <c r="T46" s="88" t="s">
        <v>233</v>
      </c>
      <c r="U46" s="85"/>
      <c r="V46" s="85" t="s">
        <v>71</v>
      </c>
      <c r="W46" s="86">
        <v>1</v>
      </c>
      <c r="X46" s="71" t="s">
        <v>72</v>
      </c>
      <c r="Y46" s="85">
        <f t="shared" si="35"/>
        <v>1</v>
      </c>
      <c r="Z46" s="87">
        <f t="shared" si="36"/>
        <v>1</v>
      </c>
      <c r="AB46" s="57" t="str">
        <f t="shared" si="37"/>
        <v>Cap</v>
      </c>
      <c r="AC46" s="35" t="e">
        <f t="shared" si="38"/>
        <v>#N/A</v>
      </c>
      <c r="AD46" s="35" t="e">
        <f t="shared" si="39"/>
        <v>#N/A</v>
      </c>
      <c r="AE46" s="32"/>
      <c r="AF46" s="32" t="e">
        <f>AE46*#REF!</f>
        <v>#REF!</v>
      </c>
      <c r="AG46" s="33" t="e">
        <f t="shared" si="40"/>
        <v>#N/A</v>
      </c>
      <c r="AH46" s="37">
        <f t="shared" si="41"/>
        <v>1</v>
      </c>
      <c r="AI46" s="43" t="e">
        <f>IF(X46=#REF!,#REF!,0)</f>
        <v>#REF!</v>
      </c>
      <c r="AJ46" s="33" t="e">
        <f>IF(X46=#REF!,AG46/AH46,0)</f>
        <v>#REF!</v>
      </c>
      <c r="AK46" s="33" t="e">
        <f>AH46*#REF!</f>
        <v>#REF!</v>
      </c>
    </row>
    <row r="47" spans="1:37" ht="33.75" x14ac:dyDescent="0.25">
      <c r="A47" s="68" t="s">
        <v>187</v>
      </c>
      <c r="B47" s="69" t="s">
        <v>66</v>
      </c>
      <c r="C47" s="70" t="s">
        <v>208</v>
      </c>
      <c r="D47" s="70">
        <v>1</v>
      </c>
      <c r="E47" s="69" t="s">
        <v>63</v>
      </c>
      <c r="F47" s="69" t="s">
        <v>63</v>
      </c>
      <c r="G47" s="71">
        <v>0</v>
      </c>
      <c r="H47" s="69" t="s">
        <v>81</v>
      </c>
      <c r="I47" s="69" t="str">
        <f t="shared" si="30"/>
        <v xml:space="preserve"> 04009</v>
      </c>
      <c r="J47" s="71" t="s">
        <v>156</v>
      </c>
      <c r="K47" s="71" t="s">
        <v>234</v>
      </c>
      <c r="L47" s="71">
        <v>12</v>
      </c>
      <c r="M47" s="71">
        <f t="shared" si="31"/>
        <v>12</v>
      </c>
      <c r="N47" s="72">
        <f t="shared" si="32"/>
        <v>12</v>
      </c>
      <c r="P47" s="83" t="str">
        <f t="shared" si="33"/>
        <v xml:space="preserve"> 04009</v>
      </c>
      <c r="Q47" s="84" t="str">
        <f t="shared" si="34"/>
        <v>Bolt</v>
      </c>
      <c r="R47" s="89" t="s">
        <v>236</v>
      </c>
      <c r="S47" s="89" t="s">
        <v>235</v>
      </c>
      <c r="T47" s="88" t="s">
        <v>237</v>
      </c>
      <c r="U47" s="85"/>
      <c r="V47" s="85" t="s">
        <v>71</v>
      </c>
      <c r="W47" s="86">
        <v>1</v>
      </c>
      <c r="X47" s="71" t="s">
        <v>72</v>
      </c>
      <c r="Y47" s="85">
        <f t="shared" si="35"/>
        <v>12</v>
      </c>
      <c r="Z47" s="87">
        <f t="shared" si="36"/>
        <v>12</v>
      </c>
      <c r="AB47" s="57" t="str">
        <f t="shared" si="37"/>
        <v>Bolt</v>
      </c>
      <c r="AC47" s="35" t="e">
        <f t="shared" si="38"/>
        <v>#N/A</v>
      </c>
      <c r="AD47" s="35" t="e">
        <f t="shared" si="39"/>
        <v>#N/A</v>
      </c>
      <c r="AE47" s="32"/>
      <c r="AF47" s="32" t="e">
        <f>AE47*#REF!</f>
        <v>#REF!</v>
      </c>
      <c r="AG47" s="33" t="e">
        <f t="shared" si="40"/>
        <v>#N/A</v>
      </c>
      <c r="AH47" s="37">
        <f t="shared" si="41"/>
        <v>12</v>
      </c>
      <c r="AI47" s="43" t="e">
        <f>IF(X47=#REF!,#REF!,0)</f>
        <v>#REF!</v>
      </c>
      <c r="AJ47" s="33" t="e">
        <f>IF(X47=#REF!,AG47/AH47,0)</f>
        <v>#REF!</v>
      </c>
      <c r="AK47" s="33" t="e">
        <f>AH47*#REF!</f>
        <v>#REF!</v>
      </c>
    </row>
    <row r="48" spans="1:37" x14ac:dyDescent="0.25">
      <c r="A48" s="68" t="s">
        <v>187</v>
      </c>
      <c r="B48" s="69" t="s">
        <v>66</v>
      </c>
      <c r="C48" s="70" t="s">
        <v>208</v>
      </c>
      <c r="D48" s="70">
        <v>1</v>
      </c>
      <c r="E48" s="69" t="s">
        <v>63</v>
      </c>
      <c r="F48" s="69" t="s">
        <v>63</v>
      </c>
      <c r="G48" s="71">
        <v>0</v>
      </c>
      <c r="H48" s="69" t="s">
        <v>74</v>
      </c>
      <c r="I48" s="69" t="str">
        <f t="shared" ref="I48:I55" si="42">A48&amp;B48&amp;E48&amp;H48</f>
        <v xml:space="preserve"> 04010</v>
      </c>
      <c r="J48" s="71" t="s">
        <v>238</v>
      </c>
      <c r="K48" s="71" t="s">
        <v>239</v>
      </c>
      <c r="L48" s="71">
        <v>1</v>
      </c>
      <c r="M48" s="71">
        <f t="shared" ref="M48:M55" si="43">L48*D48</f>
        <v>1</v>
      </c>
      <c r="N48" s="72">
        <f t="shared" ref="N48:N55" si="44">M48</f>
        <v>1</v>
      </c>
      <c r="P48" s="83" t="str">
        <f t="shared" ref="P48:P55" si="45">I48</f>
        <v xml:space="preserve"> 04010</v>
      </c>
      <c r="Q48" s="84" t="str">
        <f t="shared" ref="Q48:Q55" si="46">J48</f>
        <v>Felt</v>
      </c>
      <c r="R48" s="89" t="s">
        <v>238</v>
      </c>
      <c r="S48" s="89" t="s">
        <v>240</v>
      </c>
      <c r="T48" s="88" t="s">
        <v>241</v>
      </c>
      <c r="U48" s="85"/>
      <c r="V48" s="85" t="s">
        <v>242</v>
      </c>
      <c r="W48" s="86">
        <v>8</v>
      </c>
      <c r="X48" s="71" t="s">
        <v>91</v>
      </c>
      <c r="Y48" s="85">
        <f t="shared" ref="Y48:Y55" si="47">N48*V48</f>
        <v>8</v>
      </c>
      <c r="Z48" s="87">
        <f t="shared" ref="Z48:Z55" si="48">W48*N48</f>
        <v>8</v>
      </c>
      <c r="AB48" s="57" t="str">
        <f t="shared" si="37"/>
        <v>Felt</v>
      </c>
      <c r="AC48" s="35" t="e">
        <f t="shared" si="38"/>
        <v>#N/A</v>
      </c>
      <c r="AD48" s="35" t="e">
        <f t="shared" si="39"/>
        <v>#N/A</v>
      </c>
      <c r="AE48" s="32"/>
      <c r="AF48" s="32" t="e">
        <f>AE48*#REF!</f>
        <v>#REF!</v>
      </c>
      <c r="AG48" s="33" t="e">
        <f t="shared" si="40"/>
        <v>#N/A</v>
      </c>
      <c r="AH48" s="37">
        <f t="shared" si="41"/>
        <v>8</v>
      </c>
      <c r="AI48" s="43" t="e">
        <f>IF(X48=#REF!,#REF!,0)</f>
        <v>#REF!</v>
      </c>
      <c r="AJ48" s="33" t="e">
        <f>IF(X48=#REF!,AG48/AH48,0)</f>
        <v>#REF!</v>
      </c>
      <c r="AK48" s="33" t="e">
        <f>AH48*#REF!</f>
        <v>#REF!</v>
      </c>
    </row>
    <row r="49" spans="1:37" ht="45" x14ac:dyDescent="0.25">
      <c r="A49" s="68"/>
      <c r="B49" s="69" t="s">
        <v>67</v>
      </c>
      <c r="C49" s="70" t="s">
        <v>243</v>
      </c>
      <c r="D49" s="70">
        <v>1</v>
      </c>
      <c r="E49" s="69" t="s">
        <v>63</v>
      </c>
      <c r="F49" s="69" t="s">
        <v>63</v>
      </c>
      <c r="G49" s="71">
        <v>0</v>
      </c>
      <c r="H49" s="69" t="s">
        <v>62</v>
      </c>
      <c r="I49" s="69" t="str">
        <f t="shared" si="42"/>
        <v>05001</v>
      </c>
      <c r="J49" s="84" t="s">
        <v>244</v>
      </c>
      <c r="K49" s="71" t="s">
        <v>245</v>
      </c>
      <c r="L49" s="71">
        <v>4</v>
      </c>
      <c r="M49" s="71">
        <f t="shared" si="43"/>
        <v>4</v>
      </c>
      <c r="N49" s="72">
        <f t="shared" si="44"/>
        <v>4</v>
      </c>
      <c r="P49" s="83" t="str">
        <f t="shared" si="45"/>
        <v>05001</v>
      </c>
      <c r="Q49" s="84" t="str">
        <f t="shared" si="46"/>
        <v>Cone</v>
      </c>
      <c r="R49" s="71" t="s">
        <v>68</v>
      </c>
      <c r="S49" s="71" t="s">
        <v>92</v>
      </c>
      <c r="T49" s="88" t="s">
        <v>246</v>
      </c>
      <c r="U49" s="85"/>
      <c r="V49" s="85" t="s">
        <v>103</v>
      </c>
      <c r="W49" s="86">
        <v>0.5</v>
      </c>
      <c r="X49" s="71" t="s">
        <v>95</v>
      </c>
      <c r="Y49" s="85">
        <f t="shared" si="47"/>
        <v>2</v>
      </c>
      <c r="Z49" s="87">
        <f t="shared" si="48"/>
        <v>2</v>
      </c>
      <c r="AB49" s="57" t="str">
        <f t="shared" si="37"/>
        <v>Cone</v>
      </c>
      <c r="AC49" s="35" t="e">
        <f t="shared" si="38"/>
        <v>#N/A</v>
      </c>
      <c r="AD49" s="35" t="e">
        <f t="shared" si="39"/>
        <v>#N/A</v>
      </c>
      <c r="AE49" s="32"/>
      <c r="AF49" s="32" t="e">
        <f>AE49*#REF!</f>
        <v>#REF!</v>
      </c>
      <c r="AG49" s="33" t="e">
        <f t="shared" si="40"/>
        <v>#N/A</v>
      </c>
      <c r="AH49" s="37">
        <f t="shared" si="41"/>
        <v>2</v>
      </c>
      <c r="AI49" s="43" t="e">
        <f>IF(X49=#REF!,#REF!,0)</f>
        <v>#REF!</v>
      </c>
      <c r="AJ49" s="33" t="e">
        <f>IF(X49=#REF!,AG49/AH49,0)</f>
        <v>#REF!</v>
      </c>
      <c r="AK49" s="33" t="e">
        <f>AH49*#REF!</f>
        <v>#REF!</v>
      </c>
    </row>
    <row r="50" spans="1:37" x14ac:dyDescent="0.25">
      <c r="A50" s="68"/>
      <c r="B50" s="69" t="s">
        <v>67</v>
      </c>
      <c r="C50" s="70" t="s">
        <v>243</v>
      </c>
      <c r="D50" s="70">
        <v>1</v>
      </c>
      <c r="E50" s="69" t="s">
        <v>63</v>
      </c>
      <c r="F50" s="69" t="s">
        <v>63</v>
      </c>
      <c r="G50" s="71">
        <v>0</v>
      </c>
      <c r="H50" s="69" t="s">
        <v>64</v>
      </c>
      <c r="I50" s="69" t="str">
        <f t="shared" si="42"/>
        <v>05002</v>
      </c>
      <c r="J50" s="84" t="s">
        <v>247</v>
      </c>
      <c r="K50" s="71" t="s">
        <v>248</v>
      </c>
      <c r="L50" s="71">
        <v>8</v>
      </c>
      <c r="M50" s="71">
        <f t="shared" si="43"/>
        <v>8</v>
      </c>
      <c r="N50" s="72">
        <f t="shared" si="44"/>
        <v>8</v>
      </c>
      <c r="P50" s="83" t="str">
        <f t="shared" si="45"/>
        <v>05002</v>
      </c>
      <c r="Q50" s="84" t="str">
        <f t="shared" si="46"/>
        <v>Bronze Stiffener</v>
      </c>
      <c r="R50" s="71" t="s">
        <v>106</v>
      </c>
      <c r="S50" s="71" t="s">
        <v>249</v>
      </c>
      <c r="T50" s="101" t="s">
        <v>250</v>
      </c>
      <c r="U50" s="95"/>
      <c r="V50" s="85" t="s">
        <v>105</v>
      </c>
      <c r="W50" s="86">
        <v>1.33</v>
      </c>
      <c r="X50" s="71" t="s">
        <v>9</v>
      </c>
      <c r="Y50" s="85">
        <f t="shared" si="47"/>
        <v>10.64</v>
      </c>
      <c r="Z50" s="87">
        <f t="shared" si="48"/>
        <v>10.64</v>
      </c>
      <c r="AB50" s="57" t="str">
        <f t="shared" si="37"/>
        <v>Bronze Stiffener</v>
      </c>
      <c r="AC50" s="35" t="e">
        <f t="shared" si="38"/>
        <v>#N/A</v>
      </c>
      <c r="AD50" s="35" t="e">
        <f t="shared" si="39"/>
        <v>#N/A</v>
      </c>
      <c r="AE50" s="32"/>
      <c r="AF50" s="32" t="e">
        <f>AE50*#REF!</f>
        <v>#REF!</v>
      </c>
      <c r="AG50" s="33" t="e">
        <f t="shared" si="40"/>
        <v>#N/A</v>
      </c>
      <c r="AH50" s="37">
        <f t="shared" si="41"/>
        <v>10.64</v>
      </c>
      <c r="AI50" s="43" t="e">
        <f>IF(X50=#REF!,#REF!,0)</f>
        <v>#REF!</v>
      </c>
      <c r="AJ50" s="33" t="e">
        <f>IF(X50=#REF!,AG50/AH50,0)</f>
        <v>#REF!</v>
      </c>
      <c r="AK50" s="33" t="e">
        <f>AH50*#REF!</f>
        <v>#REF!</v>
      </c>
    </row>
    <row r="51" spans="1:37" ht="33.75" x14ac:dyDescent="0.25">
      <c r="A51" s="68"/>
      <c r="B51" s="69" t="s">
        <v>67</v>
      </c>
      <c r="C51" s="70" t="s">
        <v>243</v>
      </c>
      <c r="D51" s="70">
        <v>1</v>
      </c>
      <c r="E51" s="69" t="s">
        <v>63</v>
      </c>
      <c r="F51" s="69" t="s">
        <v>63</v>
      </c>
      <c r="G51" s="71">
        <v>0</v>
      </c>
      <c r="H51" s="69" t="s">
        <v>65</v>
      </c>
      <c r="I51" s="69" t="str">
        <f t="shared" si="42"/>
        <v>05003</v>
      </c>
      <c r="J51" s="71" t="s">
        <v>156</v>
      </c>
      <c r="K51" s="71" t="s">
        <v>251</v>
      </c>
      <c r="L51" s="71">
        <v>80</v>
      </c>
      <c r="M51" s="71">
        <f t="shared" si="43"/>
        <v>80</v>
      </c>
      <c r="N51" s="72">
        <f t="shared" si="44"/>
        <v>80</v>
      </c>
      <c r="P51" s="83" t="str">
        <f t="shared" si="45"/>
        <v>05003</v>
      </c>
      <c r="Q51" s="84" t="str">
        <f t="shared" si="46"/>
        <v>Bolt</v>
      </c>
      <c r="R51" s="89" t="s">
        <v>236</v>
      </c>
      <c r="S51" s="89" t="s">
        <v>235</v>
      </c>
      <c r="T51" s="88" t="s">
        <v>252</v>
      </c>
      <c r="U51" s="95"/>
      <c r="V51" s="85" t="s">
        <v>71</v>
      </c>
      <c r="W51" s="86">
        <v>1</v>
      </c>
      <c r="X51" s="71" t="s">
        <v>72</v>
      </c>
      <c r="Y51" s="85">
        <f t="shared" si="47"/>
        <v>80</v>
      </c>
      <c r="Z51" s="87">
        <f t="shared" si="48"/>
        <v>80</v>
      </c>
      <c r="AB51" s="57" t="str">
        <f t="shared" si="37"/>
        <v>Bolt</v>
      </c>
      <c r="AC51" s="35" t="e">
        <f t="shared" si="38"/>
        <v>#N/A</v>
      </c>
      <c r="AD51" s="35" t="e">
        <f t="shared" si="39"/>
        <v>#N/A</v>
      </c>
      <c r="AE51" s="32"/>
      <c r="AF51" s="32" t="e">
        <f>AE51*#REF!</f>
        <v>#REF!</v>
      </c>
      <c r="AG51" s="33" t="e">
        <f t="shared" si="40"/>
        <v>#N/A</v>
      </c>
      <c r="AH51" s="37">
        <f t="shared" si="41"/>
        <v>80</v>
      </c>
      <c r="AI51" s="43" t="e">
        <f>IF(X51=#REF!,#REF!,0)</f>
        <v>#REF!</v>
      </c>
      <c r="AJ51" s="33" t="e">
        <f>IF(X51=#REF!,AG51/AH51,0)</f>
        <v>#REF!</v>
      </c>
      <c r="AK51" s="33" t="e">
        <f>AH51*#REF!</f>
        <v>#REF!</v>
      </c>
    </row>
    <row r="52" spans="1:37" x14ac:dyDescent="0.25">
      <c r="A52" s="68"/>
      <c r="B52" s="69" t="s">
        <v>78</v>
      </c>
      <c r="C52" s="70" t="s">
        <v>253</v>
      </c>
      <c r="D52" s="70">
        <v>1</v>
      </c>
      <c r="E52" s="69" t="s">
        <v>63</v>
      </c>
      <c r="F52" s="69" t="s">
        <v>63</v>
      </c>
      <c r="G52" s="71">
        <v>0</v>
      </c>
      <c r="H52" s="69" t="s">
        <v>62</v>
      </c>
      <c r="I52" s="69" t="str">
        <f t="shared" si="42"/>
        <v>06001</v>
      </c>
      <c r="J52" s="84" t="s">
        <v>175</v>
      </c>
      <c r="K52" s="71" t="s">
        <v>177</v>
      </c>
      <c r="L52" s="71">
        <v>2</v>
      </c>
      <c r="M52" s="71">
        <f t="shared" si="43"/>
        <v>2</v>
      </c>
      <c r="N52" s="72">
        <f t="shared" si="44"/>
        <v>2</v>
      </c>
      <c r="P52" s="83" t="str">
        <f t="shared" si="45"/>
        <v>06001</v>
      </c>
      <c r="Q52" s="84" t="str">
        <f t="shared" si="46"/>
        <v>Connection Angle 2</v>
      </c>
      <c r="R52" s="84" t="s">
        <v>93</v>
      </c>
      <c r="S52" s="71" t="s">
        <v>8</v>
      </c>
      <c r="T52" s="84" t="s">
        <v>115</v>
      </c>
      <c r="U52" s="85"/>
      <c r="V52" s="85" t="s">
        <v>179</v>
      </c>
      <c r="W52" s="86">
        <v>2.2599999999999998</v>
      </c>
      <c r="X52" s="71" t="s">
        <v>9</v>
      </c>
      <c r="Y52" s="85">
        <f t="shared" si="47"/>
        <v>4.5199999999999996</v>
      </c>
      <c r="Z52" s="87">
        <f t="shared" si="48"/>
        <v>4.5199999999999996</v>
      </c>
      <c r="AB52" s="57" t="str">
        <f t="shared" si="37"/>
        <v>Connection Angle 2</v>
      </c>
      <c r="AC52" s="35" t="e">
        <f t="shared" si="38"/>
        <v>#N/A</v>
      </c>
      <c r="AD52" s="35" t="e">
        <f t="shared" si="39"/>
        <v>#N/A</v>
      </c>
      <c r="AE52" s="32"/>
      <c r="AF52" s="32" t="e">
        <f>AE52*#REF!</f>
        <v>#REF!</v>
      </c>
      <c r="AG52" s="33" t="e">
        <f t="shared" si="40"/>
        <v>#N/A</v>
      </c>
      <c r="AH52" s="37">
        <f t="shared" si="41"/>
        <v>4.5199999999999996</v>
      </c>
      <c r="AI52" s="43" t="e">
        <f>IF(X52=#REF!,#REF!,0)</f>
        <v>#REF!</v>
      </c>
      <c r="AJ52" s="33" t="e">
        <f>IF(X52=#REF!,AG52/AH52,0)</f>
        <v>#REF!</v>
      </c>
      <c r="AK52" s="33" t="e">
        <f>AH52*#REF!</f>
        <v>#REF!</v>
      </c>
    </row>
    <row r="53" spans="1:37" ht="33.75" x14ac:dyDescent="0.25">
      <c r="A53" s="68"/>
      <c r="B53" s="69" t="s">
        <v>79</v>
      </c>
      <c r="C53" s="70" t="s">
        <v>104</v>
      </c>
      <c r="D53" s="70">
        <v>1</v>
      </c>
      <c r="E53" s="69" t="s">
        <v>63</v>
      </c>
      <c r="F53" s="69" t="s">
        <v>63</v>
      </c>
      <c r="G53" s="71">
        <v>0</v>
      </c>
      <c r="H53" s="69" t="s">
        <v>62</v>
      </c>
      <c r="I53" s="69" t="str">
        <f t="shared" si="42"/>
        <v>07001</v>
      </c>
      <c r="J53" s="71" t="s">
        <v>254</v>
      </c>
      <c r="K53" s="71" t="s">
        <v>255</v>
      </c>
      <c r="L53" s="71">
        <v>1</v>
      </c>
      <c r="M53" s="71">
        <f t="shared" si="43"/>
        <v>1</v>
      </c>
      <c r="N53" s="72">
        <f t="shared" si="44"/>
        <v>1</v>
      </c>
      <c r="P53" s="83" t="str">
        <f t="shared" si="45"/>
        <v>07001</v>
      </c>
      <c r="Q53" s="84" t="str">
        <f t="shared" si="46"/>
        <v>Geared Motor</v>
      </c>
      <c r="R53" s="71" t="s">
        <v>254</v>
      </c>
      <c r="S53" s="84" t="s">
        <v>69</v>
      </c>
      <c r="T53" s="88" t="s">
        <v>256</v>
      </c>
      <c r="U53" s="85"/>
      <c r="V53" s="85" t="s">
        <v>71</v>
      </c>
      <c r="W53" s="86">
        <v>1</v>
      </c>
      <c r="X53" s="71" t="s">
        <v>72</v>
      </c>
      <c r="Y53" s="85">
        <f t="shared" si="47"/>
        <v>1</v>
      </c>
      <c r="Z53" s="87">
        <f t="shared" si="48"/>
        <v>1</v>
      </c>
      <c r="AB53" s="57" t="str">
        <f t="shared" si="37"/>
        <v>Geared Motor</v>
      </c>
      <c r="AC53" s="35" t="e">
        <f t="shared" si="38"/>
        <v>#N/A</v>
      </c>
      <c r="AD53" s="35" t="e">
        <f t="shared" si="39"/>
        <v>#N/A</v>
      </c>
      <c r="AE53" s="32"/>
      <c r="AF53" s="32" t="e">
        <f>AE53*#REF!</f>
        <v>#REF!</v>
      </c>
      <c r="AG53" s="33" t="e">
        <f t="shared" si="40"/>
        <v>#N/A</v>
      </c>
      <c r="AH53" s="37">
        <f t="shared" si="41"/>
        <v>1</v>
      </c>
      <c r="AI53" s="43" t="e">
        <f>IF(X53=#REF!,#REF!,0)</f>
        <v>#REF!</v>
      </c>
      <c r="AJ53" s="33" t="e">
        <f>IF(X53=#REF!,AG53/AH53,0)</f>
        <v>#REF!</v>
      </c>
      <c r="AK53" s="33" t="e">
        <f>AH53*#REF!</f>
        <v>#REF!</v>
      </c>
    </row>
    <row r="54" spans="1:37" x14ac:dyDescent="0.25">
      <c r="A54" s="68"/>
      <c r="B54" s="69" t="s">
        <v>79</v>
      </c>
      <c r="C54" s="70" t="s">
        <v>104</v>
      </c>
      <c r="D54" s="70">
        <v>1</v>
      </c>
      <c r="E54" s="69" t="s">
        <v>63</v>
      </c>
      <c r="F54" s="69" t="s">
        <v>63</v>
      </c>
      <c r="G54" s="71">
        <v>0</v>
      </c>
      <c r="H54" s="69" t="s">
        <v>64</v>
      </c>
      <c r="I54" s="69" t="str">
        <f t="shared" si="42"/>
        <v>07002</v>
      </c>
      <c r="J54" s="71" t="s">
        <v>257</v>
      </c>
      <c r="K54" s="71" t="s">
        <v>258</v>
      </c>
      <c r="L54" s="71">
        <v>2</v>
      </c>
      <c r="M54" s="71">
        <f t="shared" si="43"/>
        <v>2</v>
      </c>
      <c r="N54" s="72">
        <f t="shared" si="44"/>
        <v>2</v>
      </c>
      <c r="P54" s="83" t="str">
        <f t="shared" si="45"/>
        <v>07002</v>
      </c>
      <c r="Q54" s="84" t="str">
        <f t="shared" si="46"/>
        <v>Fitting Elbow</v>
      </c>
      <c r="R54" s="71" t="s">
        <v>257</v>
      </c>
      <c r="S54" s="84" t="s">
        <v>259</v>
      </c>
      <c r="T54" s="84" t="s">
        <v>260</v>
      </c>
      <c r="U54" s="85"/>
      <c r="V54" s="85" t="s">
        <v>71</v>
      </c>
      <c r="W54" s="86">
        <v>1</v>
      </c>
      <c r="X54" s="71" t="s">
        <v>72</v>
      </c>
      <c r="Y54" s="85">
        <f t="shared" si="47"/>
        <v>2</v>
      </c>
      <c r="Z54" s="87">
        <f t="shared" si="48"/>
        <v>2</v>
      </c>
      <c r="AB54" s="57" t="str">
        <f t="shared" si="37"/>
        <v>Fitting Elbow</v>
      </c>
      <c r="AC54" s="35" t="e">
        <f t="shared" si="38"/>
        <v>#N/A</v>
      </c>
      <c r="AD54" s="35" t="e">
        <f t="shared" si="39"/>
        <v>#N/A</v>
      </c>
      <c r="AE54" s="32"/>
      <c r="AF54" s="32" t="e">
        <f>AE54*#REF!</f>
        <v>#REF!</v>
      </c>
      <c r="AG54" s="33" t="e">
        <f t="shared" si="40"/>
        <v>#N/A</v>
      </c>
      <c r="AH54" s="37">
        <f t="shared" si="41"/>
        <v>2</v>
      </c>
      <c r="AI54" s="43" t="e">
        <f>IF(X54=#REF!,#REF!,0)</f>
        <v>#REF!</v>
      </c>
      <c r="AJ54" s="33" t="e">
        <f>IF(X54=#REF!,AG54/AH54,0)</f>
        <v>#REF!</v>
      </c>
      <c r="AK54" s="33" t="e">
        <f>AH54*#REF!</f>
        <v>#REF!</v>
      </c>
    </row>
    <row r="55" spans="1:37" ht="22.5" x14ac:dyDescent="0.25">
      <c r="A55" s="68"/>
      <c r="B55" s="69" t="s">
        <v>79</v>
      </c>
      <c r="C55" s="70" t="s">
        <v>104</v>
      </c>
      <c r="D55" s="70">
        <v>1</v>
      </c>
      <c r="E55" s="69" t="s">
        <v>63</v>
      </c>
      <c r="F55" s="69" t="s">
        <v>63</v>
      </c>
      <c r="G55" s="71">
        <v>0</v>
      </c>
      <c r="H55" s="69" t="s">
        <v>65</v>
      </c>
      <c r="I55" s="69" t="str">
        <f t="shared" si="42"/>
        <v>07003</v>
      </c>
      <c r="J55" s="71" t="s">
        <v>261</v>
      </c>
      <c r="K55" s="71">
        <v>2327</v>
      </c>
      <c r="L55" s="71">
        <v>1</v>
      </c>
      <c r="M55" s="71">
        <f t="shared" si="43"/>
        <v>1</v>
      </c>
      <c r="N55" s="72">
        <f t="shared" si="44"/>
        <v>1</v>
      </c>
      <c r="P55" s="83" t="str">
        <f t="shared" si="45"/>
        <v>07003</v>
      </c>
      <c r="Q55" s="84" t="str">
        <f t="shared" si="46"/>
        <v>Pressure Transmitter</v>
      </c>
      <c r="R55" s="88" t="s">
        <v>262</v>
      </c>
      <c r="S55" s="71" t="s">
        <v>69</v>
      </c>
      <c r="T55" s="84" t="s">
        <v>263</v>
      </c>
      <c r="U55" s="85"/>
      <c r="V55" s="85" t="s">
        <v>71</v>
      </c>
      <c r="W55" s="86">
        <v>1</v>
      </c>
      <c r="X55" s="71" t="s">
        <v>72</v>
      </c>
      <c r="Y55" s="85">
        <f t="shared" si="47"/>
        <v>1</v>
      </c>
      <c r="Z55" s="87">
        <f t="shared" si="48"/>
        <v>1</v>
      </c>
      <c r="AB55" s="57" t="str">
        <f t="shared" si="37"/>
        <v>Pressure Transmitter</v>
      </c>
      <c r="AC55" s="35" t="e">
        <f t="shared" si="38"/>
        <v>#N/A</v>
      </c>
      <c r="AD55" s="35" t="e">
        <f t="shared" si="39"/>
        <v>#N/A</v>
      </c>
      <c r="AE55" s="32"/>
      <c r="AF55" s="32" t="e">
        <f>AE55*#REF!</f>
        <v>#REF!</v>
      </c>
      <c r="AG55" s="33" t="e">
        <f t="shared" si="40"/>
        <v>#N/A</v>
      </c>
      <c r="AH55" s="37">
        <f t="shared" si="41"/>
        <v>1</v>
      </c>
      <c r="AI55" s="43" t="e">
        <f>IF(X55=#REF!,#REF!,0)</f>
        <v>#REF!</v>
      </c>
      <c r="AJ55" s="33" t="e">
        <f>IF(X55=#REF!,AG55/AH55,0)</f>
        <v>#REF!</v>
      </c>
      <c r="AK55" s="33" t="e">
        <f>AH55*#REF!</f>
        <v>#REF!</v>
      </c>
    </row>
    <row r="56" spans="1:37" ht="12" thickBot="1" x14ac:dyDescent="0.3">
      <c r="AB56" s="41" t="s">
        <v>55</v>
      </c>
      <c r="AC56" s="45" t="e">
        <f>#REF!</f>
        <v>#REF!</v>
      </c>
      <c r="AD56" s="45" t="e">
        <f>SUM(#REF!)</f>
        <v>#REF!</v>
      </c>
      <c r="AE56" s="45" t="e">
        <f>SUM(#REF!)</f>
        <v>#REF!</v>
      </c>
      <c r="AF56" s="46" t="e">
        <f>SUM(#REF!)</f>
        <v>#REF!</v>
      </c>
      <c r="AG56" s="47" t="e">
        <f>SUM(#REF!)</f>
        <v>#REF!</v>
      </c>
      <c r="AH56" s="48" t="e">
        <f>SUMIF(#REF!,"kg",#REF!)</f>
        <v>#REF!</v>
      </c>
      <c r="AI56" s="46" t="e">
        <f>#REF!</f>
        <v>#REF!</v>
      </c>
      <c r="AJ56" s="49" t="e">
        <f>AG56/AH56</f>
        <v>#REF!</v>
      </c>
      <c r="AK56" s="49" t="e">
        <f>SUM(#REF!)</f>
        <v>#REF!</v>
      </c>
    </row>
    <row r="57" spans="1:37" x14ac:dyDescent="0.25">
      <c r="AB57" s="14"/>
      <c r="AC57" s="11"/>
      <c r="AD57" s="20" t="e">
        <f>AD56/AG56</f>
        <v>#REF!</v>
      </c>
      <c r="AE57" s="12"/>
      <c r="AF57" s="20" t="e">
        <f>AF56/AG56</f>
        <v>#REF!</v>
      </c>
      <c r="AG57" s="39"/>
      <c r="AH57" s="38"/>
      <c r="AI57" s="13"/>
      <c r="AJ57" s="13"/>
      <c r="AK57" s="13"/>
    </row>
  </sheetData>
  <autoFilter ref="A1:AR17"/>
  <pageMargins left="0.125" right="0.125" top="1.5" bottom="0.75" header="0.3" footer="0.3"/>
  <pageSetup paperSize="9" scale="86" orientation="portrait" r:id="rId1"/>
  <headerFooter>
    <oddHeader xml:space="preserve">&amp;L&amp;"-,Bold"&amp;10Order No.: 
Owner: 
Consultant: - 
Client: 
Tender (MR) No.: 
&amp;C&amp;"-,Bold"Screw Compactor&amp;R&amp;"-,Bold"&amp;9Cii
Date: 1401-11-11
Rev.: 01
Page &amp;P of &amp;N
</oddHeader>
  </headerFooter>
  <colBreaks count="2" manualBreakCount="2">
    <brk id="26" max="1048575" man="1"/>
    <brk id="38" max="8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Screw Compactor</vt:lpstr>
      <vt:lpstr>'Screw Compactor'!Print_Area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Gerami</dc:creator>
  <cp:lastModifiedBy>CGRayan</cp:lastModifiedBy>
  <cp:lastPrinted>2022-02-05T05:41:27Z</cp:lastPrinted>
  <dcterms:created xsi:type="dcterms:W3CDTF">2022-02-03T06:19:41Z</dcterms:created>
  <dcterms:modified xsi:type="dcterms:W3CDTF">2023-01-31T06:35:49Z</dcterms:modified>
</cp:coreProperties>
</file>