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4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Q25" i="56" s="1"/>
  <c r="R25" i="56" s="1"/>
  <c r="P24" i="56"/>
  <c r="Q24" i="56" s="1"/>
  <c r="R24" i="56" s="1"/>
  <c r="Q23" i="56"/>
  <c r="R23" i="56" s="1"/>
  <c r="P23" i="56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Q14" i="56"/>
  <c r="R14" i="56" s="1"/>
  <c r="P14" i="56"/>
  <c r="P13" i="56"/>
  <c r="Q13" i="56" s="1"/>
  <c r="R13" i="56" s="1"/>
  <c r="P12" i="56"/>
  <c r="Q12" i="56" s="1"/>
  <c r="R12" i="56" s="1"/>
  <c r="P11" i="56"/>
  <c r="Q11" i="56" s="1"/>
  <c r="R11" i="56" s="1"/>
  <c r="Q10" i="56"/>
  <c r="R10" i="56" s="1"/>
  <c r="P10" i="56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O16" i="55"/>
  <c r="P16" i="55" s="1"/>
  <c r="Q16" i="55" s="1"/>
  <c r="R16" i="55" s="1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G8" i="55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P22" i="54"/>
  <c r="Q22" i="54" s="1"/>
  <c r="R22" i="54" s="1"/>
  <c r="P21" i="54"/>
  <c r="P20" i="54"/>
  <c r="Q20" i="54" s="1"/>
  <c r="R20" i="54" s="1"/>
  <c r="P19" i="54"/>
  <c r="P18" i="54"/>
  <c r="Q18" i="54" s="1"/>
  <c r="P17" i="54"/>
  <c r="Q17" i="54" s="1"/>
  <c r="P16" i="54"/>
  <c r="Q16" i="54" s="1"/>
  <c r="R16" i="54" s="1"/>
  <c r="P15" i="54"/>
  <c r="P14" i="54"/>
  <c r="Q14" i="54" s="1"/>
  <c r="R14" i="54" s="1"/>
  <c r="P13" i="54"/>
  <c r="N13" i="54"/>
  <c r="P12" i="54"/>
  <c r="N12" i="54"/>
  <c r="P11" i="54"/>
  <c r="N11" i="54"/>
  <c r="P10" i="54"/>
  <c r="P9" i="54"/>
  <c r="Q9" i="54" s="1"/>
  <c r="R9" i="54" s="1"/>
  <c r="P8" i="54"/>
  <c r="Q23" i="54"/>
  <c r="R23" i="54" s="1"/>
  <c r="P18" i="53"/>
  <c r="Q18" i="53" s="1"/>
  <c r="R18" i="53" s="1"/>
  <c r="P17" i="53"/>
  <c r="Q17" i="53" s="1"/>
  <c r="R17" i="53" s="1"/>
  <c r="P16" i="53"/>
  <c r="P15" i="53"/>
  <c r="Q15" i="53" s="1"/>
  <c r="R15" i="53" s="1"/>
  <c r="P14" i="53"/>
  <c r="Q14" i="53" s="1"/>
  <c r="R14" i="53" s="1"/>
  <c r="P13" i="53"/>
  <c r="Q13" i="53" s="1"/>
  <c r="R13" i="53" s="1"/>
  <c r="P12" i="53"/>
  <c r="P11" i="53"/>
  <c r="Q11" i="53" s="1"/>
  <c r="R11" i="53" s="1"/>
  <c r="P10" i="53"/>
  <c r="Q10" i="53" s="1"/>
  <c r="N10" i="53"/>
  <c r="P9" i="53"/>
  <c r="Q9" i="53" s="1"/>
  <c r="R9" i="53" s="1"/>
  <c r="P8" i="53"/>
  <c r="Q8" i="53" s="1"/>
  <c r="R8" i="53" s="1"/>
  <c r="G8" i="53"/>
  <c r="R10" i="53"/>
  <c r="P57" i="49"/>
  <c r="Q57" i="49" s="1"/>
  <c r="R57" i="49" s="1"/>
  <c r="N57" i="49"/>
  <c r="P56" i="49"/>
  <c r="Q56" i="49" s="1"/>
  <c r="R56" i="49" s="1"/>
  <c r="P55" i="49"/>
  <c r="Q55" i="49" s="1"/>
  <c r="R55" i="49" s="1"/>
  <c r="G39" i="49"/>
  <c r="K43" i="49" s="1"/>
  <c r="O51" i="49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O39" i="49" l="1"/>
  <c r="P39" i="49" s="1"/>
  <c r="Q39" i="49" s="1"/>
  <c r="R39" i="49" s="1"/>
  <c r="K17" i="56"/>
  <c r="K8" i="56"/>
  <c r="K17" i="55"/>
  <c r="K19" i="55"/>
  <c r="R13" i="55"/>
  <c r="R9" i="55"/>
  <c r="R14" i="55"/>
  <c r="R10" i="55"/>
  <c r="R15" i="55"/>
  <c r="R11" i="55"/>
  <c r="R12" i="55"/>
  <c r="R8" i="55"/>
  <c r="Q11" i="55"/>
  <c r="Q15" i="55"/>
  <c r="Q17" i="55"/>
  <c r="R17" i="55" s="1"/>
  <c r="Q22" i="55"/>
  <c r="R22" i="55" s="1"/>
  <c r="Q8" i="54"/>
  <c r="R8" i="54" s="1"/>
  <c r="Q15" i="54"/>
  <c r="R15" i="54" s="1"/>
  <c r="R17" i="54"/>
  <c r="R18" i="54"/>
  <c r="Q21" i="54"/>
  <c r="R21" i="54" s="1"/>
  <c r="G8" i="54"/>
  <c r="K8" i="54" s="1"/>
  <c r="N17" i="54"/>
  <c r="N18" i="54"/>
  <c r="Q10" i="54"/>
  <c r="R10" i="54" s="1"/>
  <c r="Q11" i="54"/>
  <c r="Q12" i="54"/>
  <c r="Q13" i="54"/>
  <c r="R13" i="54" s="1"/>
  <c r="Q19" i="54"/>
  <c r="R19" i="54" s="1"/>
  <c r="R11" i="54"/>
  <c r="R12" i="54"/>
  <c r="Q12" i="53"/>
  <c r="R12" i="53" s="1"/>
  <c r="Q16" i="53"/>
  <c r="R16" i="53" s="1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0" i="49"/>
  <c r="O43" i="49"/>
  <c r="J8" i="49"/>
  <c r="K20" i="49"/>
  <c r="O15" i="49"/>
  <c r="P15" i="49" s="1"/>
  <c r="Q15" i="49" s="1"/>
  <c r="R15" i="49" s="1"/>
  <c r="K16" i="49"/>
  <c r="R16" i="49"/>
  <c r="N20" i="49"/>
  <c r="R23" i="49"/>
  <c r="N16" i="49"/>
  <c r="N23" i="49"/>
  <c r="O24" i="49"/>
  <c r="O25" i="49"/>
  <c r="P25" i="49" s="1"/>
  <c r="Q25" i="49" s="1"/>
  <c r="R25" i="49" s="1"/>
  <c r="N26" i="49"/>
  <c r="P24" i="49" l="1"/>
  <c r="Q24" i="49" s="1"/>
  <c r="R24" i="49" s="1"/>
  <c r="O46" i="49"/>
  <c r="O54" i="49"/>
  <c r="P54" i="49" s="1"/>
  <c r="Q54" i="49" s="1"/>
  <c r="R54" i="49" s="1"/>
  <c r="O42" i="49"/>
  <c r="P42" i="49" s="1"/>
  <c r="Q42" i="49" s="1"/>
  <c r="R42" i="49" s="1"/>
  <c r="O48" i="49"/>
  <c r="P40" i="49"/>
  <c r="Q40" i="49" s="1"/>
  <c r="R40" i="49" s="1"/>
  <c r="O41" i="49"/>
  <c r="P41" i="49" s="1"/>
  <c r="Q41" i="49" s="1"/>
  <c r="R41" i="49" s="1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46" i="49" l="1"/>
  <c r="Q46" i="49" s="1"/>
  <c r="R46" i="49" s="1"/>
  <c r="O47" i="49"/>
  <c r="P47" i="49" s="1"/>
  <c r="Q47" i="49" s="1"/>
  <c r="R47" i="49" s="1"/>
  <c r="P48" i="49"/>
  <c r="Q48" i="49" s="1"/>
  <c r="R48" i="49" s="1"/>
  <c r="O49" i="49"/>
  <c r="P44" i="49"/>
  <c r="Q44" i="49" s="1"/>
  <c r="R44" i="49" s="1"/>
  <c r="O45" i="49"/>
  <c r="P45" i="49" s="1"/>
  <c r="Q45" i="49" s="1"/>
  <c r="R45" i="49" s="1"/>
  <c r="K18" i="49"/>
  <c r="O18" i="49"/>
  <c r="O50" i="49" l="1"/>
  <c r="P50" i="49" s="1"/>
  <c r="Q50" i="49" s="1"/>
  <c r="R50" i="49" s="1"/>
  <c r="P49" i="49"/>
  <c r="Q49" i="49" s="1"/>
  <c r="R49" i="49" s="1"/>
  <c r="P18" i="49"/>
  <c r="Q18" i="49" s="1"/>
  <c r="R18" i="49" s="1"/>
  <c r="O19" i="49"/>
  <c r="P19" i="49" s="1"/>
  <c r="Q19" i="49" s="1"/>
  <c r="R19" i="49" s="1"/>
</calcChain>
</file>

<file path=xl/sharedStrings.xml><?xml version="1.0" encoding="utf-8"?>
<sst xmlns="http://schemas.openxmlformats.org/spreadsheetml/2006/main" count="731" uniqueCount="240">
  <si>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</si>
  <si>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</si>
  <si>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</si>
  <si>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</si>
  <si>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</si>
  <si>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</si>
  <si>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</si>
  <si>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</si>
  <si>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</si>
  <si>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</si>
  <si>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</si>
  <si>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</si>
  <si>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</si>
  <si>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</si>
  <si>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</si>
  <si>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</si>
  <si>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</si>
  <si>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نوع محصول</t>
  </si>
  <si>
    <t>مقدار خالص</t>
  </si>
  <si>
    <t>واحد</t>
  </si>
  <si>
    <t>درام3400</t>
  </si>
  <si>
    <t>درام5100</t>
  </si>
  <si>
    <t>خار شفت فراموش شده</t>
  </si>
  <si>
    <t>نبشی میانی فراموش شده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</si>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</sst>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.3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4" borderId="18" xfId="0" applyFill="1" applyBorder="1"/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A6" zoomScaleNormal="100" workbookViewId="0">
      <selection activeCell="E8" sqref="E8:E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9" ht="14.25" customHeight="1" x14ac:dyDescent="0.25">
      <c r="A8" s="217" t="s">
        <v>24</v>
      </c>
      <c r="B8" s="186">
        <v>20</v>
      </c>
      <c r="C8" s="186">
        <v>1</v>
      </c>
      <c r="D8" s="217" t="s">
        <v>25</v>
      </c>
      <c r="E8" s="220">
        <v>5100</v>
      </c>
      <c r="F8" s="183" t="s">
        <v>26</v>
      </c>
      <c r="G8" s="186">
        <f>C8*F8</f>
        <v>1</v>
      </c>
      <c r="H8" s="186" t="s">
        <v>27</v>
      </c>
      <c r="I8" s="209" t="s">
        <v>28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86">
        <f>J8*G8</f>
        <v>12</v>
      </c>
      <c r="L8" s="85" t="s">
        <v>26</v>
      </c>
      <c r="M8" s="70" t="s">
        <v>29</v>
      </c>
      <c r="N8" s="149" t="s">
        <v>30</v>
      </c>
      <c r="O8" s="130">
        <f>2*$J$8</f>
        <v>24</v>
      </c>
      <c r="P8" s="130">
        <f>O8*$F$8</f>
        <v>24</v>
      </c>
      <c r="Q8" s="130">
        <f>P8*$C$8</f>
        <v>24</v>
      </c>
      <c r="R8" s="130">
        <f>7*$Q$8</f>
        <v>168</v>
      </c>
      <c r="S8" s="98" t="s">
        <v>31</v>
      </c>
      <c r="T8" s="63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85" t="s">
        <v>32</v>
      </c>
      <c r="M9" s="70" t="s">
        <v>33</v>
      </c>
      <c r="N9" s="138" t="s">
        <v>34</v>
      </c>
      <c r="O9" s="130">
        <f t="shared" ref="O9:O10" si="0">2*$J$8</f>
        <v>24</v>
      </c>
      <c r="P9" s="130">
        <f t="shared" ref="P9:P26" si="1">O9*$F$8</f>
        <v>24</v>
      </c>
      <c r="Q9" s="130">
        <f t="shared" ref="Q9:Q26" si="2">P9*$C$8</f>
        <v>24</v>
      </c>
      <c r="R9" s="138">
        <f>7.2*Q9</f>
        <v>172.8</v>
      </c>
      <c r="S9" s="98" t="s">
        <v>31</v>
      </c>
      <c r="T9" s="7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85" t="s">
        <v>35</v>
      </c>
      <c r="M10" s="70" t="s">
        <v>36</v>
      </c>
      <c r="N10" s="149" t="s">
        <v>37</v>
      </c>
      <c r="O10" s="130">
        <f t="shared" si="0"/>
        <v>24</v>
      </c>
      <c r="P10" s="130">
        <f t="shared" si="1"/>
        <v>24</v>
      </c>
      <c r="Q10" s="130">
        <f t="shared" si="2"/>
        <v>24</v>
      </c>
      <c r="R10" s="130">
        <f>3.6*Q10</f>
        <v>86.4</v>
      </c>
      <c r="S10" s="98" t="s">
        <v>31</v>
      </c>
      <c r="T10" s="7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87" t="s">
        <v>38</v>
      </c>
      <c r="M11" s="88" t="s">
        <v>39</v>
      </c>
      <c r="N11" s="150" t="s">
        <v>40</v>
      </c>
      <c r="O11" s="151" t="str">
        <f>$J$8</f>
        <v>12</v>
      </c>
      <c r="P11" s="151">
        <f t="shared" si="1"/>
        <v>12</v>
      </c>
      <c r="Q11" s="151">
        <f t="shared" si="2"/>
        <v>12</v>
      </c>
      <c r="R11" s="151">
        <f>1.9*Q11</f>
        <v>22.799999999999997</v>
      </c>
      <c r="S11" s="94" t="s">
        <v>31</v>
      </c>
      <c r="T11" s="80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41</v>
      </c>
      <c r="I12" s="214" t="s">
        <v>42</v>
      </c>
      <c r="J12" s="195">
        <v>2</v>
      </c>
      <c r="K12" s="195">
        <f>J12*G8</f>
        <v>2</v>
      </c>
      <c r="L12" s="95">
        <v>1</v>
      </c>
      <c r="M12" s="96" t="s">
        <v>43</v>
      </c>
      <c r="N12" s="152" t="s">
        <v>44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31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85">
        <v>2</v>
      </c>
      <c r="M13" s="70" t="s">
        <v>45</v>
      </c>
      <c r="N13" s="155" t="s">
        <v>46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31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85">
        <v>3</v>
      </c>
      <c r="M14" s="86" t="s">
        <v>47</v>
      </c>
      <c r="N14" s="149" t="s">
        <v>48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31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87">
        <v>4</v>
      </c>
      <c r="M15" s="89" t="s">
        <v>49</v>
      </c>
      <c r="N15" s="157" t="s">
        <v>50</v>
      </c>
      <c r="O15" s="158" t="str">
        <f>IF(B8=30,"6",IF(B8=25,"5",IF(B8=20,"4",IF(B8=15,"3"))))</f>
        <v>4</v>
      </c>
      <c r="P15" s="123">
        <f t="shared" si="1"/>
        <v>4</v>
      </c>
      <c r="Q15" s="159">
        <f t="shared" si="2"/>
        <v>4</v>
      </c>
      <c r="R15" s="159">
        <f>Q15*0.52</f>
        <v>2.08</v>
      </c>
      <c r="S15" s="94" t="s">
        <v>31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25</v>
      </c>
      <c r="I16" s="207" t="s">
        <v>51</v>
      </c>
      <c r="J16" s="205">
        <v>1</v>
      </c>
      <c r="K16" s="205">
        <f>J16*G8</f>
        <v>1</v>
      </c>
      <c r="L16" s="90">
        <v>1</v>
      </c>
      <c r="M16" s="91" t="s">
        <v>52</v>
      </c>
      <c r="N16" s="160" t="str">
        <f>IF(B8=30,"UPN40,L=6600",IF(B8=20,"UPN40,L=4600",IF(B8=25,"UPN40,L=5600",IF(B8=15,"UPN40,L=3600"))))</f>
        <v>UPN40,L=4600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8.6999999999999993</v>
      </c>
      <c r="S16" s="99" t="s">
        <v>31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87">
        <v>2</v>
      </c>
      <c r="M17" s="88" t="s">
        <v>53</v>
      </c>
      <c r="N17" s="150" t="s">
        <v>54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31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24</v>
      </c>
      <c r="I18" s="195" t="s">
        <v>55</v>
      </c>
      <c r="J18" s="195" t="str">
        <f>J8</f>
        <v>12</v>
      </c>
      <c r="K18" s="195">
        <f>J18*G8</f>
        <v>12</v>
      </c>
      <c r="L18" s="95">
        <v>1</v>
      </c>
      <c r="M18" s="96" t="s">
        <v>56</v>
      </c>
      <c r="N18" s="162" t="s">
        <v>57</v>
      </c>
      <c r="O18" s="153" t="str">
        <f>J18</f>
        <v>12</v>
      </c>
      <c r="P18" s="153">
        <f t="shared" si="1"/>
        <v>12</v>
      </c>
      <c r="Q18" s="153">
        <f t="shared" si="2"/>
        <v>12</v>
      </c>
      <c r="R18" s="153">
        <f>Q18</f>
        <v>12</v>
      </c>
      <c r="S18" s="97" t="s">
        <v>58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87">
        <v>2</v>
      </c>
      <c r="M19" s="88" t="s">
        <v>59</v>
      </c>
      <c r="N19" s="150" t="s">
        <v>60</v>
      </c>
      <c r="O19" s="151" t="str">
        <f>O18</f>
        <v>12</v>
      </c>
      <c r="P19" s="151">
        <f t="shared" si="1"/>
        <v>12</v>
      </c>
      <c r="Q19" s="151">
        <f t="shared" si="2"/>
        <v>12</v>
      </c>
      <c r="R19" s="151">
        <f>0.8*Q19</f>
        <v>9.6000000000000014</v>
      </c>
      <c r="S19" s="94" t="s">
        <v>31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61</v>
      </c>
      <c r="I20" s="195" t="s">
        <v>62</v>
      </c>
      <c r="J20" s="195" t="str">
        <f>IF(B8=30,"12",IF(B8=25,"10",IF(B8=20,"8",IF(B8=15,"6"))))</f>
        <v>8</v>
      </c>
      <c r="K20" s="195">
        <f>G8*J20</f>
        <v>8</v>
      </c>
      <c r="L20" s="95">
        <v>1</v>
      </c>
      <c r="M20" s="96" t="s">
        <v>63</v>
      </c>
      <c r="N20" s="163" t="str">
        <f>IF(B8=30,"4x162x1415",IF(B8=25,"4x162x1165",IF(B8=20,"4x162x915",IF(B8=15,"4x162x665"))))</f>
        <v>4x162x915</v>
      </c>
      <c r="O20" s="153">
        <f t="shared" ref="O20" si="3">2*$J$8</f>
        <v>24</v>
      </c>
      <c r="P20" s="153">
        <f t="shared" si="1"/>
        <v>24</v>
      </c>
      <c r="Q20" s="153">
        <f t="shared" si="2"/>
        <v>24</v>
      </c>
      <c r="R20" s="163">
        <f>(IF(B8=30,"7.2",IF(B8=25,"5.9",IF(B8=20,"4.6",IF(B8=15,"3.3")))))*Q20</f>
        <v>110.39999999999999</v>
      </c>
      <c r="S20" s="97" t="s">
        <v>31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87">
        <v>2</v>
      </c>
      <c r="M21" s="88" t="s">
        <v>64</v>
      </c>
      <c r="N21" s="164" t="s">
        <v>65</v>
      </c>
      <c r="O21" s="151">
        <f>2*J20</f>
        <v>16</v>
      </c>
      <c r="P21" s="151">
        <f>O21*F8</f>
        <v>16</v>
      </c>
      <c r="Q21" s="159">
        <f>P21*C8</f>
        <v>16</v>
      </c>
      <c r="R21" s="159">
        <f>0.088*Q21</f>
        <v>1.4079999999999999</v>
      </c>
      <c r="S21" s="94" t="s">
        <v>31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100"/>
      <c r="I22" s="111" t="s">
        <v>66</v>
      </c>
      <c r="J22" s="100"/>
      <c r="K22" s="100"/>
      <c r="L22" s="90">
        <v>1</v>
      </c>
      <c r="M22" s="92" t="s">
        <v>66</v>
      </c>
      <c r="N22" s="165" t="s">
        <v>48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31</v>
      </c>
      <c r="T22" s="83"/>
      <c r="U22" s="101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109"/>
      <c r="I23" s="70" t="s">
        <v>67</v>
      </c>
      <c r="J23" s="109"/>
      <c r="K23" s="109"/>
      <c r="L23" s="85">
        <v>2</v>
      </c>
      <c r="M23" s="70" t="s">
        <v>67</v>
      </c>
      <c r="N23" s="138" t="str">
        <f>IF(B8=30,"1.5x1000x4000",IF(B8=25,"1.5x1250x2500",IF(B8=20,"1.5x1000x2000",IF(B8=15,"1.5x1000x1500"))))</f>
        <v>1.5x1000x2000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37</v>
      </c>
      <c r="S23" s="98" t="s">
        <v>31</v>
      </c>
      <c r="T23" s="71"/>
      <c r="U23" s="101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85" t="s">
        <v>68</v>
      </c>
      <c r="I24" s="70" t="s">
        <v>69</v>
      </c>
      <c r="J24" s="85" t="s">
        <v>68</v>
      </c>
      <c r="K24" s="85" t="s">
        <v>68</v>
      </c>
      <c r="L24" s="85">
        <v>3</v>
      </c>
      <c r="M24" s="70" t="s">
        <v>69</v>
      </c>
      <c r="N24" s="149" t="s">
        <v>70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24</v>
      </c>
      <c r="P24" s="130">
        <f t="shared" si="1"/>
        <v>24</v>
      </c>
      <c r="Q24" s="156">
        <f t="shared" si="2"/>
        <v>24</v>
      </c>
      <c r="R24" s="156">
        <f>1.3*Q24</f>
        <v>31.200000000000003</v>
      </c>
      <c r="S24" s="98" t="s">
        <v>31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85" t="s">
        <v>68</v>
      </c>
      <c r="I25" s="70" t="s">
        <v>71</v>
      </c>
      <c r="J25" s="85" t="s">
        <v>68</v>
      </c>
      <c r="K25" s="85" t="s">
        <v>68</v>
      </c>
      <c r="L25" s="85">
        <v>4</v>
      </c>
      <c r="M25" s="70" t="s">
        <v>71</v>
      </c>
      <c r="N25" s="149" t="s">
        <v>72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130">
        <f t="shared" si="1"/>
        <v>12</v>
      </c>
      <c r="Q25" s="130">
        <f t="shared" si="2"/>
        <v>12</v>
      </c>
      <c r="R25" s="130">
        <f>2.6*Q25</f>
        <v>31.200000000000003</v>
      </c>
      <c r="S25" s="98" t="s">
        <v>31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85" t="s">
        <v>68</v>
      </c>
      <c r="I26" s="70" t="s">
        <v>73</v>
      </c>
      <c r="J26" s="85" t="s">
        <v>68</v>
      </c>
      <c r="K26" s="85" t="s">
        <v>68</v>
      </c>
      <c r="L26" s="85">
        <v>5</v>
      </c>
      <c r="M26" s="70" t="s">
        <v>73</v>
      </c>
      <c r="N26" s="138" t="str">
        <f>IF(B8=30,"1x32x9600",IF(B8=25,"1x32x8000",IF(B8=20,"1x32x6500",IF(B8=15,"1x32x5000"))))</f>
        <v>1x32x6500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6.4</v>
      </c>
      <c r="S26" s="70" t="s">
        <v>31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ht="15.75" thickBot="1" x14ac:dyDescent="0.3"/>
    <row r="29" spans="1:29" ht="15.75" thickBot="1" x14ac:dyDescent="0.3">
      <c r="P29" s="169"/>
      <c r="Q29" s="170"/>
      <c r="R29" s="170"/>
      <c r="S29" s="171" t="s">
        <v>23</v>
      </c>
    </row>
    <row r="37" spans="1:20" ht="19.5" x14ac:dyDescent="0.25">
      <c r="A37" s="197" t="s">
        <v>0</v>
      </c>
      <c r="B37" s="198"/>
      <c r="C37" s="198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17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18</v>
      </c>
      <c r="S38" s="14" t="s">
        <v>19</v>
      </c>
      <c r="T38" s="3" t="s">
        <v>16</v>
      </c>
    </row>
    <row r="39" spans="1:20" ht="12.95" customHeight="1" x14ac:dyDescent="0.25">
      <c r="A39" s="199" t="s">
        <v>24</v>
      </c>
      <c r="B39" s="202">
        <v>20</v>
      </c>
      <c r="C39" s="199" t="s">
        <v>26</v>
      </c>
      <c r="D39" s="199" t="s">
        <v>25</v>
      </c>
      <c r="E39" s="202">
        <v>5100</v>
      </c>
      <c r="F39" s="183" t="s">
        <v>26</v>
      </c>
      <c r="G39" s="186">
        <f>C39*F39</f>
        <v>1</v>
      </c>
      <c r="H39" s="112" t="s">
        <v>68</v>
      </c>
      <c r="I39" s="70" t="s">
        <v>74</v>
      </c>
      <c r="J39" s="112" t="s">
        <v>68</v>
      </c>
      <c r="K39" s="112" t="s">
        <v>68</v>
      </c>
      <c r="L39" s="85">
        <v>6</v>
      </c>
      <c r="M39" s="70" t="s">
        <v>74</v>
      </c>
      <c r="N39" s="149" t="s">
        <v>68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58</v>
      </c>
      <c r="T39" s="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182" t="s">
        <v>68</v>
      </c>
      <c r="I40" s="91" t="s">
        <v>75</v>
      </c>
      <c r="J40" s="182" t="s">
        <v>68</v>
      </c>
      <c r="K40" s="182" t="s">
        <v>68</v>
      </c>
      <c r="L40" s="90">
        <v>7</v>
      </c>
      <c r="M40" s="91" t="s">
        <v>75</v>
      </c>
      <c r="N40" s="149" t="s">
        <v>76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58</v>
      </c>
      <c r="T40" s="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182" t="s">
        <v>68</v>
      </c>
      <c r="I41" s="70" t="s">
        <v>77</v>
      </c>
      <c r="J41" s="182" t="s">
        <v>68</v>
      </c>
      <c r="K41" s="182" t="s">
        <v>68</v>
      </c>
      <c r="L41" s="85">
        <v>8</v>
      </c>
      <c r="M41" s="70" t="s">
        <v>77</v>
      </c>
      <c r="N41" s="149" t="s">
        <v>76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58</v>
      </c>
      <c r="T41" s="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93" t="s">
        <v>68</v>
      </c>
      <c r="I42" s="88" t="s">
        <v>78</v>
      </c>
      <c r="J42" s="93" t="s">
        <v>68</v>
      </c>
      <c r="K42" s="93" t="s">
        <v>68</v>
      </c>
      <c r="L42" s="87">
        <v>9</v>
      </c>
      <c r="M42" s="88" t="s">
        <v>78</v>
      </c>
      <c r="N42" s="150" t="s">
        <v>79</v>
      </c>
      <c r="O42" s="151" t="str">
        <f>J8</f>
        <v>12</v>
      </c>
      <c r="P42" s="151">
        <f t="shared" si="4"/>
        <v>12</v>
      </c>
      <c r="Q42" s="159">
        <f t="shared" si="5"/>
        <v>12</v>
      </c>
      <c r="R42" s="159">
        <f>Q42</f>
        <v>12</v>
      </c>
      <c r="S42" s="94" t="s">
        <v>58</v>
      </c>
      <c r="T42" s="42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80</v>
      </c>
      <c r="I43" s="191" t="s">
        <v>81</v>
      </c>
      <c r="J43" s="191">
        <v>1</v>
      </c>
      <c r="K43" s="191">
        <f>J43*G39</f>
        <v>1</v>
      </c>
      <c r="L43" s="90">
        <v>1</v>
      </c>
      <c r="M43" s="91" t="s">
        <v>82</v>
      </c>
      <c r="N43" s="165" t="s">
        <v>83</v>
      </c>
      <c r="O43" s="127" t="str">
        <f>IF(B39=30,"24",IF(B39=20,"16",IF(B39=25,"20",IF(B39=15,"12"))))</f>
        <v>16</v>
      </c>
      <c r="P43" s="132">
        <f t="shared" si="4"/>
        <v>16</v>
      </c>
      <c r="Q43" s="161">
        <f t="shared" si="5"/>
        <v>16</v>
      </c>
      <c r="R43" s="161">
        <f t="shared" ref="R43:R56" si="6">Q43</f>
        <v>16</v>
      </c>
      <c r="S43" s="99" t="s">
        <v>58</v>
      </c>
      <c r="T43" s="16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85">
        <v>2</v>
      </c>
      <c r="M44" s="70" t="s">
        <v>84</v>
      </c>
      <c r="N44" s="149" t="s">
        <v>85</v>
      </c>
      <c r="O44" s="130" t="str">
        <f>O43</f>
        <v>16</v>
      </c>
      <c r="P44" s="130">
        <f t="shared" si="4"/>
        <v>16</v>
      </c>
      <c r="Q44" s="156">
        <f t="shared" si="5"/>
        <v>16</v>
      </c>
      <c r="R44" s="156">
        <f t="shared" si="6"/>
        <v>16</v>
      </c>
      <c r="S44" s="98" t="s">
        <v>58</v>
      </c>
      <c r="T44" s="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90">
        <v>3</v>
      </c>
      <c r="M45" s="70" t="s">
        <v>86</v>
      </c>
      <c r="N45" s="149" t="s">
        <v>87</v>
      </c>
      <c r="O45" s="130" t="str">
        <f>O44</f>
        <v>16</v>
      </c>
      <c r="P45" s="130">
        <f t="shared" si="4"/>
        <v>16</v>
      </c>
      <c r="Q45" s="167">
        <f t="shared" si="5"/>
        <v>16</v>
      </c>
      <c r="R45" s="167">
        <f t="shared" si="6"/>
        <v>16</v>
      </c>
      <c r="S45" s="113" t="s">
        <v>58</v>
      </c>
      <c r="T45" s="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85">
        <v>4</v>
      </c>
      <c r="M46" s="91" t="s">
        <v>88</v>
      </c>
      <c r="N46" s="165" t="s">
        <v>89</v>
      </c>
      <c r="O46" s="132" t="str">
        <f>O24</f>
        <v>24</v>
      </c>
      <c r="P46" s="132">
        <f t="shared" si="4"/>
        <v>24</v>
      </c>
      <c r="Q46" s="156">
        <f t="shared" si="5"/>
        <v>24</v>
      </c>
      <c r="R46" s="156">
        <f t="shared" si="6"/>
        <v>24</v>
      </c>
      <c r="S46" s="98" t="s">
        <v>58</v>
      </c>
      <c r="T46" s="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90">
        <v>5</v>
      </c>
      <c r="M47" s="70" t="s">
        <v>90</v>
      </c>
      <c r="N47" s="149" t="s">
        <v>91</v>
      </c>
      <c r="O47" s="130" t="str">
        <f>O46</f>
        <v>24</v>
      </c>
      <c r="P47" s="130">
        <f t="shared" si="4"/>
        <v>24</v>
      </c>
      <c r="Q47" s="161">
        <f t="shared" si="5"/>
        <v>24</v>
      </c>
      <c r="R47" s="161">
        <f t="shared" si="6"/>
        <v>24</v>
      </c>
      <c r="S47" s="99" t="s">
        <v>58</v>
      </c>
      <c r="T47" s="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85">
        <v>6</v>
      </c>
      <c r="M48" s="70" t="s">
        <v>92</v>
      </c>
      <c r="N48" s="149" t="s">
        <v>93</v>
      </c>
      <c r="O48" s="130">
        <f>J8*11</f>
        <v>132</v>
      </c>
      <c r="P48" s="130">
        <f t="shared" si="4"/>
        <v>132</v>
      </c>
      <c r="Q48" s="161">
        <f t="shared" si="5"/>
        <v>132</v>
      </c>
      <c r="R48" s="161">
        <f t="shared" si="6"/>
        <v>132</v>
      </c>
      <c r="S48" s="99" t="s">
        <v>58</v>
      </c>
      <c r="T48" s="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90">
        <v>7</v>
      </c>
      <c r="M49" s="70" t="s">
        <v>94</v>
      </c>
      <c r="N49" s="149" t="s">
        <v>91</v>
      </c>
      <c r="O49" s="130">
        <f>O48</f>
        <v>132</v>
      </c>
      <c r="P49" s="130">
        <f t="shared" si="4"/>
        <v>132</v>
      </c>
      <c r="Q49" s="156">
        <f t="shared" si="5"/>
        <v>132</v>
      </c>
      <c r="R49" s="156">
        <f t="shared" si="6"/>
        <v>132</v>
      </c>
      <c r="S49" s="98" t="s">
        <v>58</v>
      </c>
      <c r="T49" s="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85">
        <v>8</v>
      </c>
      <c r="M50" s="70" t="s">
        <v>95</v>
      </c>
      <c r="N50" s="149" t="s">
        <v>96</v>
      </c>
      <c r="O50" s="130">
        <f>O49</f>
        <v>132</v>
      </c>
      <c r="P50" s="130">
        <f t="shared" si="4"/>
        <v>132</v>
      </c>
      <c r="Q50" s="156">
        <f t="shared" si="5"/>
        <v>132</v>
      </c>
      <c r="R50" s="156">
        <f t="shared" si="6"/>
        <v>132</v>
      </c>
      <c r="S50" s="98" t="s">
        <v>58</v>
      </c>
      <c r="T50" s="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90">
        <v>9</v>
      </c>
      <c r="M51" s="70" t="s">
        <v>97</v>
      </c>
      <c r="N51" s="149" t="s">
        <v>98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64</v>
      </c>
      <c r="P51" s="130">
        <f t="shared" si="4"/>
        <v>64</v>
      </c>
      <c r="Q51" s="156">
        <f t="shared" si="5"/>
        <v>64</v>
      </c>
      <c r="R51" s="156">
        <f t="shared" si="6"/>
        <v>64</v>
      </c>
      <c r="S51" s="98" t="s">
        <v>58</v>
      </c>
      <c r="T51" s="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85">
        <v>10</v>
      </c>
      <c r="M52" s="70" t="s">
        <v>99</v>
      </c>
      <c r="N52" s="149" t="s">
        <v>100</v>
      </c>
      <c r="O52" s="130" t="str">
        <f>O51</f>
        <v>64</v>
      </c>
      <c r="P52" s="130">
        <f t="shared" si="4"/>
        <v>64</v>
      </c>
      <c r="Q52" s="156">
        <f t="shared" si="5"/>
        <v>64</v>
      </c>
      <c r="R52" s="156">
        <f t="shared" si="6"/>
        <v>64</v>
      </c>
      <c r="S52" s="98" t="s">
        <v>58</v>
      </c>
      <c r="T52" s="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90">
        <v>11</v>
      </c>
      <c r="M53" s="70" t="s">
        <v>101</v>
      </c>
      <c r="N53" s="149" t="s">
        <v>102</v>
      </c>
      <c r="O53" s="130" t="str">
        <f>O51</f>
        <v>64</v>
      </c>
      <c r="P53" s="130">
        <f t="shared" si="4"/>
        <v>64</v>
      </c>
      <c r="Q53" s="119">
        <f t="shared" si="5"/>
        <v>64</v>
      </c>
      <c r="R53" s="119">
        <f t="shared" si="6"/>
        <v>64</v>
      </c>
      <c r="S53" s="79" t="s">
        <v>58</v>
      </c>
      <c r="T53" s="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85">
        <v>12</v>
      </c>
      <c r="M54" s="70" t="s">
        <v>103</v>
      </c>
      <c r="N54" s="149" t="s">
        <v>104</v>
      </c>
      <c r="O54" s="130">
        <f>J8*7</f>
        <v>84</v>
      </c>
      <c r="P54" s="119">
        <f t="shared" si="4"/>
        <v>84</v>
      </c>
      <c r="Q54" s="156">
        <f t="shared" si="5"/>
        <v>84</v>
      </c>
      <c r="R54" s="156">
        <f t="shared" si="6"/>
        <v>84</v>
      </c>
      <c r="S54" s="98" t="s">
        <v>58</v>
      </c>
      <c r="T54" s="115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90">
        <v>13</v>
      </c>
      <c r="M55" s="70" t="s">
        <v>105</v>
      </c>
      <c r="N55" s="149" t="s">
        <v>93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58</v>
      </c>
      <c r="T55" s="115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85">
        <v>14</v>
      </c>
      <c r="M56" s="70" t="s">
        <v>106</v>
      </c>
      <c r="N56" s="149" t="s">
        <v>107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58</v>
      </c>
      <c r="T56" s="115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90">
        <v>15</v>
      </c>
      <c r="M57" s="70" t="s">
        <v>108</v>
      </c>
      <c r="N57" s="138" t="str">
        <f>IF(B8=30,"3x150x10000",IF(B8=25,"3x150x8500",IF(B8=20,"3x150x7000",IF(B8=15,"3x150x5500"))))</f>
        <v>3x150x7000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4.72</v>
      </c>
      <c r="S57" s="98" t="s">
        <v>31</v>
      </c>
      <c r="T57" s="115"/>
    </row>
    <row r="72" spans="1:1" hidden="1" x14ac:dyDescent="0.25">
      <c r="A72" t="s">
        <v>20</v>
      </c>
    </row>
    <row r="73" spans="1:1" hidden="1" x14ac:dyDescent="0.25">
      <c r="A73" t="s">
        <v>21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3" zoomScaleNormal="100" workbookViewId="0">
      <selection activeCell="C8" sqref="C8:C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4.25" customHeight="1" x14ac:dyDescent="0.25">
      <c r="A8" s="230" t="s">
        <v>24</v>
      </c>
      <c r="B8" s="233">
        <v>20</v>
      </c>
      <c r="C8" s="186">
        <v>1</v>
      </c>
      <c r="D8" s="226" t="s">
        <v>27</v>
      </c>
      <c r="E8" s="229" t="s">
        <v>109</v>
      </c>
      <c r="F8" s="223" t="s">
        <v>26</v>
      </c>
      <c r="G8" s="224">
        <f>F8*C8</f>
        <v>1</v>
      </c>
      <c r="H8" s="226" t="s">
        <v>27</v>
      </c>
      <c r="I8" s="226" t="s">
        <v>109</v>
      </c>
      <c r="J8" s="226">
        <v>1</v>
      </c>
      <c r="K8" s="226">
        <v>2</v>
      </c>
      <c r="L8" s="177" t="s">
        <v>26</v>
      </c>
      <c r="M8" s="20" t="s">
        <v>110</v>
      </c>
      <c r="N8" s="140" t="s">
        <v>111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31</v>
      </c>
      <c r="T8" s="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177" t="s">
        <v>32</v>
      </c>
      <c r="M9" s="20" t="s">
        <v>112</v>
      </c>
      <c r="N9" s="140" t="s">
        <v>113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31</v>
      </c>
      <c r="T9" s="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177" t="s">
        <v>35</v>
      </c>
      <c r="M10" s="20" t="s">
        <v>114</v>
      </c>
      <c r="N10" s="138" t="str">
        <f>IF(B8=30,"4x234x1648",IF(B8=20,"4x234x1192",IF(B8=25,"4x234x1420",IF(B8=15,"4x234x964"))))</f>
        <v>4x234x1192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17.5</v>
      </c>
      <c r="S10" s="7" t="s">
        <v>31</v>
      </c>
      <c r="T10" s="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180" t="s">
        <v>38</v>
      </c>
      <c r="M11" s="22" t="s">
        <v>115</v>
      </c>
      <c r="N11" s="143" t="s">
        <v>116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31</v>
      </c>
      <c r="T11" s="42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48" t="s">
        <v>68</v>
      </c>
      <c r="I12" s="48" t="s">
        <v>117</v>
      </c>
      <c r="J12" s="48">
        <v>1</v>
      </c>
      <c r="K12" s="48">
        <v>2</v>
      </c>
      <c r="L12" s="32" t="s">
        <v>26</v>
      </c>
      <c r="M12" s="33" t="s">
        <v>117</v>
      </c>
      <c r="N12" s="145" t="s">
        <v>118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58</v>
      </c>
      <c r="T12" s="49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41</v>
      </c>
      <c r="I13" s="228" t="s">
        <v>81</v>
      </c>
      <c r="J13" s="185">
        <v>1</v>
      </c>
      <c r="K13" s="185">
        <v>2</v>
      </c>
      <c r="L13" s="173" t="s">
        <v>26</v>
      </c>
      <c r="M13" s="21" t="s">
        <v>119</v>
      </c>
      <c r="N13" s="147" t="s">
        <v>120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58</v>
      </c>
      <c r="T13" s="16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177" t="s">
        <v>32</v>
      </c>
      <c r="M14" s="20" t="s">
        <v>121</v>
      </c>
      <c r="N14" s="140" t="s">
        <v>122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58</v>
      </c>
      <c r="T14" s="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177" t="s">
        <v>35</v>
      </c>
      <c r="M15" s="20" t="s">
        <v>123</v>
      </c>
      <c r="N15" s="140" t="s">
        <v>124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58</v>
      </c>
      <c r="T15" s="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177" t="s">
        <v>38</v>
      </c>
      <c r="M16" s="20" t="s">
        <v>125</v>
      </c>
      <c r="N16" s="140" t="s">
        <v>124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58</v>
      </c>
      <c r="T16" s="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177" t="s">
        <v>126</v>
      </c>
      <c r="M17" s="20" t="s">
        <v>127</v>
      </c>
      <c r="N17" s="140" t="s">
        <v>128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58</v>
      </c>
      <c r="T17" s="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177" t="s">
        <v>129</v>
      </c>
      <c r="M18" s="20" t="s">
        <v>130</v>
      </c>
      <c r="N18" s="118" t="s">
        <v>131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58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8" zoomScaleNormal="100" workbookViewId="0">
      <selection activeCell="E8" sqref="E8:E23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x14ac:dyDescent="0.25">
      <c r="A8" s="249" t="s">
        <v>24</v>
      </c>
      <c r="B8" s="250">
        <v>20</v>
      </c>
      <c r="C8" s="250">
        <v>1</v>
      </c>
      <c r="D8" s="249" t="s">
        <v>41</v>
      </c>
      <c r="E8" s="251" t="s">
        <v>132</v>
      </c>
      <c r="F8" s="247">
        <v>1</v>
      </c>
      <c r="G8" s="225">
        <f>C8*F8</f>
        <v>1</v>
      </c>
      <c r="H8" s="225" t="s">
        <v>27</v>
      </c>
      <c r="I8" s="225" t="s">
        <v>132</v>
      </c>
      <c r="J8" s="225">
        <v>1</v>
      </c>
      <c r="K8" s="225">
        <f>J8*G8</f>
        <v>1</v>
      </c>
      <c r="L8" s="181" t="s">
        <v>26</v>
      </c>
      <c r="M8" s="179" t="s">
        <v>110</v>
      </c>
      <c r="N8" s="137" t="s">
        <v>133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31</v>
      </c>
      <c r="T8" s="65"/>
    </row>
    <row r="9" spans="1:20" x14ac:dyDescent="0.25">
      <c r="A9" s="249"/>
      <c r="B9" s="250"/>
      <c r="C9" s="250"/>
      <c r="D9" s="249"/>
      <c r="E9" s="251"/>
      <c r="F9" s="247"/>
      <c r="G9" s="225"/>
      <c r="H9" s="225"/>
      <c r="I9" s="225"/>
      <c r="J9" s="225"/>
      <c r="K9" s="225"/>
      <c r="L9" s="181" t="s">
        <v>32</v>
      </c>
      <c r="M9" s="179" t="s">
        <v>112</v>
      </c>
      <c r="N9" s="137" t="s">
        <v>134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31</v>
      </c>
      <c r="T9" s="65"/>
    </row>
    <row r="10" spans="1:20" x14ac:dyDescent="0.25">
      <c r="A10" s="249"/>
      <c r="B10" s="250"/>
      <c r="C10" s="250"/>
      <c r="D10" s="249"/>
      <c r="E10" s="251"/>
      <c r="F10" s="247"/>
      <c r="G10" s="225"/>
      <c r="H10" s="225"/>
      <c r="I10" s="225"/>
      <c r="J10" s="225"/>
      <c r="K10" s="225"/>
      <c r="L10" s="181" t="s">
        <v>35</v>
      </c>
      <c r="M10" s="179" t="s">
        <v>135</v>
      </c>
      <c r="N10" s="137" t="s">
        <v>136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31</v>
      </c>
      <c r="T10" s="65"/>
    </row>
    <row r="11" spans="1:20" x14ac:dyDescent="0.25">
      <c r="A11" s="249"/>
      <c r="B11" s="250"/>
      <c r="C11" s="250"/>
      <c r="D11" s="249"/>
      <c r="E11" s="251"/>
      <c r="F11" s="247"/>
      <c r="G11" s="225"/>
      <c r="H11" s="225"/>
      <c r="I11" s="225"/>
      <c r="J11" s="225"/>
      <c r="K11" s="225"/>
      <c r="L11" s="181" t="s">
        <v>38</v>
      </c>
      <c r="M11" s="179" t="s">
        <v>137</v>
      </c>
      <c r="N11" s="127" t="str">
        <f>IF(B8=30,"70x70,L=1677",IF(B8=20,"70x70,L=1213",IF(B8=25,"70x70,L=1445",IF(B8=15,"70x70,L=981"))))</f>
        <v>70x70,L=1213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16</v>
      </c>
      <c r="S11" s="138" t="s">
        <v>31</v>
      </c>
      <c r="T11" s="65"/>
    </row>
    <row r="12" spans="1:20" x14ac:dyDescent="0.25">
      <c r="A12" s="249"/>
      <c r="B12" s="250"/>
      <c r="C12" s="250"/>
      <c r="D12" s="249"/>
      <c r="E12" s="251"/>
      <c r="F12" s="247"/>
      <c r="G12" s="225"/>
      <c r="H12" s="225"/>
      <c r="I12" s="225"/>
      <c r="J12" s="225"/>
      <c r="K12" s="225"/>
      <c r="L12" s="181" t="s">
        <v>126</v>
      </c>
      <c r="M12" s="179" t="s">
        <v>138</v>
      </c>
      <c r="N12" s="127" t="str">
        <f>IF(B8=30,"70x70,L=1718",IF(B8=20,"70x70,L=1177",IF(B8=25,"70x70,L=1447",IF(B8=15,"70x70,L=906"))))</f>
        <v>70x70,L=1177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8.75</v>
      </c>
      <c r="S12" s="138" t="s">
        <v>31</v>
      </c>
      <c r="T12" s="65"/>
    </row>
    <row r="13" spans="1:20" x14ac:dyDescent="0.25">
      <c r="A13" s="249"/>
      <c r="B13" s="250"/>
      <c r="C13" s="250"/>
      <c r="D13" s="249"/>
      <c r="E13" s="251"/>
      <c r="F13" s="247"/>
      <c r="G13" s="225"/>
      <c r="H13" s="225"/>
      <c r="I13" s="225"/>
      <c r="J13" s="225"/>
      <c r="K13" s="225"/>
      <c r="L13" s="181" t="s">
        <v>129</v>
      </c>
      <c r="M13" s="179" t="s">
        <v>139</v>
      </c>
      <c r="N13" s="127" t="str">
        <f>IF(B8=30,"3x270x700",IF(B8=20,"3x270x500",IF(B8=25,"3x270x600",IF(B8=15,"3x270x400"))))</f>
        <v>3x270x500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3.18</v>
      </c>
      <c r="S13" s="138" t="s">
        <v>31</v>
      </c>
      <c r="T13" s="65"/>
    </row>
    <row r="14" spans="1:20" ht="28.5" x14ac:dyDescent="0.25">
      <c r="A14" s="249"/>
      <c r="B14" s="250"/>
      <c r="C14" s="250"/>
      <c r="D14" s="249"/>
      <c r="E14" s="251"/>
      <c r="F14" s="247"/>
      <c r="G14" s="225"/>
      <c r="H14" s="225"/>
      <c r="I14" s="225"/>
      <c r="J14" s="225"/>
      <c r="K14" s="225"/>
      <c r="L14" s="181" t="s">
        <v>140</v>
      </c>
      <c r="M14" s="66" t="s">
        <v>141</v>
      </c>
      <c r="N14" s="137" t="s">
        <v>142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31</v>
      </c>
      <c r="T14" s="65"/>
    </row>
    <row r="15" spans="1:20" x14ac:dyDescent="0.25">
      <c r="A15" s="249"/>
      <c r="B15" s="250"/>
      <c r="C15" s="250"/>
      <c r="D15" s="249"/>
      <c r="E15" s="251"/>
      <c r="F15" s="247"/>
      <c r="G15" s="225"/>
      <c r="H15" s="225"/>
      <c r="I15" s="225"/>
      <c r="J15" s="225"/>
      <c r="K15" s="225"/>
      <c r="L15" s="181" t="s">
        <v>143</v>
      </c>
      <c r="M15" s="179" t="s">
        <v>144</v>
      </c>
      <c r="N15" s="137" t="s">
        <v>145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31</v>
      </c>
      <c r="T15" s="65"/>
    </row>
    <row r="16" spans="1:20" x14ac:dyDescent="0.25">
      <c r="A16" s="249"/>
      <c r="B16" s="250"/>
      <c r="C16" s="250"/>
      <c r="D16" s="249"/>
      <c r="E16" s="251"/>
      <c r="F16" s="247"/>
      <c r="G16" s="225"/>
      <c r="H16" s="225"/>
      <c r="I16" s="225"/>
      <c r="J16" s="225"/>
      <c r="K16" s="225"/>
      <c r="L16" s="181" t="s">
        <v>146</v>
      </c>
      <c r="M16" s="179" t="s">
        <v>147</v>
      </c>
      <c r="N16" s="137" t="s">
        <v>148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31</v>
      </c>
      <c r="T16" s="65"/>
    </row>
    <row r="17" spans="1:20" x14ac:dyDescent="0.25">
      <c r="A17" s="249"/>
      <c r="B17" s="250"/>
      <c r="C17" s="250"/>
      <c r="D17" s="249"/>
      <c r="E17" s="251"/>
      <c r="F17" s="247"/>
      <c r="G17" s="225"/>
      <c r="H17" s="225"/>
      <c r="I17" s="225"/>
      <c r="J17" s="225"/>
      <c r="K17" s="225"/>
      <c r="L17" s="181" t="s">
        <v>149</v>
      </c>
      <c r="M17" s="179" t="s">
        <v>150</v>
      </c>
      <c r="N17" s="127" t="str">
        <f>IF(B8=30,"40x40,L=700",IF(B8=20,"40x40,L=500",IF(B8=25,"40x40,L=600",IF(B8=15,"40x40,L=400"))))</f>
        <v>40x40,L=500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1.25</v>
      </c>
      <c r="S17" s="138" t="s">
        <v>31</v>
      </c>
      <c r="T17" s="65"/>
    </row>
    <row r="18" spans="1:20" x14ac:dyDescent="0.25">
      <c r="A18" s="249"/>
      <c r="B18" s="250"/>
      <c r="C18" s="250"/>
      <c r="D18" s="249"/>
      <c r="E18" s="251"/>
      <c r="F18" s="247"/>
      <c r="G18" s="225"/>
      <c r="H18" s="225"/>
      <c r="I18" s="225"/>
      <c r="J18" s="225"/>
      <c r="K18" s="225"/>
      <c r="L18" s="181" t="s">
        <v>151</v>
      </c>
      <c r="M18" s="179" t="s">
        <v>152</v>
      </c>
      <c r="N18" s="127" t="str">
        <f>IF(B8=30,"40x40,L=800",IF(B8=20,"40x40,L=600",IF(B8=25,"40x40,L=700",IF(B8=15,"40x40,L=500"))))</f>
        <v>40x40,L=600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1.5</v>
      </c>
      <c r="S18" s="138" t="s">
        <v>31</v>
      </c>
      <c r="T18" s="65"/>
    </row>
    <row r="19" spans="1:20" x14ac:dyDescent="0.25">
      <c r="A19" s="249"/>
      <c r="B19" s="250"/>
      <c r="C19" s="250"/>
      <c r="D19" s="249"/>
      <c r="E19" s="251"/>
      <c r="F19" s="247"/>
      <c r="G19" s="225"/>
      <c r="H19" s="225"/>
      <c r="I19" s="225"/>
      <c r="J19" s="225"/>
      <c r="K19" s="225"/>
      <c r="L19" s="181" t="s">
        <v>153</v>
      </c>
      <c r="M19" s="179" t="s">
        <v>154</v>
      </c>
      <c r="N19" s="137" t="s">
        <v>155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31</v>
      </c>
      <c r="T19" s="65"/>
    </row>
    <row r="20" spans="1:20" x14ac:dyDescent="0.25">
      <c r="A20" s="249"/>
      <c r="B20" s="250"/>
      <c r="C20" s="250"/>
      <c r="D20" s="249"/>
      <c r="E20" s="251"/>
      <c r="F20" s="247"/>
      <c r="G20" s="225"/>
      <c r="H20" s="225"/>
      <c r="I20" s="225"/>
      <c r="J20" s="225"/>
      <c r="K20" s="225"/>
      <c r="L20" s="181" t="s">
        <v>156</v>
      </c>
      <c r="M20" s="179" t="s">
        <v>157</v>
      </c>
      <c r="N20" s="137" t="s">
        <v>158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31</v>
      </c>
      <c r="T20" s="65"/>
    </row>
    <row r="21" spans="1:20" x14ac:dyDescent="0.25">
      <c r="A21" s="249"/>
      <c r="B21" s="250"/>
      <c r="C21" s="250"/>
      <c r="D21" s="249"/>
      <c r="E21" s="251"/>
      <c r="F21" s="247"/>
      <c r="G21" s="225"/>
      <c r="H21" s="225"/>
      <c r="I21" s="225"/>
      <c r="J21" s="225"/>
      <c r="K21" s="225"/>
      <c r="L21" s="181" t="s">
        <v>159</v>
      </c>
      <c r="M21" s="179" t="s">
        <v>160</v>
      </c>
      <c r="N21" s="137" t="s">
        <v>161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31</v>
      </c>
      <c r="T21" s="45"/>
    </row>
    <row r="22" spans="1:20" x14ac:dyDescent="0.25">
      <c r="A22" s="249"/>
      <c r="B22" s="250"/>
      <c r="C22" s="250"/>
      <c r="D22" s="249"/>
      <c r="E22" s="251"/>
      <c r="F22" s="247"/>
      <c r="G22" s="225"/>
      <c r="H22" s="225"/>
      <c r="I22" s="225"/>
      <c r="J22" s="225"/>
      <c r="K22" s="225"/>
      <c r="L22" s="181">
        <v>15</v>
      </c>
      <c r="M22" s="179" t="s">
        <v>162</v>
      </c>
      <c r="N22" s="137" t="s">
        <v>163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31</v>
      </c>
      <c r="T22" s="65"/>
    </row>
    <row r="23" spans="1:20" x14ac:dyDescent="0.25">
      <c r="A23" s="249"/>
      <c r="B23" s="250"/>
      <c r="C23" s="250"/>
      <c r="D23" s="249"/>
      <c r="E23" s="251"/>
      <c r="F23" s="247"/>
      <c r="G23" s="225"/>
      <c r="H23" s="225"/>
      <c r="I23" s="225"/>
      <c r="J23" s="225"/>
      <c r="K23" s="225"/>
      <c r="L23" s="181">
        <v>16</v>
      </c>
      <c r="M23" s="67" t="s">
        <v>164</v>
      </c>
      <c r="N23" s="139" t="s">
        <v>165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31</v>
      </c>
      <c r="T23" s="65"/>
    </row>
    <row r="24" spans="1:20" x14ac:dyDescent="0.25">
      <c r="J24" s="4"/>
      <c r="K24" s="4"/>
    </row>
    <row r="35" spans="1:20" ht="19.5" x14ac:dyDescent="0.25">
      <c r="A35" s="197" t="s">
        <v>0</v>
      </c>
      <c r="B35" s="198"/>
      <c r="C35" s="198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17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18</v>
      </c>
      <c r="S36" s="53" t="s">
        <v>19</v>
      </c>
      <c r="T36" s="36" t="s">
        <v>16</v>
      </c>
    </row>
    <row r="37" spans="1:20" ht="14.25" customHeight="1" x14ac:dyDescent="0.25">
      <c r="A37" s="240" t="s">
        <v>24</v>
      </c>
      <c r="B37" s="243">
        <v>20</v>
      </c>
      <c r="C37" s="246" t="s">
        <v>26</v>
      </c>
      <c r="D37" s="246" t="s">
        <v>41</v>
      </c>
      <c r="E37" s="246" t="s">
        <v>132</v>
      </c>
      <c r="F37" s="246" t="s">
        <v>26</v>
      </c>
      <c r="G37" s="248">
        <f>F37*C37</f>
        <v>1</v>
      </c>
      <c r="H37" s="223" t="s">
        <v>27</v>
      </c>
      <c r="I37" s="223" t="s">
        <v>132</v>
      </c>
      <c r="J37" s="223">
        <v>1</v>
      </c>
      <c r="K37" s="223">
        <v>2</v>
      </c>
      <c r="L37" s="177" t="s">
        <v>166</v>
      </c>
      <c r="M37" s="25" t="s">
        <v>167</v>
      </c>
      <c r="N37" s="41" t="s">
        <v>168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58</v>
      </c>
      <c r="T37" s="71"/>
    </row>
    <row r="38" spans="1:20" ht="14.25" customHeight="1" x14ac:dyDescent="0.25">
      <c r="A38" s="241"/>
      <c r="B38" s="244"/>
      <c r="C38" s="189"/>
      <c r="D38" s="189"/>
      <c r="E38" s="189"/>
      <c r="F38" s="189"/>
      <c r="G38" s="191"/>
      <c r="H38" s="223"/>
      <c r="I38" s="223"/>
      <c r="J38" s="223"/>
      <c r="K38" s="223"/>
      <c r="L38" s="177" t="s">
        <v>169</v>
      </c>
      <c r="M38" s="25" t="s">
        <v>170</v>
      </c>
      <c r="N38" s="41" t="s">
        <v>171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58</v>
      </c>
      <c r="T38" s="71"/>
    </row>
    <row r="39" spans="1:20" ht="14.25" customHeight="1" x14ac:dyDescent="0.25">
      <c r="A39" s="241"/>
      <c r="B39" s="244"/>
      <c r="C39" s="189"/>
      <c r="D39" s="189"/>
      <c r="E39" s="189"/>
      <c r="F39" s="189"/>
      <c r="G39" s="191"/>
      <c r="H39" s="223"/>
      <c r="I39" s="223"/>
      <c r="J39" s="223"/>
      <c r="K39" s="223"/>
      <c r="L39" s="177" t="s">
        <v>172</v>
      </c>
      <c r="M39" s="25" t="s">
        <v>173</v>
      </c>
      <c r="N39" s="41" t="s">
        <v>174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58</v>
      </c>
      <c r="T39" s="71"/>
    </row>
    <row r="40" spans="1:20" ht="14.25" customHeight="1" x14ac:dyDescent="0.25">
      <c r="A40" s="241"/>
      <c r="B40" s="244"/>
      <c r="C40" s="189"/>
      <c r="D40" s="189"/>
      <c r="E40" s="189"/>
      <c r="F40" s="189"/>
      <c r="G40" s="191"/>
      <c r="H40" s="183"/>
      <c r="I40" s="183"/>
      <c r="J40" s="183"/>
      <c r="K40" s="183"/>
      <c r="L40" s="177" t="s">
        <v>175</v>
      </c>
      <c r="M40" s="25" t="s">
        <v>176</v>
      </c>
      <c r="N40" s="41" t="s">
        <v>174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58</v>
      </c>
      <c r="T40" s="72"/>
    </row>
    <row r="41" spans="1:20" ht="14.25" customHeight="1" x14ac:dyDescent="0.25">
      <c r="A41" s="241"/>
      <c r="B41" s="244"/>
      <c r="C41" s="189"/>
      <c r="D41" s="189"/>
      <c r="E41" s="189"/>
      <c r="F41" s="189"/>
      <c r="G41" s="191"/>
      <c r="H41" s="183"/>
      <c r="I41" s="183"/>
      <c r="J41" s="183"/>
      <c r="K41" s="183"/>
      <c r="L41" s="172" t="s">
        <v>177</v>
      </c>
      <c r="M41" s="57" t="s">
        <v>178</v>
      </c>
      <c r="N41" s="57" t="s">
        <v>179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58</v>
      </c>
      <c r="T41" s="72"/>
    </row>
    <row r="42" spans="1:20" ht="14.25" customHeight="1" thickBot="1" x14ac:dyDescent="0.3">
      <c r="A42" s="241"/>
      <c r="B42" s="244"/>
      <c r="C42" s="189"/>
      <c r="D42" s="189"/>
      <c r="E42" s="189"/>
      <c r="F42" s="189"/>
      <c r="G42" s="191"/>
      <c r="H42" s="236"/>
      <c r="I42" s="236"/>
      <c r="J42" s="236"/>
      <c r="K42" s="236"/>
      <c r="L42" s="180" t="s">
        <v>180</v>
      </c>
      <c r="M42" s="55" t="s">
        <v>181</v>
      </c>
      <c r="N42" s="55" t="s">
        <v>182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58</v>
      </c>
      <c r="T42" s="80"/>
    </row>
    <row r="43" spans="1:20" ht="14.25" customHeight="1" thickBot="1" x14ac:dyDescent="0.3">
      <c r="A43" s="241"/>
      <c r="B43" s="244"/>
      <c r="C43" s="189"/>
      <c r="D43" s="189"/>
      <c r="E43" s="189"/>
      <c r="F43" s="189"/>
      <c r="G43" s="191"/>
      <c r="H43" s="175" t="s">
        <v>68</v>
      </c>
      <c r="I43" s="175" t="s">
        <v>117</v>
      </c>
      <c r="J43" s="175" t="s">
        <v>68</v>
      </c>
      <c r="K43" s="175" t="s">
        <v>68</v>
      </c>
      <c r="L43" s="51" t="s">
        <v>26</v>
      </c>
      <c r="M43" s="43" t="s">
        <v>117</v>
      </c>
      <c r="N43" s="44" t="s">
        <v>118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58</v>
      </c>
      <c r="T43" s="77"/>
    </row>
    <row r="44" spans="1:20" ht="14.25" customHeight="1" x14ac:dyDescent="0.25">
      <c r="A44" s="241"/>
      <c r="B44" s="244"/>
      <c r="C44" s="189"/>
      <c r="D44" s="189"/>
      <c r="E44" s="189"/>
      <c r="F44" s="189"/>
      <c r="G44" s="191"/>
      <c r="H44" s="193" t="s">
        <v>41</v>
      </c>
      <c r="I44" s="237" t="s">
        <v>81</v>
      </c>
      <c r="J44" s="193">
        <v>1</v>
      </c>
      <c r="K44" s="193">
        <v>2</v>
      </c>
      <c r="L44" s="19" t="s">
        <v>26</v>
      </c>
      <c r="M44" s="56" t="s">
        <v>127</v>
      </c>
      <c r="N44" s="56" t="s">
        <v>128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58</v>
      </c>
      <c r="T44" s="72"/>
    </row>
    <row r="45" spans="1:20" ht="14.25" customHeight="1" x14ac:dyDescent="0.25">
      <c r="A45" s="241"/>
      <c r="B45" s="244"/>
      <c r="C45" s="189"/>
      <c r="D45" s="189"/>
      <c r="E45" s="189"/>
      <c r="F45" s="189"/>
      <c r="G45" s="191"/>
      <c r="H45" s="218"/>
      <c r="I45" s="238"/>
      <c r="J45" s="218"/>
      <c r="K45" s="218"/>
      <c r="L45" s="173" t="s">
        <v>32</v>
      </c>
      <c r="M45" s="41" t="s">
        <v>130</v>
      </c>
      <c r="N45" s="41" t="s">
        <v>131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58</v>
      </c>
      <c r="T45" s="84"/>
    </row>
    <row r="46" spans="1:20" ht="14.25" customHeight="1" x14ac:dyDescent="0.25">
      <c r="A46" s="241"/>
      <c r="B46" s="244"/>
      <c r="C46" s="189"/>
      <c r="D46" s="189"/>
      <c r="E46" s="189"/>
      <c r="F46" s="189"/>
      <c r="G46" s="191"/>
      <c r="H46" s="218"/>
      <c r="I46" s="238"/>
      <c r="J46" s="218"/>
      <c r="K46" s="218"/>
      <c r="L46" s="173" t="s">
        <v>35</v>
      </c>
      <c r="M46" s="38" t="s">
        <v>183</v>
      </c>
      <c r="N46" s="81" t="s">
        <v>120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58</v>
      </c>
      <c r="T46" s="83"/>
    </row>
    <row r="47" spans="1:20" ht="14.25" customHeight="1" x14ac:dyDescent="0.25">
      <c r="A47" s="241"/>
      <c r="B47" s="244"/>
      <c r="C47" s="189"/>
      <c r="D47" s="189"/>
      <c r="E47" s="189"/>
      <c r="F47" s="189"/>
      <c r="G47" s="191"/>
      <c r="H47" s="218"/>
      <c r="I47" s="238"/>
      <c r="J47" s="218"/>
      <c r="K47" s="218"/>
      <c r="L47" s="177" t="s">
        <v>38</v>
      </c>
      <c r="M47" s="25" t="s">
        <v>184</v>
      </c>
      <c r="N47" s="26" t="s">
        <v>122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58</v>
      </c>
      <c r="T47" s="71"/>
    </row>
    <row r="48" spans="1:20" ht="14.25" customHeight="1" x14ac:dyDescent="0.25">
      <c r="A48" s="241"/>
      <c r="B48" s="244"/>
      <c r="C48" s="189"/>
      <c r="D48" s="189"/>
      <c r="E48" s="189"/>
      <c r="F48" s="189"/>
      <c r="G48" s="191"/>
      <c r="H48" s="218"/>
      <c r="I48" s="238"/>
      <c r="J48" s="218"/>
      <c r="K48" s="218"/>
      <c r="L48" s="177" t="s">
        <v>126</v>
      </c>
      <c r="M48" s="25" t="s">
        <v>185</v>
      </c>
      <c r="N48" s="26" t="s">
        <v>124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58</v>
      </c>
      <c r="T48" s="71"/>
    </row>
    <row r="49" spans="1:20" ht="14.25" customHeight="1" x14ac:dyDescent="0.25">
      <c r="A49" s="242"/>
      <c r="B49" s="245"/>
      <c r="C49" s="190"/>
      <c r="D49" s="190"/>
      <c r="E49" s="190"/>
      <c r="F49" s="190"/>
      <c r="G49" s="192"/>
      <c r="H49" s="219"/>
      <c r="I49" s="239"/>
      <c r="J49" s="219"/>
      <c r="K49" s="219"/>
      <c r="L49" s="177" t="s">
        <v>129</v>
      </c>
      <c r="M49" s="25" t="s">
        <v>186</v>
      </c>
      <c r="N49" s="26" t="s">
        <v>124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58</v>
      </c>
      <c r="T49" s="7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5" zoomScaleNormal="100" workbookViewId="0">
      <selection activeCell="C8" sqref="C8: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6" t="s">
        <v>16</v>
      </c>
    </row>
    <row r="8" spans="1:20" ht="14.25" customHeight="1" x14ac:dyDescent="0.25">
      <c r="A8" s="254" t="s">
        <v>24</v>
      </c>
      <c r="B8" s="202">
        <v>20</v>
      </c>
      <c r="C8" s="255">
        <v>1</v>
      </c>
      <c r="D8" s="254" t="s">
        <v>24</v>
      </c>
      <c r="E8" s="253" t="s">
        <v>187</v>
      </c>
      <c r="F8" s="223" t="s">
        <v>26</v>
      </c>
      <c r="G8" s="252">
        <f>F8*C8</f>
        <v>1</v>
      </c>
      <c r="H8" s="59" t="s">
        <v>68</v>
      </c>
      <c r="I8" s="40" t="s">
        <v>188</v>
      </c>
      <c r="J8" s="59" t="s">
        <v>68</v>
      </c>
      <c r="K8" s="59" t="s">
        <v>68</v>
      </c>
      <c r="L8" s="177" t="s">
        <v>26</v>
      </c>
      <c r="M8" s="40" t="s">
        <v>188</v>
      </c>
      <c r="N8" s="133" t="s">
        <v>189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31</v>
      </c>
      <c r="T8" s="5"/>
    </row>
    <row r="9" spans="1:20" ht="14.25" customHeight="1" x14ac:dyDescent="0.25">
      <c r="A9" s="254"/>
      <c r="B9" s="203"/>
      <c r="C9" s="255"/>
      <c r="D9" s="254"/>
      <c r="E9" s="253"/>
      <c r="F9" s="223"/>
      <c r="G9" s="252"/>
      <c r="H9" s="178" t="s">
        <v>68</v>
      </c>
      <c r="I9" s="35" t="s">
        <v>190</v>
      </c>
      <c r="J9" s="59" t="s">
        <v>68</v>
      </c>
      <c r="K9" s="59" t="s">
        <v>68</v>
      </c>
      <c r="L9" s="173" t="s">
        <v>32</v>
      </c>
      <c r="M9" s="35" t="s">
        <v>190</v>
      </c>
      <c r="N9" s="133" t="s">
        <v>189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31</v>
      </c>
      <c r="T9" s="5"/>
    </row>
    <row r="10" spans="1:20" ht="14.25" customHeight="1" x14ac:dyDescent="0.25">
      <c r="A10" s="254"/>
      <c r="B10" s="203"/>
      <c r="C10" s="255"/>
      <c r="D10" s="254"/>
      <c r="E10" s="253"/>
      <c r="F10" s="223"/>
      <c r="G10" s="252"/>
      <c r="H10" s="178" t="s">
        <v>68</v>
      </c>
      <c r="I10" s="35" t="s">
        <v>191</v>
      </c>
      <c r="J10" s="59" t="s">
        <v>68</v>
      </c>
      <c r="K10" s="59" t="s">
        <v>68</v>
      </c>
      <c r="L10" s="177" t="s">
        <v>35</v>
      </c>
      <c r="M10" s="35" t="s">
        <v>191</v>
      </c>
      <c r="N10" s="133" t="s">
        <v>189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31</v>
      </c>
      <c r="T10" s="5"/>
    </row>
    <row r="11" spans="1:20" ht="14.25" customHeight="1" x14ac:dyDescent="0.25">
      <c r="A11" s="254"/>
      <c r="B11" s="203"/>
      <c r="C11" s="255"/>
      <c r="D11" s="254"/>
      <c r="E11" s="253"/>
      <c r="F11" s="223"/>
      <c r="G11" s="252"/>
      <c r="H11" s="178" t="s">
        <v>68</v>
      </c>
      <c r="I11" s="35" t="s">
        <v>192</v>
      </c>
      <c r="J11" s="59" t="s">
        <v>68</v>
      </c>
      <c r="K11" s="59" t="s">
        <v>68</v>
      </c>
      <c r="L11" s="177" t="s">
        <v>38</v>
      </c>
      <c r="M11" s="35" t="s">
        <v>192</v>
      </c>
      <c r="N11" s="133" t="s">
        <v>189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31</v>
      </c>
      <c r="T11" s="5"/>
    </row>
    <row r="12" spans="1:20" ht="14.25" customHeight="1" x14ac:dyDescent="0.25">
      <c r="A12" s="254"/>
      <c r="B12" s="203"/>
      <c r="C12" s="255"/>
      <c r="D12" s="254"/>
      <c r="E12" s="253"/>
      <c r="F12" s="223"/>
      <c r="G12" s="252"/>
      <c r="H12" s="58" t="s">
        <v>68</v>
      </c>
      <c r="I12" s="35" t="s">
        <v>193</v>
      </c>
      <c r="J12" s="58" t="s">
        <v>68</v>
      </c>
      <c r="K12" s="59" t="s">
        <v>68</v>
      </c>
      <c r="L12" s="173" t="s">
        <v>126</v>
      </c>
      <c r="M12" s="35" t="s">
        <v>193</v>
      </c>
      <c r="N12" s="134" t="s">
        <v>194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31</v>
      </c>
      <c r="T12" s="5"/>
    </row>
    <row r="13" spans="1:20" ht="14.25" customHeight="1" x14ac:dyDescent="0.25">
      <c r="A13" s="254"/>
      <c r="B13" s="203"/>
      <c r="C13" s="255"/>
      <c r="D13" s="254"/>
      <c r="E13" s="253"/>
      <c r="F13" s="223"/>
      <c r="G13" s="252"/>
      <c r="H13" s="58" t="s">
        <v>68</v>
      </c>
      <c r="I13" s="35" t="s">
        <v>195</v>
      </c>
      <c r="J13" s="58" t="s">
        <v>68</v>
      </c>
      <c r="K13" s="59" t="s">
        <v>68</v>
      </c>
      <c r="L13" s="173" t="s">
        <v>129</v>
      </c>
      <c r="M13" s="35" t="s">
        <v>195</v>
      </c>
      <c r="N13" s="134" t="s">
        <v>194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31</v>
      </c>
      <c r="T13" s="5"/>
    </row>
    <row r="14" spans="1:20" ht="14.25" customHeight="1" x14ac:dyDescent="0.25">
      <c r="A14" s="254"/>
      <c r="B14" s="203"/>
      <c r="C14" s="255"/>
      <c r="D14" s="254"/>
      <c r="E14" s="253"/>
      <c r="F14" s="223"/>
      <c r="G14" s="252"/>
      <c r="H14" s="58" t="s">
        <v>68</v>
      </c>
      <c r="I14" s="35" t="s">
        <v>196</v>
      </c>
      <c r="J14" s="58" t="s">
        <v>68</v>
      </c>
      <c r="K14" s="59" t="s">
        <v>68</v>
      </c>
      <c r="L14" s="173" t="s">
        <v>140</v>
      </c>
      <c r="M14" s="35" t="s">
        <v>196</v>
      </c>
      <c r="N14" s="134" t="s">
        <v>194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31</v>
      </c>
      <c r="T14" s="5"/>
    </row>
    <row r="15" spans="1:20" ht="14.25" customHeight="1" x14ac:dyDescent="0.25">
      <c r="A15" s="254"/>
      <c r="B15" s="203"/>
      <c r="C15" s="255"/>
      <c r="D15" s="254"/>
      <c r="E15" s="253"/>
      <c r="F15" s="223"/>
      <c r="G15" s="252"/>
      <c r="H15" s="58" t="s">
        <v>68</v>
      </c>
      <c r="I15" s="35" t="s">
        <v>197</v>
      </c>
      <c r="J15" s="58" t="s">
        <v>68</v>
      </c>
      <c r="K15" s="59" t="s">
        <v>68</v>
      </c>
      <c r="L15" s="173" t="s">
        <v>143</v>
      </c>
      <c r="M15" s="35" t="s">
        <v>197</v>
      </c>
      <c r="N15" s="134" t="s">
        <v>194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31</v>
      </c>
      <c r="T15" s="5"/>
    </row>
    <row r="16" spans="1:20" ht="14.25" customHeight="1" x14ac:dyDescent="0.25">
      <c r="A16" s="254"/>
      <c r="B16" s="203"/>
      <c r="C16" s="255"/>
      <c r="D16" s="254"/>
      <c r="E16" s="253"/>
      <c r="F16" s="223"/>
      <c r="G16" s="252"/>
      <c r="H16" s="59" t="s">
        <v>68</v>
      </c>
      <c r="I16" s="41" t="s">
        <v>198</v>
      </c>
      <c r="J16" s="59" t="s">
        <v>68</v>
      </c>
      <c r="K16" s="59" t="s">
        <v>68</v>
      </c>
      <c r="L16" s="177" t="s">
        <v>146</v>
      </c>
      <c r="M16" s="41" t="s">
        <v>198</v>
      </c>
      <c r="N16" s="133" t="s">
        <v>199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31</v>
      </c>
      <c r="T16" s="5"/>
    </row>
    <row r="17" spans="1:28" ht="14.25" customHeight="1" x14ac:dyDescent="0.25">
      <c r="A17" s="254"/>
      <c r="B17" s="203"/>
      <c r="C17" s="255"/>
      <c r="D17" s="254"/>
      <c r="E17" s="253"/>
      <c r="F17" s="223"/>
      <c r="G17" s="252"/>
      <c r="H17" s="246" t="s">
        <v>27</v>
      </c>
      <c r="I17" s="246" t="s">
        <v>200</v>
      </c>
      <c r="J17" s="246" t="s">
        <v>32</v>
      </c>
      <c r="K17" s="248">
        <f>J17*G8</f>
        <v>2</v>
      </c>
      <c r="L17" s="173" t="s">
        <v>26</v>
      </c>
      <c r="M17" s="35" t="s">
        <v>201</v>
      </c>
      <c r="N17" s="133" t="s">
        <v>202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31</v>
      </c>
      <c r="T17" s="5"/>
    </row>
    <row r="18" spans="1:28" ht="14.25" customHeight="1" x14ac:dyDescent="0.25">
      <c r="A18" s="254"/>
      <c r="B18" s="203"/>
      <c r="C18" s="255"/>
      <c r="D18" s="254"/>
      <c r="E18" s="253"/>
      <c r="F18" s="223"/>
      <c r="G18" s="252"/>
      <c r="H18" s="190"/>
      <c r="I18" s="190"/>
      <c r="J18" s="190"/>
      <c r="K18" s="192"/>
      <c r="L18" s="177" t="s">
        <v>32</v>
      </c>
      <c r="M18" s="35" t="s">
        <v>203</v>
      </c>
      <c r="N18" s="133" t="s">
        <v>204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31</v>
      </c>
      <c r="T18" s="5"/>
    </row>
    <row r="19" spans="1:28" ht="14.25" customHeight="1" x14ac:dyDescent="0.25">
      <c r="A19" s="254"/>
      <c r="B19" s="203"/>
      <c r="C19" s="255"/>
      <c r="D19" s="254"/>
      <c r="E19" s="253"/>
      <c r="F19" s="223"/>
      <c r="G19" s="252"/>
      <c r="H19" s="246" t="s">
        <v>41</v>
      </c>
      <c r="I19" s="246" t="s">
        <v>205</v>
      </c>
      <c r="J19" s="246">
        <v>1</v>
      </c>
      <c r="K19" s="248">
        <f>J19*G8</f>
        <v>1</v>
      </c>
      <c r="L19" s="177" t="s">
        <v>26</v>
      </c>
      <c r="M19" s="35" t="s">
        <v>206</v>
      </c>
      <c r="N19" s="133" t="s">
        <v>93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58</v>
      </c>
      <c r="T19" s="5"/>
    </row>
    <row r="20" spans="1:28" ht="14.25" customHeight="1" x14ac:dyDescent="0.25">
      <c r="A20" s="254"/>
      <c r="B20" s="203"/>
      <c r="C20" s="255"/>
      <c r="D20" s="254"/>
      <c r="E20" s="253"/>
      <c r="F20" s="223"/>
      <c r="G20" s="252"/>
      <c r="H20" s="189"/>
      <c r="I20" s="189"/>
      <c r="J20" s="189"/>
      <c r="K20" s="191"/>
      <c r="L20" s="173" t="s">
        <v>32</v>
      </c>
      <c r="M20" s="35" t="s">
        <v>207</v>
      </c>
      <c r="N20" s="133" t="s">
        <v>91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58</v>
      </c>
      <c r="T20" s="5"/>
    </row>
    <row r="21" spans="1:28" ht="14.25" customHeight="1" x14ac:dyDescent="0.25">
      <c r="A21" s="254"/>
      <c r="B21" s="203"/>
      <c r="C21" s="255"/>
      <c r="D21" s="254"/>
      <c r="E21" s="253"/>
      <c r="F21" s="223"/>
      <c r="G21" s="252"/>
      <c r="H21" s="189"/>
      <c r="I21" s="189"/>
      <c r="J21" s="189"/>
      <c r="K21" s="191"/>
      <c r="L21" s="177" t="s">
        <v>35</v>
      </c>
      <c r="M21" s="35" t="s">
        <v>208</v>
      </c>
      <c r="N21" s="135" t="s">
        <v>93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58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4"/>
      <c r="B22" s="203"/>
      <c r="C22" s="255"/>
      <c r="D22" s="254"/>
      <c r="E22" s="253"/>
      <c r="F22" s="223"/>
      <c r="G22" s="252"/>
      <c r="H22" s="189"/>
      <c r="I22" s="189"/>
      <c r="J22" s="189"/>
      <c r="K22" s="191"/>
      <c r="L22" s="177" t="s">
        <v>38</v>
      </c>
      <c r="M22" s="35" t="s">
        <v>209</v>
      </c>
      <c r="N22" s="133" t="s">
        <v>91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58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4"/>
      <c r="B23" s="203"/>
      <c r="C23" s="255"/>
      <c r="D23" s="254"/>
      <c r="E23" s="253"/>
      <c r="F23" s="223"/>
      <c r="G23" s="252"/>
      <c r="H23" s="189"/>
      <c r="I23" s="189"/>
      <c r="J23" s="189"/>
      <c r="K23" s="191"/>
      <c r="L23" s="177" t="s">
        <v>126</v>
      </c>
      <c r="M23" s="41" t="s">
        <v>210</v>
      </c>
      <c r="N23" s="133" t="s">
        <v>104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58</v>
      </c>
      <c r="T23" s="5"/>
    </row>
    <row r="24" spans="1:28" ht="14.25" customHeight="1" x14ac:dyDescent="0.25">
      <c r="A24" s="254"/>
      <c r="B24" s="204"/>
      <c r="C24" s="255"/>
      <c r="D24" s="254"/>
      <c r="E24" s="253"/>
      <c r="F24" s="223"/>
      <c r="G24" s="252"/>
      <c r="H24" s="190"/>
      <c r="I24" s="190"/>
      <c r="J24" s="190"/>
      <c r="K24" s="192"/>
      <c r="L24" s="173" t="s">
        <v>129</v>
      </c>
      <c r="M24" s="41" t="s">
        <v>211</v>
      </c>
      <c r="N24" s="133" t="s">
        <v>212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58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tabSelected="1" view="pageLayout" topLeftCell="A7" zoomScaleNormal="100" workbookViewId="0">
      <selection activeCell="C8" sqref="C8:C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3.5" customHeight="1" x14ac:dyDescent="0.25">
      <c r="A8" s="217" t="s">
        <v>24</v>
      </c>
      <c r="B8" s="186">
        <v>20</v>
      </c>
      <c r="C8" s="186">
        <v>1</v>
      </c>
      <c r="D8" s="217" t="s">
        <v>61</v>
      </c>
      <c r="E8" s="229" t="s">
        <v>213</v>
      </c>
      <c r="F8" s="183" t="s">
        <v>26</v>
      </c>
      <c r="G8" s="186">
        <f>F8*C8</f>
        <v>1</v>
      </c>
      <c r="H8" s="217" t="s">
        <v>27</v>
      </c>
      <c r="I8" s="256" t="s">
        <v>214</v>
      </c>
      <c r="J8" s="217">
        <v>1</v>
      </c>
      <c r="K8" s="186">
        <f>J8*G8</f>
        <v>1</v>
      </c>
      <c r="L8" s="177" t="s">
        <v>26</v>
      </c>
      <c r="M8" s="8" t="s">
        <v>214</v>
      </c>
      <c r="N8" s="118" t="s">
        <v>215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31</v>
      </c>
      <c r="T8" s="45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38"/>
      <c r="J9" s="218"/>
      <c r="K9" s="187"/>
      <c r="L9" s="177" t="s">
        <v>32</v>
      </c>
      <c r="M9" s="24" t="s">
        <v>216</v>
      </c>
      <c r="N9" s="121" t="s">
        <v>217</v>
      </c>
      <c r="O9" s="121">
        <v>2</v>
      </c>
      <c r="P9" s="119">
        <f t="shared" ref="P9:P25" si="0">O9*$F$8</f>
        <v>2</v>
      </c>
      <c r="Q9" s="119">
        <f t="shared" ref="Q9:R25" si="1">P9*$C$8</f>
        <v>2</v>
      </c>
      <c r="R9" s="119">
        <f t="shared" si="1"/>
        <v>2</v>
      </c>
      <c r="S9" s="25" t="s">
        <v>58</v>
      </c>
      <c r="T9" s="45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38"/>
      <c r="J10" s="218"/>
      <c r="K10" s="187"/>
      <c r="L10" s="177" t="s">
        <v>35</v>
      </c>
      <c r="M10" s="24" t="s">
        <v>218</v>
      </c>
      <c r="N10" s="121" t="s">
        <v>219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58</v>
      </c>
      <c r="T10" s="45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38"/>
      <c r="J11" s="218"/>
      <c r="K11" s="187"/>
      <c r="L11" s="177" t="s">
        <v>38</v>
      </c>
      <c r="M11" s="24" t="s">
        <v>220</v>
      </c>
      <c r="N11" s="121" t="s">
        <v>100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58</v>
      </c>
      <c r="T11" s="45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180" t="s">
        <v>126</v>
      </c>
      <c r="M12" s="37" t="s">
        <v>221</v>
      </c>
      <c r="N12" s="122" t="s">
        <v>222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58</v>
      </c>
      <c r="T12" s="47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76" t="s">
        <v>68</v>
      </c>
      <c r="I13" s="31" t="s">
        <v>223</v>
      </c>
      <c r="J13" s="176" t="s">
        <v>68</v>
      </c>
      <c r="K13" s="174" t="s">
        <v>68</v>
      </c>
      <c r="L13" s="172" t="s">
        <v>26</v>
      </c>
      <c r="M13" s="31" t="s">
        <v>223</v>
      </c>
      <c r="N13" s="31" t="s">
        <v>224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31</v>
      </c>
      <c r="T13" s="46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78" t="s">
        <v>68</v>
      </c>
      <c r="I14" s="8" t="s">
        <v>225</v>
      </c>
      <c r="J14" s="178" t="s">
        <v>68</v>
      </c>
      <c r="K14" s="116" t="s">
        <v>68</v>
      </c>
      <c r="L14" s="177" t="s">
        <v>32</v>
      </c>
      <c r="M14" s="8" t="s">
        <v>225</v>
      </c>
      <c r="N14" s="118" t="s">
        <v>226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31</v>
      </c>
      <c r="T14" s="45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78" t="s">
        <v>68</v>
      </c>
      <c r="I15" s="25" t="s">
        <v>227</v>
      </c>
      <c r="J15" s="178" t="s">
        <v>68</v>
      </c>
      <c r="K15" s="116" t="s">
        <v>68</v>
      </c>
      <c r="L15" s="177" t="s">
        <v>35</v>
      </c>
      <c r="M15" s="25" t="s">
        <v>227</v>
      </c>
      <c r="N15" s="136" t="s">
        <v>228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58</v>
      </c>
      <c r="T15" s="45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50" t="s">
        <v>68</v>
      </c>
      <c r="I16" s="29" t="s">
        <v>229</v>
      </c>
      <c r="J16" s="50" t="s">
        <v>68</v>
      </c>
      <c r="K16" s="117" t="s">
        <v>68</v>
      </c>
      <c r="L16" s="180" t="s">
        <v>38</v>
      </c>
      <c r="M16" s="29" t="s">
        <v>229</v>
      </c>
      <c r="N16" s="30" t="s">
        <v>68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58</v>
      </c>
      <c r="T16" s="47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41</v>
      </c>
      <c r="I17" s="237" t="s">
        <v>81</v>
      </c>
      <c r="J17" s="193" t="s">
        <v>26</v>
      </c>
      <c r="K17" s="195">
        <f>J17*G8</f>
        <v>1</v>
      </c>
      <c r="L17" s="173" t="s">
        <v>26</v>
      </c>
      <c r="M17" s="40" t="s">
        <v>230</v>
      </c>
      <c r="N17" s="39" t="s">
        <v>231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58</v>
      </c>
      <c r="T17" s="46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38"/>
      <c r="J18" s="218"/>
      <c r="K18" s="187"/>
      <c r="L18" s="177" t="s">
        <v>32</v>
      </c>
      <c r="M18" s="35" t="s">
        <v>232</v>
      </c>
      <c r="N18" s="41" t="s">
        <v>231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58</v>
      </c>
      <c r="T18" s="45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38"/>
      <c r="J19" s="218"/>
      <c r="K19" s="187"/>
      <c r="L19" s="177" t="s">
        <v>35</v>
      </c>
      <c r="M19" s="35" t="s">
        <v>233</v>
      </c>
      <c r="N19" s="41" t="s">
        <v>231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58</v>
      </c>
      <c r="T19" s="45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38"/>
      <c r="J20" s="218"/>
      <c r="K20" s="187"/>
      <c r="L20" s="177" t="s">
        <v>38</v>
      </c>
      <c r="M20" s="35" t="s">
        <v>234</v>
      </c>
      <c r="N20" s="41" t="s">
        <v>231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58</v>
      </c>
      <c r="T20" s="45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38"/>
      <c r="J21" s="218"/>
      <c r="K21" s="187"/>
      <c r="L21" s="177" t="s">
        <v>126</v>
      </c>
      <c r="M21" s="35" t="s">
        <v>235</v>
      </c>
      <c r="N21" s="133" t="s">
        <v>93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58</v>
      </c>
      <c r="T21" s="45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38"/>
      <c r="J22" s="218"/>
      <c r="K22" s="187"/>
      <c r="L22" s="172" t="s">
        <v>129</v>
      </c>
      <c r="M22" s="40" t="s">
        <v>236</v>
      </c>
      <c r="N22" s="135" t="s">
        <v>91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58</v>
      </c>
      <c r="T22" s="45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38"/>
      <c r="J23" s="218"/>
      <c r="K23" s="187"/>
      <c r="L23" s="177" t="s">
        <v>140</v>
      </c>
      <c r="M23" s="35" t="s">
        <v>237</v>
      </c>
      <c r="N23" s="133" t="s">
        <v>96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58</v>
      </c>
      <c r="T23" s="45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38"/>
      <c r="J24" s="218"/>
      <c r="K24" s="187"/>
      <c r="L24" s="177" t="s">
        <v>143</v>
      </c>
      <c r="M24" s="35" t="s">
        <v>238</v>
      </c>
      <c r="N24" s="133" t="s">
        <v>96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58</v>
      </c>
      <c r="T24" s="45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39"/>
      <c r="J25" s="219"/>
      <c r="K25" s="188"/>
      <c r="L25" s="177" t="s">
        <v>146</v>
      </c>
      <c r="M25" s="41" t="s">
        <v>239</v>
      </c>
      <c r="N25" s="41" t="s">
        <v>231</v>
      </c>
      <c r="O25" s="127">
        <v>1</v>
      </c>
      <c r="P25" s="119">
        <f t="shared" si="0"/>
        <v>1</v>
      </c>
      <c r="Q25" s="119">
        <f t="shared" si="1"/>
        <v>1</v>
      </c>
      <c r="R25" s="119">
        <f t="shared" si="1"/>
        <v>1</v>
      </c>
      <c r="S25" s="25" t="s">
        <v>58</v>
      </c>
      <c r="T25" s="45"/>
    </row>
    <row r="26" spans="1:20" ht="15.75" thickBot="1" x14ac:dyDescent="0.3"/>
    <row r="27" spans="1:20" ht="15.75" thickBot="1" x14ac:dyDescent="0.3">
      <c r="N27" s="168" t="s">
        <v>22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2019-01-31T09:13:19Z</dcterms:modified>
</cp:coreProperties>
</file>