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tabRatio="846"/>
  </bookViews>
  <sheets>
    <sheet name="AXF-Persian" sheetId="26" r:id="rId1"/>
    <sheet name="AXF-English" sheetId="27" r:id="rId2"/>
  </sheets>
  <calcPr calcId="152511"/>
</workbook>
</file>

<file path=xl/calcChain.xml><?xml version="1.0" encoding="utf-8"?>
<calcChain xmlns="http://schemas.openxmlformats.org/spreadsheetml/2006/main">
  <c r="P68" i="27" l="1"/>
  <c r="Q68" i="27" s="1"/>
  <c r="R68" i="27" s="1"/>
  <c r="P67" i="27"/>
  <c r="Q67" i="27" s="1"/>
  <c r="R67" i="27" s="1"/>
  <c r="N67" i="27"/>
  <c r="P66" i="27"/>
  <c r="Q66" i="27" s="1"/>
  <c r="R66" i="27" s="1"/>
  <c r="Q65" i="27"/>
  <c r="R65" i="27" s="1"/>
  <c r="P65" i="27"/>
  <c r="P64" i="27"/>
  <c r="Q64" i="27" s="1"/>
  <c r="R64" i="27" s="1"/>
  <c r="P63" i="27"/>
  <c r="Q63" i="27" s="1"/>
  <c r="R63" i="27" s="1"/>
  <c r="P62" i="27"/>
  <c r="Q62" i="27" s="1"/>
  <c r="R62" i="27" s="1"/>
  <c r="Q61" i="27"/>
  <c r="R61" i="27" s="1"/>
  <c r="P61" i="27"/>
  <c r="P60" i="27"/>
  <c r="Q60" i="27" s="1"/>
  <c r="R60" i="27" s="1"/>
  <c r="P59" i="27"/>
  <c r="Q59" i="27" s="1"/>
  <c r="R59" i="27" s="1"/>
  <c r="O59" i="27"/>
  <c r="N59" i="27"/>
  <c r="Q58" i="27"/>
  <c r="R58" i="27" s="1"/>
  <c r="P58" i="27"/>
  <c r="N58" i="27"/>
  <c r="Q57" i="27"/>
  <c r="R57" i="27" s="1"/>
  <c r="P57" i="27"/>
  <c r="N57" i="27"/>
  <c r="Q56" i="27"/>
  <c r="R56" i="27" s="1"/>
  <c r="P56" i="27"/>
  <c r="N56" i="27"/>
  <c r="Q55" i="27"/>
  <c r="R55" i="27" s="1"/>
  <c r="P55" i="27"/>
  <c r="N55" i="27"/>
  <c r="Q54" i="27"/>
  <c r="R54" i="27" s="1"/>
  <c r="P54" i="27"/>
  <c r="N54" i="27"/>
  <c r="Q53" i="27"/>
  <c r="R53" i="27" s="1"/>
  <c r="P53" i="27"/>
  <c r="N53" i="27"/>
  <c r="Q52" i="27"/>
  <c r="R52" i="27" s="1"/>
  <c r="P52" i="27"/>
  <c r="N52" i="27"/>
  <c r="Q51" i="27"/>
  <c r="R51" i="27" s="1"/>
  <c r="P51" i="27"/>
  <c r="N51" i="27"/>
  <c r="Q50" i="27"/>
  <c r="R50" i="27" s="1"/>
  <c r="P50" i="27"/>
  <c r="N50" i="27"/>
  <c r="Q49" i="27"/>
  <c r="R49" i="27" s="1"/>
  <c r="P49" i="27"/>
  <c r="N49" i="27"/>
  <c r="Q48" i="27"/>
  <c r="R48" i="27" s="1"/>
  <c r="P48" i="27"/>
  <c r="N48" i="27"/>
  <c r="Q47" i="27"/>
  <c r="R47" i="27" s="1"/>
  <c r="P47" i="27"/>
  <c r="N47" i="27"/>
  <c r="G47" i="27"/>
  <c r="K60" i="27" s="1"/>
  <c r="Q16" i="27"/>
  <c r="R16" i="27" s="1"/>
  <c r="P16" i="27"/>
  <c r="P15" i="27"/>
  <c r="Q15" i="27" s="1"/>
  <c r="R15" i="27" s="1"/>
  <c r="Q14" i="27"/>
  <c r="R14" i="27" s="1"/>
  <c r="P14" i="27"/>
  <c r="P13" i="27"/>
  <c r="Q13" i="27" s="1"/>
  <c r="R13" i="27" s="1"/>
  <c r="N13" i="27"/>
  <c r="P12" i="27"/>
  <c r="Q12" i="27" s="1"/>
  <c r="R12" i="27" s="1"/>
  <c r="N12" i="27"/>
  <c r="P11" i="27"/>
  <c r="Q11" i="27" s="1"/>
  <c r="R11" i="27" s="1"/>
  <c r="N11" i="27"/>
  <c r="P10" i="27"/>
  <c r="Q10" i="27" s="1"/>
  <c r="R10" i="27" s="1"/>
  <c r="O10" i="27"/>
  <c r="N10" i="27"/>
  <c r="O9" i="27"/>
  <c r="P9" i="27" s="1"/>
  <c r="Q9" i="27" s="1"/>
  <c r="R9" i="27" s="1"/>
  <c r="N9" i="27"/>
  <c r="P8" i="27"/>
  <c r="Q8" i="27" s="1"/>
  <c r="R8" i="27" s="1"/>
  <c r="N8" i="27"/>
  <c r="K8" i="27"/>
  <c r="G8" i="27"/>
  <c r="K47" i="27" l="1"/>
  <c r="G47" i="26"/>
  <c r="N51" i="26" l="1"/>
  <c r="N50" i="26"/>
  <c r="N49" i="26"/>
  <c r="N67" i="26"/>
  <c r="P66" i="26" l="1"/>
  <c r="Q66" i="26" s="1"/>
  <c r="R66" i="26" s="1"/>
  <c r="P65" i="26"/>
  <c r="Q65" i="26" s="1"/>
  <c r="R65" i="26" s="1"/>
  <c r="P63" i="26"/>
  <c r="Q63" i="26" s="1"/>
  <c r="R63" i="26" s="1"/>
  <c r="P64" i="26"/>
  <c r="Q64" i="26" s="1"/>
  <c r="R64" i="26" s="1"/>
  <c r="O59" i="26" l="1"/>
  <c r="P59" i="26" s="1"/>
  <c r="Q59" i="26" s="1"/>
  <c r="R59" i="26" s="1"/>
  <c r="N59" i="26"/>
  <c r="N47" i="26"/>
  <c r="P68" i="26"/>
  <c r="Q68" i="26" s="1"/>
  <c r="R68" i="26" s="1"/>
  <c r="P48" i="26" l="1"/>
  <c r="Q48" i="26" s="1"/>
  <c r="R48" i="26" s="1"/>
  <c r="P49" i="26"/>
  <c r="Q49" i="26"/>
  <c r="R49" i="26" s="1"/>
  <c r="P50" i="26"/>
  <c r="Q50" i="26" s="1"/>
  <c r="R50" i="26" s="1"/>
  <c r="P51" i="26"/>
  <c r="Q51" i="26" s="1"/>
  <c r="R51" i="26" s="1"/>
  <c r="P52" i="26"/>
  <c r="Q52" i="26" s="1"/>
  <c r="R52" i="26" s="1"/>
  <c r="P53" i="26"/>
  <c r="Q53" i="26" s="1"/>
  <c r="R53" i="26" s="1"/>
  <c r="P54" i="26"/>
  <c r="Q54" i="26" s="1"/>
  <c r="R54" i="26" s="1"/>
  <c r="P55" i="26"/>
  <c r="Q55" i="26" s="1"/>
  <c r="R55" i="26" s="1"/>
  <c r="P56" i="26"/>
  <c r="Q56" i="26" s="1"/>
  <c r="R56" i="26" s="1"/>
  <c r="P57" i="26"/>
  <c r="Q57" i="26" s="1"/>
  <c r="R57" i="26" s="1"/>
  <c r="P58" i="26"/>
  <c r="Q58" i="26" s="1"/>
  <c r="R58" i="26" s="1"/>
  <c r="P60" i="26"/>
  <c r="Q60" i="26" s="1"/>
  <c r="R60" i="26" s="1"/>
  <c r="P61" i="26"/>
  <c r="Q61" i="26" s="1"/>
  <c r="R61" i="26" s="1"/>
  <c r="P62" i="26"/>
  <c r="Q62" i="26" s="1"/>
  <c r="R62" i="26" s="1"/>
  <c r="P67" i="26"/>
  <c r="Q67" i="26" s="1"/>
  <c r="R67" i="26" s="1"/>
  <c r="P47" i="26"/>
  <c r="Q47" i="26" s="1"/>
  <c r="R47" i="26" s="1"/>
  <c r="N58" i="26" l="1"/>
  <c r="N57" i="26"/>
  <c r="N56" i="26"/>
  <c r="N55" i="26"/>
  <c r="N54" i="26"/>
  <c r="N53" i="26"/>
  <c r="N48" i="26"/>
  <c r="N52" i="26"/>
  <c r="O10" i="26" l="1"/>
  <c r="O9" i="26"/>
  <c r="N13" i="26"/>
  <c r="N12" i="26"/>
  <c r="N11" i="26"/>
  <c r="N10" i="26"/>
  <c r="N9" i="26"/>
  <c r="N8" i="26"/>
  <c r="K47" i="26"/>
  <c r="K60" i="26" l="1"/>
  <c r="P16" i="26" l="1"/>
  <c r="Q16" i="26" s="1"/>
  <c r="R16" i="26" s="1"/>
  <c r="P15" i="26"/>
  <c r="Q15" i="26" s="1"/>
  <c r="R15" i="26" s="1"/>
  <c r="P14" i="26"/>
  <c r="Q14" i="26" s="1"/>
  <c r="R14" i="26" s="1"/>
  <c r="P13" i="26"/>
  <c r="Q13" i="26" s="1"/>
  <c r="R13" i="26" s="1"/>
  <c r="P12" i="26"/>
  <c r="Q12" i="26" s="1"/>
  <c r="R12" i="26" s="1"/>
  <c r="P11" i="26"/>
  <c r="Q11" i="26" s="1"/>
  <c r="R11" i="26" s="1"/>
  <c r="P10" i="26"/>
  <c r="Q10" i="26" s="1"/>
  <c r="R10" i="26" s="1"/>
  <c r="P9" i="26"/>
  <c r="Q9" i="26" s="1"/>
  <c r="R9" i="26" s="1"/>
  <c r="P8" i="26"/>
  <c r="Q8" i="26" s="1"/>
  <c r="R8" i="26" s="1"/>
  <c r="G8" i="26"/>
  <c r="K8" i="26" l="1"/>
</calcChain>
</file>

<file path=xl/sharedStrings.xml><?xml version="1.0" encoding="utf-8"?>
<sst xmlns="http://schemas.openxmlformats.org/spreadsheetml/2006/main" count="430" uniqueCount="113">
  <si>
    <t>محصول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</si>
  <si>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</si>
  <si>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</si>
  <si>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</si>
  <si>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</si>
  <si>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</si>
  <si>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</si>
  <si>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شمارنده</t>
  </si>
  <si>
    <t>تعداد در زیر محصول</t>
  </si>
  <si>
    <t>مشخصات</t>
  </si>
  <si>
    <t>کد مجموعه</t>
  </si>
  <si>
    <t>تعداد در
سفارش</t>
  </si>
  <si>
    <t>تعداد در
زیر محصول</t>
  </si>
  <si>
    <t>مجموعه</t>
  </si>
  <si>
    <t>زیرمحصول</t>
  </si>
  <si>
    <t>فرآیند</t>
  </si>
  <si>
    <t>نفر ساعت</t>
  </si>
  <si>
    <t>01</t>
  </si>
  <si>
    <t>02</t>
  </si>
  <si>
    <t>-</t>
  </si>
  <si>
    <t>10</t>
  </si>
  <si>
    <t>11</t>
  </si>
  <si>
    <t>12</t>
  </si>
  <si>
    <t>14</t>
  </si>
  <si>
    <t>16</t>
  </si>
  <si>
    <t>نوع محصول</t>
  </si>
  <si>
    <t>2</t>
  </si>
  <si>
    <t>1</t>
  </si>
  <si>
    <t xml:space="preserve">رینگ </t>
  </si>
  <si>
    <t xml:space="preserve">فلنج  </t>
  </si>
  <si>
    <t>3</t>
  </si>
  <si>
    <t>مخروطی</t>
  </si>
  <si>
    <t>4</t>
  </si>
  <si>
    <t>پایه</t>
  </si>
  <si>
    <t>5</t>
  </si>
  <si>
    <t>صفحه</t>
  </si>
  <si>
    <t>6</t>
  </si>
  <si>
    <t>صفحه اتصال</t>
  </si>
  <si>
    <t>7</t>
  </si>
  <si>
    <t>سیخک</t>
  </si>
  <si>
    <t>4x160x60</t>
  </si>
  <si>
    <t>8</t>
  </si>
  <si>
    <t xml:space="preserve">پیچ  </t>
  </si>
  <si>
    <t>M16x40</t>
  </si>
  <si>
    <t>9</t>
  </si>
  <si>
    <t>مهره کاسه نمد دار</t>
  </si>
  <si>
    <t xml:space="preserve">M16 </t>
  </si>
  <si>
    <t>پره</t>
  </si>
  <si>
    <t>پنج پره</t>
  </si>
  <si>
    <t>توپی چدنی</t>
  </si>
  <si>
    <t>مغزی</t>
  </si>
  <si>
    <t>مچی</t>
  </si>
  <si>
    <t>پیچ دو سر حدیده</t>
  </si>
  <si>
    <t>پیچ یک سوم حدیده</t>
  </si>
  <si>
    <t>مهره کاسه نمدی</t>
  </si>
  <si>
    <t>واشر تخت</t>
  </si>
  <si>
    <t>قالپاق</t>
  </si>
  <si>
    <t>پیچ اتصال موتور</t>
  </si>
  <si>
    <t>مهره اتصال موتور</t>
  </si>
  <si>
    <t>واشر استپ سر پره فن</t>
  </si>
  <si>
    <t>80</t>
  </si>
  <si>
    <t>90</t>
  </si>
  <si>
    <t>6S</t>
  </si>
  <si>
    <t>الکتروموتور</t>
  </si>
  <si>
    <t>13</t>
  </si>
  <si>
    <t>پیچ آلن مغزی</t>
  </si>
  <si>
    <t>واشر فنری اتصال موتور</t>
  </si>
  <si>
    <t>واشر تخت اتصال موتور</t>
  </si>
  <si>
    <t>By Design</t>
  </si>
  <si>
    <t>By Motor Design</t>
  </si>
  <si>
    <t>پیچ سر شفت موتور</t>
  </si>
  <si>
    <t>واشر فنری سر شفت موتور</t>
  </si>
  <si>
    <t>مقدار خالص</t>
  </si>
  <si>
    <t>واحد</t>
  </si>
  <si>
    <t>Kg</t>
  </si>
  <si>
    <t>Pcs</t>
  </si>
  <si>
    <t>شیپوری</t>
  </si>
  <si>
    <t>فن</t>
  </si>
  <si>
    <t>اتصالات</t>
  </si>
  <si>
    <t>Fan Casing</t>
  </si>
  <si>
    <t>Fan Casing Ring</t>
  </si>
  <si>
    <t>Fan Casing Flange</t>
  </si>
  <si>
    <t>Bell Ring</t>
  </si>
  <si>
    <t>Base Plate Stand</t>
  </si>
  <si>
    <t>Motor Base Plate</t>
  </si>
  <si>
    <t>Casing Connecting Plate</t>
  </si>
  <si>
    <t>Anchor</t>
  </si>
  <si>
    <t>Stand Bolt</t>
  </si>
  <si>
    <t>Stand Nut</t>
  </si>
  <si>
    <t>Fan</t>
  </si>
  <si>
    <t>Fan Blade</t>
  </si>
  <si>
    <t>Fan Hub</t>
  </si>
  <si>
    <t>Hub Plate</t>
  </si>
  <si>
    <t>Hub Taper Lock</t>
  </si>
  <si>
    <t>Hub Bushing</t>
  </si>
  <si>
    <t>Blade Bearing</t>
  </si>
  <si>
    <t>Hub Stud Bolt</t>
  </si>
  <si>
    <t>Hub Bolt</t>
  </si>
  <si>
    <t>Hub Stud Bolt Nut</t>
  </si>
  <si>
    <t>Hub Bolt Nut</t>
  </si>
  <si>
    <t>Hub Stud Bolt Washer</t>
  </si>
  <si>
    <t>Hub Bolt Washer</t>
  </si>
  <si>
    <t>Taper Lock Bolt</t>
  </si>
  <si>
    <t>Connection</t>
  </si>
  <si>
    <t>Motor Foot Bolt</t>
  </si>
  <si>
    <t>Motor Foot Nut</t>
  </si>
  <si>
    <t>Motor Foot Washer</t>
  </si>
  <si>
    <t>Motor Foot S Washer</t>
  </si>
  <si>
    <t>Motor-Fan Fixing Bolt</t>
  </si>
  <si>
    <t>Fixing S Washer</t>
  </si>
  <si>
    <t>Retain Ring</t>
  </si>
  <si>
    <t>Hub Cover</t>
  </si>
  <si>
    <t>Electric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</si>
</sst>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sz val="9"/>
      <name val="B Nazanin"/>
      <charset val="178"/>
    </font>
    <font>
      <sz val="9"/>
      <color theme="1"/>
      <name val="B Nazanin"/>
      <charset val="178"/>
    </font>
    <font>
      <sz val="8"/>
      <name val="B Nazanin"/>
      <charset val="178"/>
    </font>
    <font>
      <sz val="8"/>
      <color theme="1"/>
      <name val="B Nazanin"/>
      <charset val="178"/>
    </font>
    <font>
      <sz val="10"/>
      <name val="B Nazanin"/>
      <charset val="178"/>
    </font>
    <font>
      <sz val="10"/>
      <color theme="1"/>
      <name val="B Nazanin"/>
      <charset val="178"/>
    </font>
    <font>
      <sz val="6"/>
      <color theme="1"/>
      <name val="B Nazanin"/>
      <charset val="178"/>
    </font>
    <font>
      <b/>
      <sz val="8"/>
      <color theme="1"/>
      <name val="B Nazanin"/>
      <charset val="178"/>
    </font>
    <font>
      <sz val="11"/>
      <color theme="1"/>
      <name val="B Nazanin"/>
      <charset val="178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B Nazanin"/>
      <charset val="178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0" fillId="0" borderId="0" xfId="0" applyNumberFormat="1"/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textRotation="90"/>
    </xf>
    <xf numFmtId="0" fontId="5" fillId="0" borderId="4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1" fillId="2" borderId="13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4" fontId="0" fillId="0" borderId="0" xfId="0" applyNumberFormat="1"/>
    <xf numFmtId="0" fontId="9" fillId="0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 wrapText="1"/>
    </xf>
    <xf numFmtId="49" fontId="10" fillId="3" borderId="18" xfId="0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textRotation="90"/>
    </xf>
    <xf numFmtId="0" fontId="10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2" fillId="0" borderId="25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Border="1"/>
    <xf numFmtId="0" fontId="15" fillId="0" borderId="0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49" fontId="16" fillId="0" borderId="3" xfId="0" applyNumberFormat="1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49" fontId="16" fillId="0" borderId="22" xfId="0" applyNumberFormat="1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16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3" fillId="0" borderId="15" xfId="0" quotePrefix="1" applyNumberFormat="1" applyFont="1" applyFill="1" applyBorder="1" applyAlignment="1">
      <alignment horizontal="center" vertical="center" wrapText="1"/>
    </xf>
    <xf numFmtId="49" fontId="3" fillId="0" borderId="29" xfId="0" quotePrefix="1" applyNumberFormat="1" applyFont="1" applyFill="1" applyBorder="1" applyAlignment="1">
      <alignment horizontal="center" vertical="center" wrapText="1"/>
    </xf>
    <xf numFmtId="49" fontId="3" fillId="0" borderId="19" xfId="0" quotePrefix="1" applyNumberFormat="1" applyFont="1" applyFill="1" applyBorder="1" applyAlignment="1">
      <alignment horizontal="center" vertical="center" wrapText="1"/>
    </xf>
    <xf numFmtId="49" fontId="14" fillId="0" borderId="3" xfId="0" quotePrefix="1" applyNumberFormat="1" applyFont="1" applyFill="1" applyBorder="1" applyAlignment="1">
      <alignment horizontal="center" vertical="center" wrapText="1"/>
    </xf>
    <xf numFmtId="49" fontId="14" fillId="0" borderId="5" xfId="0" quotePrefix="1" applyNumberFormat="1" applyFont="1" applyFill="1" applyBorder="1" applyAlignment="1">
      <alignment horizontal="center" vertical="center" wrapText="1"/>
    </xf>
    <xf numFmtId="49" fontId="14" fillId="0" borderId="7" xfId="0" quotePrefix="1" applyNumberFormat="1" applyFont="1" applyFill="1" applyBorder="1" applyAlignment="1">
      <alignment horizontal="center" vertical="center" wrapText="1"/>
    </xf>
    <xf numFmtId="49" fontId="3" fillId="0" borderId="3" xfId="0" quotePrefix="1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49" fontId="3" fillId="0" borderId="7" xfId="0" quotePrefix="1" applyNumberFormat="1" applyFont="1" applyFill="1" applyBorder="1" applyAlignment="1">
      <alignment horizontal="center" vertical="center" wrapText="1"/>
    </xf>
    <xf numFmtId="0" fontId="5" fillId="0" borderId="3" xfId="0" quotePrefix="1" applyFont="1" applyFill="1" applyBorder="1" applyAlignment="1">
      <alignment horizontal="center" vertical="center" wrapText="1"/>
    </xf>
    <xf numFmtId="0" fontId="5" fillId="0" borderId="5" xfId="0" quotePrefix="1" applyFont="1" applyFill="1" applyBorder="1" applyAlignment="1">
      <alignment horizontal="center" vertical="center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49" fontId="16" fillId="0" borderId="3" xfId="0" quotePrefix="1" applyNumberFormat="1" applyFont="1" applyFill="1" applyBorder="1" applyAlignment="1">
      <alignment horizontal="center" vertical="center" wrapText="1"/>
    </xf>
    <xf numFmtId="49" fontId="16" fillId="0" borderId="5" xfId="0" quotePrefix="1" applyNumberFormat="1" applyFont="1" applyFill="1" applyBorder="1" applyAlignment="1">
      <alignment horizontal="center" vertical="center" wrapText="1"/>
    </xf>
    <xf numFmtId="49" fontId="16" fillId="0" borderId="7" xfId="0" quotePrefix="1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3" xfId="0" quotePrefix="1" applyFont="1" applyFill="1" applyBorder="1" applyAlignment="1">
      <alignment horizontal="center" vertical="center" wrapText="1"/>
    </xf>
    <xf numFmtId="0" fontId="15" fillId="0" borderId="5" xfId="0" quotePrefix="1" applyFont="1" applyFill="1" applyBorder="1" applyAlignment="1">
      <alignment horizontal="center" vertical="center" wrapText="1"/>
    </xf>
    <xf numFmtId="0" fontId="15" fillId="0" borderId="7" xfId="0" quotePrefix="1" applyFont="1" applyFill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49" fontId="16" fillId="0" borderId="15" xfId="0" quotePrefix="1" applyNumberFormat="1" applyFont="1" applyFill="1" applyBorder="1" applyAlignment="1">
      <alignment horizontal="center" vertical="center" wrapText="1"/>
    </xf>
    <xf numFmtId="49" fontId="16" fillId="0" borderId="29" xfId="0" quotePrefix="1" applyNumberFormat="1" applyFont="1" applyFill="1" applyBorder="1" applyAlignment="1">
      <alignment horizontal="center" vertical="center" wrapText="1"/>
    </xf>
    <xf numFmtId="49" fontId="16" fillId="0" borderId="19" xfId="0" quotePrefix="1" applyNumberFormat="1" applyFont="1" applyFill="1" applyBorder="1" applyAlignment="1">
      <alignment horizontal="center" vertical="center" wrapText="1"/>
    </xf>
    <xf numFmtId="49" fontId="17" fillId="0" borderId="3" xfId="0" quotePrefix="1" applyNumberFormat="1" applyFont="1" applyFill="1" applyBorder="1" applyAlignment="1">
      <alignment horizontal="center" vertical="center" wrapText="1"/>
    </xf>
    <xf numFmtId="49" fontId="17" fillId="0" borderId="5" xfId="0" quotePrefix="1" applyNumberFormat="1" applyFont="1" applyFill="1" applyBorder="1" applyAlignment="1">
      <alignment horizontal="center" vertical="center" wrapText="1"/>
    </xf>
    <xf numFmtId="49" fontId="17" fillId="0" borderId="7" xfId="0" quotePrefix="1" applyNumberFormat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76199</xdr:colOff>
      <xdr:row>17</xdr:row>
      <xdr:rowOff>17390</xdr:rowOff>
    </xdr:from>
    <xdr:to>
      <xdr:col>9</xdr:col>
      <xdr:colOff>392181</xdr:colOff>
      <xdr:row>21</xdr:row>
      <xdr:rowOff>76200</xdr:rowOff>
    </xdr:to>
    <xdr:sp macro="" textlink="">
      <xdr:nvSpPr>
        <xdr:cNvPr id="2" name="Rounded Rectangle 1"/>
        <xdr:cNvSpPr>
          <a:spLocks noChangeAspect="1"/>
        </xdr:cNvSpPr>
      </xdr:nvSpPr>
      <xdr:spPr>
        <a:xfrm>
          <a:off x="76199" y="3579740"/>
          <a:ext cx="4268857" cy="82081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  A.Mottahed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      </a:t>
          </a:r>
          <a:r>
            <a:rPr lang="en-US" sz="800" b="1">
              <a:solidFill>
                <a:schemeClr val="tx1"/>
              </a:solidFill>
            </a:rPr>
            <a:t>M.Rezaeifard   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10</xdr:col>
      <xdr:colOff>19054</xdr:colOff>
      <xdr:row>17</xdr:row>
      <xdr:rowOff>17390</xdr:rowOff>
    </xdr:from>
    <xdr:to>
      <xdr:col>12</xdr:col>
      <xdr:colOff>810871</xdr:colOff>
      <xdr:row>21</xdr:row>
      <xdr:rowOff>76200</xdr:rowOff>
    </xdr:to>
    <xdr:sp macro="" textlink="">
      <xdr:nvSpPr>
        <xdr:cNvPr id="3" name="Rounded Rectangle 2"/>
        <xdr:cNvSpPr>
          <a:spLocks noChangeAspect="1"/>
        </xdr:cNvSpPr>
      </xdr:nvSpPr>
      <xdr:spPr>
        <a:xfrm>
          <a:off x="4371979" y="3579740"/>
          <a:ext cx="1525242" cy="82081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chemeClr val="tx1"/>
              </a:solidFill>
            </a:rPr>
            <a:t>Date: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836962</xdr:colOff>
      <xdr:row>17</xdr:row>
      <xdr:rowOff>17391</xdr:rowOff>
    </xdr:from>
    <xdr:to>
      <xdr:col>13</xdr:col>
      <xdr:colOff>838895</xdr:colOff>
      <xdr:row>21</xdr:row>
      <xdr:rowOff>66675</xdr:rowOff>
    </xdr:to>
    <xdr:sp macro="" textlink="">
      <xdr:nvSpPr>
        <xdr:cNvPr id="4" name="Rounded Rectangle 3"/>
        <xdr:cNvSpPr>
          <a:spLocks noChangeAspect="1"/>
        </xdr:cNvSpPr>
      </xdr:nvSpPr>
      <xdr:spPr>
        <a:xfrm>
          <a:off x="5923312" y="3579741"/>
          <a:ext cx="1106833" cy="81128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Sales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Q.C.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Warehouse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Planning  Dep't                                                                                                                             Production</a:t>
          </a:r>
          <a:endParaRPr lang="en-US" sz="800">
            <a:effectLst/>
          </a:endParaRPr>
        </a:p>
      </xdr:txBody>
    </xdr:sp>
    <xdr:clientData/>
  </xdr:twoCellAnchor>
  <xdr:twoCellAnchor editAs="absolute">
    <xdr:from>
      <xdr:col>12</xdr:col>
      <xdr:colOff>932894</xdr:colOff>
      <xdr:row>17</xdr:row>
      <xdr:rowOff>87774</xdr:rowOff>
    </xdr:from>
    <xdr:to>
      <xdr:col>12</xdr:col>
      <xdr:colOff>1042622</xdr:colOff>
      <xdr:row>18</xdr:row>
      <xdr:rowOff>7002</xdr:rowOff>
    </xdr:to>
    <xdr:sp macro="" textlink="">
      <xdr:nvSpPr>
        <xdr:cNvPr id="5" name="Flowchart: Connector 4"/>
        <xdr:cNvSpPr/>
      </xdr:nvSpPr>
      <xdr:spPr>
        <a:xfrm>
          <a:off x="6019244" y="3650124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939941</xdr:colOff>
      <xdr:row>18</xdr:row>
      <xdr:rowOff>34015</xdr:rowOff>
    </xdr:from>
    <xdr:to>
      <xdr:col>12</xdr:col>
      <xdr:colOff>1049669</xdr:colOff>
      <xdr:row>18</xdr:row>
      <xdr:rowOff>143743</xdr:rowOff>
    </xdr:to>
    <xdr:sp macro="" textlink="">
      <xdr:nvSpPr>
        <xdr:cNvPr id="6" name="Flowchart: Connector 5"/>
        <xdr:cNvSpPr>
          <a:spLocks noChangeAspect="1"/>
        </xdr:cNvSpPr>
      </xdr:nvSpPr>
      <xdr:spPr>
        <a:xfrm>
          <a:off x="6026291" y="3786865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947268</xdr:colOff>
      <xdr:row>18</xdr:row>
      <xdr:rowOff>166152</xdr:rowOff>
    </xdr:from>
    <xdr:to>
      <xdr:col>12</xdr:col>
      <xdr:colOff>1056996</xdr:colOff>
      <xdr:row>19</xdr:row>
      <xdr:rowOff>85380</xdr:rowOff>
    </xdr:to>
    <xdr:sp macro="" textlink="">
      <xdr:nvSpPr>
        <xdr:cNvPr id="7" name="Flowchart: Connector 6"/>
        <xdr:cNvSpPr/>
      </xdr:nvSpPr>
      <xdr:spPr>
        <a:xfrm>
          <a:off x="6033618" y="3919002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954597</xdr:colOff>
      <xdr:row>19</xdr:row>
      <xdr:rowOff>115116</xdr:rowOff>
    </xdr:from>
    <xdr:to>
      <xdr:col>12</xdr:col>
      <xdr:colOff>1064325</xdr:colOff>
      <xdr:row>20</xdr:row>
      <xdr:rowOff>34344</xdr:rowOff>
    </xdr:to>
    <xdr:sp macro="" textlink="">
      <xdr:nvSpPr>
        <xdr:cNvPr id="8" name="Flowchart: Connector 7"/>
        <xdr:cNvSpPr/>
      </xdr:nvSpPr>
      <xdr:spPr>
        <a:xfrm>
          <a:off x="6040947" y="405846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959198</xdr:colOff>
      <xdr:row>20</xdr:row>
      <xdr:rowOff>56754</xdr:rowOff>
    </xdr:from>
    <xdr:to>
      <xdr:col>12</xdr:col>
      <xdr:colOff>1068926</xdr:colOff>
      <xdr:row>20</xdr:row>
      <xdr:rowOff>166482</xdr:rowOff>
    </xdr:to>
    <xdr:sp macro="" textlink="">
      <xdr:nvSpPr>
        <xdr:cNvPr id="9" name="Flowchart: Connector 8"/>
        <xdr:cNvSpPr>
          <a:spLocks noChangeAspect="1"/>
        </xdr:cNvSpPr>
      </xdr:nvSpPr>
      <xdr:spPr>
        <a:xfrm>
          <a:off x="6045548" y="4190604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8281</xdr:rowOff>
    </xdr:from>
    <xdr:to>
      <xdr:col>4</xdr:col>
      <xdr:colOff>9525</xdr:colOff>
      <xdr:row>1</xdr:row>
      <xdr:rowOff>165652</xdr:rowOff>
    </xdr:to>
    <xdr:sp macro="" textlink="">
      <xdr:nvSpPr>
        <xdr:cNvPr id="10" name="TextBox 9"/>
        <xdr:cNvSpPr txBox="1"/>
      </xdr:nvSpPr>
      <xdr:spPr>
        <a:xfrm>
          <a:off x="0" y="8281"/>
          <a:ext cx="1514475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Order No.: </a:t>
          </a:r>
          <a:r>
            <a:rPr lang="en-US" sz="1000" baseline="0"/>
            <a:t> --</a:t>
          </a:r>
          <a:endParaRPr lang="en-US" sz="1000"/>
        </a:p>
      </xdr:txBody>
    </xdr:sp>
    <xdr:clientData/>
  </xdr:twoCellAnchor>
  <xdr:twoCellAnchor editAs="absolute">
    <xdr:from>
      <xdr:col>0</xdr:col>
      <xdr:colOff>0</xdr:colOff>
      <xdr:row>1</xdr:row>
      <xdr:rowOff>173939</xdr:rowOff>
    </xdr:from>
    <xdr:to>
      <xdr:col>4</xdr:col>
      <xdr:colOff>0</xdr:colOff>
      <xdr:row>3</xdr:row>
      <xdr:rowOff>140411</xdr:rowOff>
    </xdr:to>
    <xdr:sp macro="" textlink="">
      <xdr:nvSpPr>
        <xdr:cNvPr id="11" name="TextBox 10"/>
        <xdr:cNvSpPr txBox="1"/>
      </xdr:nvSpPr>
      <xdr:spPr>
        <a:xfrm>
          <a:off x="0" y="364439"/>
          <a:ext cx="150495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 Axial Fan</a:t>
          </a:r>
          <a:endParaRPr lang="en-US" sz="1050"/>
        </a:p>
      </xdr:txBody>
    </xdr:sp>
    <xdr:clientData/>
  </xdr:twoCellAnchor>
  <xdr:twoCellAnchor editAs="absolute">
    <xdr:from>
      <xdr:col>4</xdr:col>
      <xdr:colOff>9525</xdr:colOff>
      <xdr:row>1</xdr:row>
      <xdr:rowOff>173926</xdr:rowOff>
    </xdr:from>
    <xdr:to>
      <xdr:col>7</xdr:col>
      <xdr:colOff>196294</xdr:colOff>
      <xdr:row>3</xdr:row>
      <xdr:rowOff>140398</xdr:rowOff>
    </xdr:to>
    <xdr:sp macro="" textlink="">
      <xdr:nvSpPr>
        <xdr:cNvPr id="12" name="TextBox 11"/>
        <xdr:cNvSpPr txBox="1"/>
      </xdr:nvSpPr>
      <xdr:spPr>
        <a:xfrm>
          <a:off x="1514475" y="364426"/>
          <a:ext cx="1596469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Sub-Product: Fan Casing</a:t>
          </a:r>
        </a:p>
      </xdr:txBody>
    </xdr:sp>
    <xdr:clientData/>
  </xdr:twoCellAnchor>
  <xdr:twoCellAnchor editAs="absolute">
    <xdr:from>
      <xdr:col>7</xdr:col>
      <xdr:colOff>204564</xdr:colOff>
      <xdr:row>0</xdr:row>
      <xdr:rowOff>8279</xdr:rowOff>
    </xdr:from>
    <xdr:to>
      <xdr:col>10</xdr:col>
      <xdr:colOff>160666</xdr:colOff>
      <xdr:row>1</xdr:row>
      <xdr:rowOff>165251</xdr:rowOff>
    </xdr:to>
    <xdr:sp macro="" textlink="">
      <xdr:nvSpPr>
        <xdr:cNvPr id="13" name="TextBox 12"/>
        <xdr:cNvSpPr txBox="1"/>
      </xdr:nvSpPr>
      <xdr:spPr>
        <a:xfrm>
          <a:off x="3119214" y="8279"/>
          <a:ext cx="139437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Station:</a:t>
          </a:r>
          <a:r>
            <a:rPr lang="en-US" sz="1000" baseline="0"/>
            <a:t> --</a:t>
          </a:r>
          <a:endParaRPr lang="en-US" sz="1000"/>
        </a:p>
      </xdr:txBody>
    </xdr:sp>
    <xdr:clientData/>
  </xdr:twoCellAnchor>
  <xdr:twoCellAnchor editAs="absolute">
    <xdr:from>
      <xdr:col>4</xdr:col>
      <xdr:colOff>9525</xdr:colOff>
      <xdr:row>0</xdr:row>
      <xdr:rowOff>8279</xdr:rowOff>
    </xdr:from>
    <xdr:to>
      <xdr:col>7</xdr:col>
      <xdr:colOff>196296</xdr:colOff>
      <xdr:row>1</xdr:row>
      <xdr:rowOff>165251</xdr:rowOff>
    </xdr:to>
    <xdr:sp macro="" textlink="">
      <xdr:nvSpPr>
        <xdr:cNvPr id="14" name="TextBox 13"/>
        <xdr:cNvSpPr txBox="1"/>
      </xdr:nvSpPr>
      <xdr:spPr>
        <a:xfrm>
          <a:off x="1514475" y="8279"/>
          <a:ext cx="159647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Client: </a:t>
          </a:r>
          <a:r>
            <a:rPr lang="en-US" sz="1000" baseline="0"/>
            <a:t> --</a:t>
          </a:r>
          <a:endParaRPr lang="en-US" sz="100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10</xdr:col>
      <xdr:colOff>168953</xdr:colOff>
      <xdr:row>0</xdr:row>
      <xdr:rowOff>8279</xdr:rowOff>
    </xdr:from>
    <xdr:to>
      <xdr:col>14</xdr:col>
      <xdr:colOff>120161</xdr:colOff>
      <xdr:row>1</xdr:row>
      <xdr:rowOff>165251</xdr:rowOff>
    </xdr:to>
    <xdr:sp macro="" textlink="">
      <xdr:nvSpPr>
        <xdr:cNvPr id="15" name="TextBox 14"/>
        <xdr:cNvSpPr txBox="1"/>
      </xdr:nvSpPr>
      <xdr:spPr>
        <a:xfrm>
          <a:off x="4521878" y="8279"/>
          <a:ext cx="3008733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Doc. No.:  BOM- 01 01 00</a:t>
          </a:r>
        </a:p>
      </xdr:txBody>
    </xdr:sp>
    <xdr:clientData/>
  </xdr:twoCellAnchor>
  <xdr:twoCellAnchor editAs="absolute">
    <xdr:from>
      <xdr:col>7</xdr:col>
      <xdr:colOff>207873</xdr:colOff>
      <xdr:row>1</xdr:row>
      <xdr:rowOff>167712</xdr:rowOff>
    </xdr:from>
    <xdr:to>
      <xdr:col>10</xdr:col>
      <xdr:colOff>163975</xdr:colOff>
      <xdr:row>3</xdr:row>
      <xdr:rowOff>142875</xdr:rowOff>
    </xdr:to>
    <xdr:sp macro="" textlink="">
      <xdr:nvSpPr>
        <xdr:cNvPr id="16" name="TextBox 15"/>
        <xdr:cNvSpPr txBox="1"/>
      </xdr:nvSpPr>
      <xdr:spPr>
        <a:xfrm>
          <a:off x="3122523" y="358212"/>
          <a:ext cx="1394377" cy="356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Sheet</a:t>
          </a:r>
          <a:r>
            <a:rPr lang="en-US" sz="1000" baseline="0"/>
            <a:t> No.:  1 of 2</a:t>
          </a:r>
          <a:endParaRPr lang="en-US" sz="1000"/>
        </a:p>
      </xdr:txBody>
    </xdr:sp>
    <xdr:clientData/>
  </xdr:twoCellAnchor>
  <xdr:twoCellAnchor editAs="absolute">
    <xdr:from>
      <xdr:col>10</xdr:col>
      <xdr:colOff>172264</xdr:colOff>
      <xdr:row>1</xdr:row>
      <xdr:rowOff>167727</xdr:rowOff>
    </xdr:from>
    <xdr:to>
      <xdr:col>12</xdr:col>
      <xdr:colOff>951740</xdr:colOff>
      <xdr:row>3</xdr:row>
      <xdr:rowOff>142875</xdr:rowOff>
    </xdr:to>
    <xdr:sp macro="" textlink="">
      <xdr:nvSpPr>
        <xdr:cNvPr id="17" name="TextBox 16"/>
        <xdr:cNvSpPr txBox="1"/>
      </xdr:nvSpPr>
      <xdr:spPr>
        <a:xfrm>
          <a:off x="4525189" y="358227"/>
          <a:ext cx="1512901" cy="356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Rev.: 02</a:t>
          </a:r>
        </a:p>
      </xdr:txBody>
    </xdr:sp>
    <xdr:clientData/>
  </xdr:twoCellAnchor>
  <xdr:twoCellAnchor editAs="absolute">
    <xdr:from>
      <xdr:col>12</xdr:col>
      <xdr:colOff>953734</xdr:colOff>
      <xdr:row>1</xdr:row>
      <xdr:rowOff>162751</xdr:rowOff>
    </xdr:from>
    <xdr:to>
      <xdr:col>14</xdr:col>
      <xdr:colOff>119821</xdr:colOff>
      <xdr:row>3</xdr:row>
      <xdr:rowOff>142875</xdr:rowOff>
    </xdr:to>
    <xdr:sp macro="" textlink="">
      <xdr:nvSpPr>
        <xdr:cNvPr id="18" name="TextBox 17"/>
        <xdr:cNvSpPr txBox="1">
          <a:spLocks/>
        </xdr:cNvSpPr>
      </xdr:nvSpPr>
      <xdr:spPr>
        <a:xfrm>
          <a:off x="6040084" y="353251"/>
          <a:ext cx="1490187" cy="361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Date: --</a:t>
          </a:r>
        </a:p>
      </xdr:txBody>
    </xdr:sp>
    <xdr:clientData/>
  </xdr:twoCellAnchor>
  <xdr:twoCellAnchor editAs="absolute">
    <xdr:from>
      <xdr:col>14</xdr:col>
      <xdr:colOff>177311</xdr:colOff>
      <xdr:row>0</xdr:row>
      <xdr:rowOff>38100</xdr:rowOff>
    </xdr:from>
    <xdr:to>
      <xdr:col>16</xdr:col>
      <xdr:colOff>103798</xdr:colOff>
      <xdr:row>3</xdr:row>
      <xdr:rowOff>106680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7761" y="38100"/>
          <a:ext cx="717062" cy="640080"/>
        </a:xfrm>
        <a:prstGeom prst="rect">
          <a:avLst/>
        </a:prstGeom>
      </xdr:spPr>
    </xdr:pic>
    <xdr:clientData/>
  </xdr:twoCellAnchor>
  <xdr:twoCellAnchor editAs="absolute">
    <xdr:from>
      <xdr:col>0</xdr:col>
      <xdr:colOff>38100</xdr:colOff>
      <xdr:row>39</xdr:row>
      <xdr:rowOff>28577</xdr:rowOff>
    </xdr:from>
    <xdr:to>
      <xdr:col>4</xdr:col>
      <xdr:colOff>47625</xdr:colOff>
      <xdr:row>40</xdr:row>
      <xdr:rowOff>185948</xdr:rowOff>
    </xdr:to>
    <xdr:sp macro="" textlink="">
      <xdr:nvSpPr>
        <xdr:cNvPr id="20" name="TextBox 19"/>
        <xdr:cNvSpPr txBox="1"/>
      </xdr:nvSpPr>
      <xdr:spPr>
        <a:xfrm>
          <a:off x="38100" y="6257927"/>
          <a:ext cx="1514475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Order No.: --</a:t>
          </a:r>
        </a:p>
      </xdr:txBody>
    </xdr:sp>
    <xdr:clientData/>
  </xdr:twoCellAnchor>
  <xdr:twoCellAnchor editAs="absolute">
    <xdr:from>
      <xdr:col>0</xdr:col>
      <xdr:colOff>38100</xdr:colOff>
      <xdr:row>41</xdr:row>
      <xdr:rowOff>3735</xdr:rowOff>
    </xdr:from>
    <xdr:to>
      <xdr:col>4</xdr:col>
      <xdr:colOff>38100</xdr:colOff>
      <xdr:row>42</xdr:row>
      <xdr:rowOff>160707</xdr:rowOff>
    </xdr:to>
    <xdr:sp macro="" textlink="">
      <xdr:nvSpPr>
        <xdr:cNvPr id="21" name="TextBox 20"/>
        <xdr:cNvSpPr txBox="1"/>
      </xdr:nvSpPr>
      <xdr:spPr>
        <a:xfrm>
          <a:off x="38100" y="6614085"/>
          <a:ext cx="150495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 Axial Fan</a:t>
          </a:r>
          <a:endParaRPr lang="en-US" sz="1050"/>
        </a:p>
      </xdr:txBody>
    </xdr:sp>
    <xdr:clientData/>
  </xdr:twoCellAnchor>
  <xdr:twoCellAnchor editAs="absolute">
    <xdr:from>
      <xdr:col>4</xdr:col>
      <xdr:colOff>47625</xdr:colOff>
      <xdr:row>41</xdr:row>
      <xdr:rowOff>3722</xdr:rowOff>
    </xdr:from>
    <xdr:to>
      <xdr:col>7</xdr:col>
      <xdr:colOff>234394</xdr:colOff>
      <xdr:row>42</xdr:row>
      <xdr:rowOff>160694</xdr:rowOff>
    </xdr:to>
    <xdr:sp macro="" textlink="">
      <xdr:nvSpPr>
        <xdr:cNvPr id="22" name="TextBox 21"/>
        <xdr:cNvSpPr txBox="1"/>
      </xdr:nvSpPr>
      <xdr:spPr>
        <a:xfrm>
          <a:off x="1552575" y="6614072"/>
          <a:ext cx="1596469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Sub-Product: Fan </a:t>
          </a:r>
        </a:p>
      </xdr:txBody>
    </xdr:sp>
    <xdr:clientData/>
  </xdr:twoCellAnchor>
  <xdr:twoCellAnchor editAs="absolute">
    <xdr:from>
      <xdr:col>7</xdr:col>
      <xdr:colOff>242664</xdr:colOff>
      <xdr:row>39</xdr:row>
      <xdr:rowOff>28575</xdr:rowOff>
    </xdr:from>
    <xdr:to>
      <xdr:col>10</xdr:col>
      <xdr:colOff>198766</xdr:colOff>
      <xdr:row>40</xdr:row>
      <xdr:rowOff>185547</xdr:rowOff>
    </xdr:to>
    <xdr:sp macro="" textlink="">
      <xdr:nvSpPr>
        <xdr:cNvPr id="23" name="TextBox 22"/>
        <xdr:cNvSpPr txBox="1"/>
      </xdr:nvSpPr>
      <xdr:spPr>
        <a:xfrm>
          <a:off x="3157314" y="6257925"/>
          <a:ext cx="139437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Station:</a:t>
          </a:r>
          <a:r>
            <a:rPr lang="en-US" sz="1000" baseline="0"/>
            <a:t> --</a:t>
          </a:r>
          <a:endParaRPr lang="en-US" sz="1000"/>
        </a:p>
      </xdr:txBody>
    </xdr:sp>
    <xdr:clientData/>
  </xdr:twoCellAnchor>
  <xdr:twoCellAnchor editAs="absolute">
    <xdr:from>
      <xdr:col>4</xdr:col>
      <xdr:colOff>47625</xdr:colOff>
      <xdr:row>39</xdr:row>
      <xdr:rowOff>28575</xdr:rowOff>
    </xdr:from>
    <xdr:to>
      <xdr:col>7</xdr:col>
      <xdr:colOff>234396</xdr:colOff>
      <xdr:row>40</xdr:row>
      <xdr:rowOff>185547</xdr:rowOff>
    </xdr:to>
    <xdr:sp macro="" textlink="">
      <xdr:nvSpPr>
        <xdr:cNvPr id="24" name="TextBox 23"/>
        <xdr:cNvSpPr txBox="1"/>
      </xdr:nvSpPr>
      <xdr:spPr>
        <a:xfrm>
          <a:off x="1552575" y="6257925"/>
          <a:ext cx="159647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Client: --</a:t>
          </a:r>
          <a:endParaRPr lang="en-US" sz="100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10</xdr:col>
      <xdr:colOff>207053</xdr:colOff>
      <xdr:row>39</xdr:row>
      <xdr:rowOff>28575</xdr:rowOff>
    </xdr:from>
    <xdr:to>
      <xdr:col>14</xdr:col>
      <xdr:colOff>158261</xdr:colOff>
      <xdr:row>40</xdr:row>
      <xdr:rowOff>185547</xdr:rowOff>
    </xdr:to>
    <xdr:sp macro="" textlink="">
      <xdr:nvSpPr>
        <xdr:cNvPr id="25" name="TextBox 24"/>
        <xdr:cNvSpPr txBox="1"/>
      </xdr:nvSpPr>
      <xdr:spPr>
        <a:xfrm>
          <a:off x="4559978" y="6257925"/>
          <a:ext cx="3008733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Doc. No.:  BOM- 01 01 00</a:t>
          </a:r>
        </a:p>
      </xdr:txBody>
    </xdr:sp>
    <xdr:clientData/>
  </xdr:twoCellAnchor>
  <xdr:twoCellAnchor editAs="absolute">
    <xdr:from>
      <xdr:col>7</xdr:col>
      <xdr:colOff>245973</xdr:colOff>
      <xdr:row>40</xdr:row>
      <xdr:rowOff>188008</xdr:rowOff>
    </xdr:from>
    <xdr:to>
      <xdr:col>10</xdr:col>
      <xdr:colOff>202075</xdr:colOff>
      <xdr:row>42</xdr:row>
      <xdr:rowOff>163171</xdr:rowOff>
    </xdr:to>
    <xdr:sp macro="" textlink="">
      <xdr:nvSpPr>
        <xdr:cNvPr id="26" name="TextBox 25"/>
        <xdr:cNvSpPr txBox="1"/>
      </xdr:nvSpPr>
      <xdr:spPr>
        <a:xfrm>
          <a:off x="3160623" y="6607858"/>
          <a:ext cx="1394377" cy="356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Sheet</a:t>
          </a:r>
          <a:r>
            <a:rPr lang="en-US" sz="1000" baseline="0"/>
            <a:t> No.:  2 of 2</a:t>
          </a:r>
          <a:endParaRPr lang="en-US" sz="1000"/>
        </a:p>
      </xdr:txBody>
    </xdr:sp>
    <xdr:clientData/>
  </xdr:twoCellAnchor>
  <xdr:twoCellAnchor editAs="absolute">
    <xdr:from>
      <xdr:col>10</xdr:col>
      <xdr:colOff>210364</xdr:colOff>
      <xdr:row>40</xdr:row>
      <xdr:rowOff>188023</xdr:rowOff>
    </xdr:from>
    <xdr:to>
      <xdr:col>12</xdr:col>
      <xdr:colOff>989840</xdr:colOff>
      <xdr:row>42</xdr:row>
      <xdr:rowOff>163171</xdr:rowOff>
    </xdr:to>
    <xdr:sp macro="" textlink="">
      <xdr:nvSpPr>
        <xdr:cNvPr id="27" name="TextBox 26"/>
        <xdr:cNvSpPr txBox="1"/>
      </xdr:nvSpPr>
      <xdr:spPr>
        <a:xfrm>
          <a:off x="4563289" y="6607873"/>
          <a:ext cx="1512901" cy="356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Rev.: 02</a:t>
          </a:r>
        </a:p>
      </xdr:txBody>
    </xdr:sp>
    <xdr:clientData/>
  </xdr:twoCellAnchor>
  <xdr:twoCellAnchor editAs="absolute">
    <xdr:from>
      <xdr:col>12</xdr:col>
      <xdr:colOff>991834</xdr:colOff>
      <xdr:row>40</xdr:row>
      <xdr:rowOff>183047</xdr:rowOff>
    </xdr:from>
    <xdr:to>
      <xdr:col>14</xdr:col>
      <xdr:colOff>157921</xdr:colOff>
      <xdr:row>42</xdr:row>
      <xdr:rowOff>163171</xdr:rowOff>
    </xdr:to>
    <xdr:sp macro="" textlink="">
      <xdr:nvSpPr>
        <xdr:cNvPr id="28" name="TextBox 27"/>
        <xdr:cNvSpPr txBox="1">
          <a:spLocks/>
        </xdr:cNvSpPr>
      </xdr:nvSpPr>
      <xdr:spPr>
        <a:xfrm>
          <a:off x="6078184" y="6602897"/>
          <a:ext cx="1490187" cy="361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Date: --</a:t>
          </a:r>
        </a:p>
      </xdr:txBody>
    </xdr:sp>
    <xdr:clientData/>
  </xdr:twoCellAnchor>
  <xdr:twoCellAnchor editAs="absolute">
    <xdr:from>
      <xdr:col>14</xdr:col>
      <xdr:colOff>215411</xdr:colOff>
      <xdr:row>39</xdr:row>
      <xdr:rowOff>58396</xdr:rowOff>
    </xdr:from>
    <xdr:to>
      <xdr:col>16</xdr:col>
      <xdr:colOff>141898</xdr:colOff>
      <xdr:row>42</xdr:row>
      <xdr:rowOff>126976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5861" y="6287746"/>
          <a:ext cx="717062" cy="640080"/>
        </a:xfrm>
        <a:prstGeom prst="rect">
          <a:avLst/>
        </a:prstGeom>
      </xdr:spPr>
    </xdr:pic>
    <xdr:clientData/>
  </xdr:twoCellAnchor>
  <xdr:twoCellAnchor editAs="absolute">
    <xdr:from>
      <xdr:col>0</xdr:col>
      <xdr:colOff>180975</xdr:colOff>
      <xdr:row>68</xdr:row>
      <xdr:rowOff>66675</xdr:rowOff>
    </xdr:from>
    <xdr:to>
      <xdr:col>10</xdr:col>
      <xdr:colOff>96907</xdr:colOff>
      <xdr:row>72</xdr:row>
      <xdr:rowOff>125485</xdr:rowOff>
    </xdr:to>
    <xdr:sp macro="" textlink="">
      <xdr:nvSpPr>
        <xdr:cNvPr id="30" name="Rounded Rectangle 29"/>
        <xdr:cNvSpPr>
          <a:spLocks noChangeAspect="1"/>
        </xdr:cNvSpPr>
      </xdr:nvSpPr>
      <xdr:spPr>
        <a:xfrm>
          <a:off x="180975" y="11553825"/>
          <a:ext cx="4268857" cy="82081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  A.Mottahed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      </a:t>
          </a:r>
          <a:r>
            <a:rPr lang="en-US" sz="800" b="1">
              <a:solidFill>
                <a:schemeClr val="tx1"/>
              </a:solidFill>
            </a:rPr>
            <a:t>M.Rezaeifard   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10</xdr:col>
      <xdr:colOff>123830</xdr:colOff>
      <xdr:row>68</xdr:row>
      <xdr:rowOff>66675</xdr:rowOff>
    </xdr:from>
    <xdr:to>
      <xdr:col>12</xdr:col>
      <xdr:colOff>915647</xdr:colOff>
      <xdr:row>72</xdr:row>
      <xdr:rowOff>125485</xdr:rowOff>
    </xdr:to>
    <xdr:sp macro="" textlink="">
      <xdr:nvSpPr>
        <xdr:cNvPr id="31" name="Rounded Rectangle 30"/>
        <xdr:cNvSpPr>
          <a:spLocks noChangeAspect="1"/>
        </xdr:cNvSpPr>
      </xdr:nvSpPr>
      <xdr:spPr>
        <a:xfrm>
          <a:off x="4476755" y="11553825"/>
          <a:ext cx="1525242" cy="82081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chemeClr val="tx1"/>
              </a:solidFill>
            </a:rPr>
            <a:t>Date: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941738</xdr:colOff>
      <xdr:row>68</xdr:row>
      <xdr:rowOff>66676</xdr:rowOff>
    </xdr:from>
    <xdr:to>
      <xdr:col>13</xdr:col>
      <xdr:colOff>943671</xdr:colOff>
      <xdr:row>72</xdr:row>
      <xdr:rowOff>115960</xdr:rowOff>
    </xdr:to>
    <xdr:sp macro="" textlink="">
      <xdr:nvSpPr>
        <xdr:cNvPr id="32" name="Rounded Rectangle 31"/>
        <xdr:cNvSpPr>
          <a:spLocks noChangeAspect="1"/>
        </xdr:cNvSpPr>
      </xdr:nvSpPr>
      <xdr:spPr>
        <a:xfrm>
          <a:off x="6028088" y="11553826"/>
          <a:ext cx="1106833" cy="81128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Sales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Q.C.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Warehouse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Planning  Dep't                                                                                                                             Production</a:t>
          </a:r>
          <a:endParaRPr lang="en-US" sz="800">
            <a:effectLst/>
          </a:endParaRPr>
        </a:p>
      </xdr:txBody>
    </xdr:sp>
    <xdr:clientData/>
  </xdr:twoCellAnchor>
  <xdr:twoCellAnchor editAs="absolute">
    <xdr:from>
      <xdr:col>12</xdr:col>
      <xdr:colOff>1037670</xdr:colOff>
      <xdr:row>68</xdr:row>
      <xdr:rowOff>137059</xdr:rowOff>
    </xdr:from>
    <xdr:to>
      <xdr:col>13</xdr:col>
      <xdr:colOff>42498</xdr:colOff>
      <xdr:row>69</xdr:row>
      <xdr:rowOff>56287</xdr:rowOff>
    </xdr:to>
    <xdr:sp macro="" textlink="">
      <xdr:nvSpPr>
        <xdr:cNvPr id="33" name="Flowchart: Connector 32"/>
        <xdr:cNvSpPr/>
      </xdr:nvSpPr>
      <xdr:spPr>
        <a:xfrm>
          <a:off x="6124020" y="11624209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1044717</xdr:colOff>
      <xdr:row>69</xdr:row>
      <xdr:rowOff>83300</xdr:rowOff>
    </xdr:from>
    <xdr:to>
      <xdr:col>13</xdr:col>
      <xdr:colOff>49545</xdr:colOff>
      <xdr:row>70</xdr:row>
      <xdr:rowOff>2528</xdr:rowOff>
    </xdr:to>
    <xdr:sp macro="" textlink="">
      <xdr:nvSpPr>
        <xdr:cNvPr id="34" name="Flowchart: Connector 33"/>
        <xdr:cNvSpPr>
          <a:spLocks noChangeAspect="1"/>
        </xdr:cNvSpPr>
      </xdr:nvSpPr>
      <xdr:spPr>
        <a:xfrm>
          <a:off x="6131067" y="11760950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1052044</xdr:colOff>
      <xdr:row>70</xdr:row>
      <xdr:rowOff>24937</xdr:rowOff>
    </xdr:from>
    <xdr:to>
      <xdr:col>13</xdr:col>
      <xdr:colOff>56872</xdr:colOff>
      <xdr:row>70</xdr:row>
      <xdr:rowOff>134665</xdr:rowOff>
    </xdr:to>
    <xdr:sp macro="" textlink="">
      <xdr:nvSpPr>
        <xdr:cNvPr id="35" name="Flowchart: Connector 34"/>
        <xdr:cNvSpPr/>
      </xdr:nvSpPr>
      <xdr:spPr>
        <a:xfrm>
          <a:off x="6138394" y="1189308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1059373</xdr:colOff>
      <xdr:row>70</xdr:row>
      <xdr:rowOff>164401</xdr:rowOff>
    </xdr:from>
    <xdr:to>
      <xdr:col>13</xdr:col>
      <xdr:colOff>64201</xdr:colOff>
      <xdr:row>71</xdr:row>
      <xdr:rowOff>83629</xdr:rowOff>
    </xdr:to>
    <xdr:sp macro="" textlink="">
      <xdr:nvSpPr>
        <xdr:cNvPr id="36" name="Flowchart: Connector 35"/>
        <xdr:cNvSpPr/>
      </xdr:nvSpPr>
      <xdr:spPr>
        <a:xfrm>
          <a:off x="6145723" y="12032551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1063974</xdr:colOff>
      <xdr:row>71</xdr:row>
      <xdr:rowOff>106039</xdr:rowOff>
    </xdr:from>
    <xdr:to>
      <xdr:col>13</xdr:col>
      <xdr:colOff>68802</xdr:colOff>
      <xdr:row>72</xdr:row>
      <xdr:rowOff>25267</xdr:rowOff>
    </xdr:to>
    <xdr:sp macro="" textlink="">
      <xdr:nvSpPr>
        <xdr:cNvPr id="37" name="Flowchart: Connector 36"/>
        <xdr:cNvSpPr>
          <a:spLocks noChangeAspect="1"/>
        </xdr:cNvSpPr>
      </xdr:nvSpPr>
      <xdr:spPr>
        <a:xfrm>
          <a:off x="6150324" y="12164689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76199</xdr:colOff>
      <xdr:row>17</xdr:row>
      <xdr:rowOff>17390</xdr:rowOff>
    </xdr:from>
    <xdr:to>
      <xdr:col>10</xdr:col>
      <xdr:colOff>1656</xdr:colOff>
      <xdr:row>21</xdr:row>
      <xdr:rowOff>76200</xdr:rowOff>
    </xdr:to>
    <xdr:sp macro="" textlink="">
      <xdr:nvSpPr>
        <xdr:cNvPr id="2" name="Rounded Rectangle 1"/>
        <xdr:cNvSpPr>
          <a:spLocks noChangeAspect="1"/>
        </xdr:cNvSpPr>
      </xdr:nvSpPr>
      <xdr:spPr>
        <a:xfrm>
          <a:off x="76199" y="3579740"/>
          <a:ext cx="4268857" cy="82081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  A.Mottahed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      </a:t>
          </a:r>
          <a:r>
            <a:rPr lang="en-US" sz="800" b="1">
              <a:solidFill>
                <a:schemeClr val="tx1"/>
              </a:solidFill>
            </a:rPr>
            <a:t>M.Rezaeifard   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10</xdr:col>
      <xdr:colOff>28579</xdr:colOff>
      <xdr:row>17</xdr:row>
      <xdr:rowOff>17390</xdr:rowOff>
    </xdr:from>
    <xdr:to>
      <xdr:col>12</xdr:col>
      <xdr:colOff>820396</xdr:colOff>
      <xdr:row>21</xdr:row>
      <xdr:rowOff>76200</xdr:rowOff>
    </xdr:to>
    <xdr:sp macro="" textlink="">
      <xdr:nvSpPr>
        <xdr:cNvPr id="3" name="Rounded Rectangle 2"/>
        <xdr:cNvSpPr>
          <a:spLocks noChangeAspect="1"/>
        </xdr:cNvSpPr>
      </xdr:nvSpPr>
      <xdr:spPr>
        <a:xfrm>
          <a:off x="4371979" y="3579740"/>
          <a:ext cx="1525242" cy="82081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chemeClr val="tx1"/>
              </a:solidFill>
            </a:rPr>
            <a:t>Date: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846487</xdr:colOff>
      <xdr:row>17</xdr:row>
      <xdr:rowOff>17391</xdr:rowOff>
    </xdr:from>
    <xdr:to>
      <xdr:col>13</xdr:col>
      <xdr:colOff>848420</xdr:colOff>
      <xdr:row>21</xdr:row>
      <xdr:rowOff>66675</xdr:rowOff>
    </xdr:to>
    <xdr:sp macro="" textlink="">
      <xdr:nvSpPr>
        <xdr:cNvPr id="4" name="Rounded Rectangle 3"/>
        <xdr:cNvSpPr>
          <a:spLocks noChangeAspect="1"/>
        </xdr:cNvSpPr>
      </xdr:nvSpPr>
      <xdr:spPr>
        <a:xfrm>
          <a:off x="5923312" y="3579741"/>
          <a:ext cx="1106833" cy="81128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Sales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Q.C.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Warehouse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Planning  Dep't                                                                                                                             Production</a:t>
          </a:r>
          <a:endParaRPr lang="en-US" sz="800">
            <a:effectLst/>
          </a:endParaRPr>
        </a:p>
      </xdr:txBody>
    </xdr:sp>
    <xdr:clientData/>
  </xdr:twoCellAnchor>
  <xdr:twoCellAnchor editAs="absolute">
    <xdr:from>
      <xdr:col>12</xdr:col>
      <xdr:colOff>942419</xdr:colOff>
      <xdr:row>17</xdr:row>
      <xdr:rowOff>87774</xdr:rowOff>
    </xdr:from>
    <xdr:to>
      <xdr:col>12</xdr:col>
      <xdr:colOff>1052147</xdr:colOff>
      <xdr:row>18</xdr:row>
      <xdr:rowOff>7002</xdr:rowOff>
    </xdr:to>
    <xdr:sp macro="" textlink="">
      <xdr:nvSpPr>
        <xdr:cNvPr id="5" name="Flowchart: Connector 4"/>
        <xdr:cNvSpPr/>
      </xdr:nvSpPr>
      <xdr:spPr>
        <a:xfrm>
          <a:off x="6019244" y="3650124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949466</xdr:colOff>
      <xdr:row>18</xdr:row>
      <xdr:rowOff>34015</xdr:rowOff>
    </xdr:from>
    <xdr:to>
      <xdr:col>12</xdr:col>
      <xdr:colOff>1059194</xdr:colOff>
      <xdr:row>18</xdr:row>
      <xdr:rowOff>143743</xdr:rowOff>
    </xdr:to>
    <xdr:sp macro="" textlink="">
      <xdr:nvSpPr>
        <xdr:cNvPr id="6" name="Flowchart: Connector 5"/>
        <xdr:cNvSpPr>
          <a:spLocks noChangeAspect="1"/>
        </xdr:cNvSpPr>
      </xdr:nvSpPr>
      <xdr:spPr>
        <a:xfrm>
          <a:off x="6026291" y="3786865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956793</xdr:colOff>
      <xdr:row>18</xdr:row>
      <xdr:rowOff>166152</xdr:rowOff>
    </xdr:from>
    <xdr:to>
      <xdr:col>12</xdr:col>
      <xdr:colOff>1066521</xdr:colOff>
      <xdr:row>19</xdr:row>
      <xdr:rowOff>85380</xdr:rowOff>
    </xdr:to>
    <xdr:sp macro="" textlink="">
      <xdr:nvSpPr>
        <xdr:cNvPr id="7" name="Flowchart: Connector 6"/>
        <xdr:cNvSpPr/>
      </xdr:nvSpPr>
      <xdr:spPr>
        <a:xfrm>
          <a:off x="6033618" y="3919002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964122</xdr:colOff>
      <xdr:row>19</xdr:row>
      <xdr:rowOff>115116</xdr:rowOff>
    </xdr:from>
    <xdr:to>
      <xdr:col>12</xdr:col>
      <xdr:colOff>1073850</xdr:colOff>
      <xdr:row>20</xdr:row>
      <xdr:rowOff>34344</xdr:rowOff>
    </xdr:to>
    <xdr:sp macro="" textlink="">
      <xdr:nvSpPr>
        <xdr:cNvPr id="8" name="Flowchart: Connector 7"/>
        <xdr:cNvSpPr/>
      </xdr:nvSpPr>
      <xdr:spPr>
        <a:xfrm>
          <a:off x="6040947" y="405846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968723</xdr:colOff>
      <xdr:row>20</xdr:row>
      <xdr:rowOff>56754</xdr:rowOff>
    </xdr:from>
    <xdr:to>
      <xdr:col>12</xdr:col>
      <xdr:colOff>1078451</xdr:colOff>
      <xdr:row>20</xdr:row>
      <xdr:rowOff>166482</xdr:rowOff>
    </xdr:to>
    <xdr:sp macro="" textlink="">
      <xdr:nvSpPr>
        <xdr:cNvPr id="9" name="Flowchart: Connector 8"/>
        <xdr:cNvSpPr>
          <a:spLocks noChangeAspect="1"/>
        </xdr:cNvSpPr>
      </xdr:nvSpPr>
      <xdr:spPr>
        <a:xfrm>
          <a:off x="6045548" y="4190604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28575</xdr:colOff>
      <xdr:row>0</xdr:row>
      <xdr:rowOff>27331</xdr:rowOff>
    </xdr:from>
    <xdr:to>
      <xdr:col>4</xdr:col>
      <xdr:colOff>19050</xdr:colOff>
      <xdr:row>1</xdr:row>
      <xdr:rowOff>184702</xdr:rowOff>
    </xdr:to>
    <xdr:sp macro="" textlink="">
      <xdr:nvSpPr>
        <xdr:cNvPr id="10" name="TextBox 9"/>
        <xdr:cNvSpPr txBox="1"/>
      </xdr:nvSpPr>
      <xdr:spPr>
        <a:xfrm>
          <a:off x="28575" y="27331"/>
          <a:ext cx="1514475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Order No.: </a:t>
          </a:r>
          <a:r>
            <a:rPr lang="en-US" sz="1000" baseline="0"/>
            <a:t> --</a:t>
          </a:r>
          <a:endParaRPr lang="en-US" sz="1000"/>
        </a:p>
      </xdr:txBody>
    </xdr:sp>
    <xdr:clientData/>
  </xdr:twoCellAnchor>
  <xdr:twoCellAnchor editAs="absolute">
    <xdr:from>
      <xdr:col>0</xdr:col>
      <xdr:colOff>28575</xdr:colOff>
      <xdr:row>2</xdr:row>
      <xdr:rowOff>2489</xdr:rowOff>
    </xdr:from>
    <xdr:to>
      <xdr:col>4</xdr:col>
      <xdr:colOff>9525</xdr:colOff>
      <xdr:row>4</xdr:row>
      <xdr:rowOff>7061</xdr:rowOff>
    </xdr:to>
    <xdr:sp macro="" textlink="">
      <xdr:nvSpPr>
        <xdr:cNvPr id="11" name="TextBox 10"/>
        <xdr:cNvSpPr txBox="1"/>
      </xdr:nvSpPr>
      <xdr:spPr>
        <a:xfrm>
          <a:off x="28575" y="383489"/>
          <a:ext cx="150495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 Axial Fan</a:t>
          </a:r>
          <a:endParaRPr lang="en-US" sz="1050"/>
        </a:p>
      </xdr:txBody>
    </xdr:sp>
    <xdr:clientData/>
  </xdr:twoCellAnchor>
  <xdr:twoCellAnchor editAs="absolute">
    <xdr:from>
      <xdr:col>4</xdr:col>
      <xdr:colOff>19050</xdr:colOff>
      <xdr:row>2</xdr:row>
      <xdr:rowOff>2476</xdr:rowOff>
    </xdr:from>
    <xdr:to>
      <xdr:col>7</xdr:col>
      <xdr:colOff>234394</xdr:colOff>
      <xdr:row>4</xdr:row>
      <xdr:rowOff>7048</xdr:rowOff>
    </xdr:to>
    <xdr:sp macro="" textlink="">
      <xdr:nvSpPr>
        <xdr:cNvPr id="12" name="TextBox 11"/>
        <xdr:cNvSpPr txBox="1"/>
      </xdr:nvSpPr>
      <xdr:spPr>
        <a:xfrm>
          <a:off x="1543050" y="383476"/>
          <a:ext cx="1596469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Sub-Product: Fan Casing</a:t>
          </a:r>
        </a:p>
      </xdr:txBody>
    </xdr:sp>
    <xdr:clientData/>
  </xdr:twoCellAnchor>
  <xdr:twoCellAnchor editAs="absolute">
    <xdr:from>
      <xdr:col>7</xdr:col>
      <xdr:colOff>242664</xdr:colOff>
      <xdr:row>0</xdr:row>
      <xdr:rowOff>27329</xdr:rowOff>
    </xdr:from>
    <xdr:to>
      <xdr:col>10</xdr:col>
      <xdr:colOff>198766</xdr:colOff>
      <xdr:row>1</xdr:row>
      <xdr:rowOff>184301</xdr:rowOff>
    </xdr:to>
    <xdr:sp macro="" textlink="">
      <xdr:nvSpPr>
        <xdr:cNvPr id="13" name="TextBox 12"/>
        <xdr:cNvSpPr txBox="1"/>
      </xdr:nvSpPr>
      <xdr:spPr>
        <a:xfrm>
          <a:off x="3147789" y="27329"/>
          <a:ext cx="139437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Station:</a:t>
          </a:r>
          <a:r>
            <a:rPr lang="en-US" sz="1000" baseline="0"/>
            <a:t> --</a:t>
          </a:r>
          <a:endParaRPr lang="en-US" sz="1000"/>
        </a:p>
      </xdr:txBody>
    </xdr:sp>
    <xdr:clientData/>
  </xdr:twoCellAnchor>
  <xdr:twoCellAnchor editAs="absolute">
    <xdr:from>
      <xdr:col>4</xdr:col>
      <xdr:colOff>19050</xdr:colOff>
      <xdr:row>0</xdr:row>
      <xdr:rowOff>27329</xdr:rowOff>
    </xdr:from>
    <xdr:to>
      <xdr:col>7</xdr:col>
      <xdr:colOff>234396</xdr:colOff>
      <xdr:row>1</xdr:row>
      <xdr:rowOff>184301</xdr:rowOff>
    </xdr:to>
    <xdr:sp macro="" textlink="">
      <xdr:nvSpPr>
        <xdr:cNvPr id="14" name="TextBox 13"/>
        <xdr:cNvSpPr txBox="1"/>
      </xdr:nvSpPr>
      <xdr:spPr>
        <a:xfrm>
          <a:off x="1543050" y="27329"/>
          <a:ext cx="159647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Client: </a:t>
          </a:r>
          <a:r>
            <a:rPr lang="en-US" sz="1000" baseline="0"/>
            <a:t> --</a:t>
          </a:r>
          <a:endParaRPr lang="en-US" sz="100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10</xdr:col>
      <xdr:colOff>207053</xdr:colOff>
      <xdr:row>0</xdr:row>
      <xdr:rowOff>27329</xdr:rowOff>
    </xdr:from>
    <xdr:to>
      <xdr:col>14</xdr:col>
      <xdr:colOff>158261</xdr:colOff>
      <xdr:row>1</xdr:row>
      <xdr:rowOff>184301</xdr:rowOff>
    </xdr:to>
    <xdr:sp macro="" textlink="">
      <xdr:nvSpPr>
        <xdr:cNvPr id="15" name="TextBox 14"/>
        <xdr:cNvSpPr txBox="1"/>
      </xdr:nvSpPr>
      <xdr:spPr>
        <a:xfrm>
          <a:off x="4550453" y="27329"/>
          <a:ext cx="3008733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Doc. No.:  BOM- 01 01 00</a:t>
          </a:r>
        </a:p>
      </xdr:txBody>
    </xdr:sp>
    <xdr:clientData/>
  </xdr:twoCellAnchor>
  <xdr:twoCellAnchor editAs="absolute">
    <xdr:from>
      <xdr:col>7</xdr:col>
      <xdr:colOff>245973</xdr:colOff>
      <xdr:row>1</xdr:row>
      <xdr:rowOff>186762</xdr:rowOff>
    </xdr:from>
    <xdr:to>
      <xdr:col>10</xdr:col>
      <xdr:colOff>202075</xdr:colOff>
      <xdr:row>4</xdr:row>
      <xdr:rowOff>9525</xdr:rowOff>
    </xdr:to>
    <xdr:sp macro="" textlink="">
      <xdr:nvSpPr>
        <xdr:cNvPr id="16" name="TextBox 15"/>
        <xdr:cNvSpPr txBox="1"/>
      </xdr:nvSpPr>
      <xdr:spPr>
        <a:xfrm>
          <a:off x="3151098" y="377262"/>
          <a:ext cx="1394377" cy="356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Sheet</a:t>
          </a:r>
          <a:r>
            <a:rPr lang="en-US" sz="1000" baseline="0"/>
            <a:t> No.:  1 of 2</a:t>
          </a:r>
          <a:endParaRPr lang="en-US" sz="1000"/>
        </a:p>
      </xdr:txBody>
    </xdr:sp>
    <xdr:clientData/>
  </xdr:twoCellAnchor>
  <xdr:twoCellAnchor editAs="absolute">
    <xdr:from>
      <xdr:col>10</xdr:col>
      <xdr:colOff>210364</xdr:colOff>
      <xdr:row>1</xdr:row>
      <xdr:rowOff>186777</xdr:rowOff>
    </xdr:from>
    <xdr:to>
      <xdr:col>12</xdr:col>
      <xdr:colOff>989840</xdr:colOff>
      <xdr:row>4</xdr:row>
      <xdr:rowOff>9525</xdr:rowOff>
    </xdr:to>
    <xdr:sp macro="" textlink="">
      <xdr:nvSpPr>
        <xdr:cNvPr id="17" name="TextBox 16"/>
        <xdr:cNvSpPr txBox="1"/>
      </xdr:nvSpPr>
      <xdr:spPr>
        <a:xfrm>
          <a:off x="4553764" y="377277"/>
          <a:ext cx="1512901" cy="356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Rev.: 02</a:t>
          </a:r>
        </a:p>
      </xdr:txBody>
    </xdr:sp>
    <xdr:clientData/>
  </xdr:twoCellAnchor>
  <xdr:twoCellAnchor editAs="absolute">
    <xdr:from>
      <xdr:col>12</xdr:col>
      <xdr:colOff>991834</xdr:colOff>
      <xdr:row>1</xdr:row>
      <xdr:rowOff>181801</xdr:rowOff>
    </xdr:from>
    <xdr:to>
      <xdr:col>14</xdr:col>
      <xdr:colOff>157921</xdr:colOff>
      <xdr:row>4</xdr:row>
      <xdr:rowOff>9525</xdr:rowOff>
    </xdr:to>
    <xdr:sp macro="" textlink="">
      <xdr:nvSpPr>
        <xdr:cNvPr id="18" name="TextBox 17"/>
        <xdr:cNvSpPr txBox="1">
          <a:spLocks/>
        </xdr:cNvSpPr>
      </xdr:nvSpPr>
      <xdr:spPr>
        <a:xfrm>
          <a:off x="6068659" y="372301"/>
          <a:ext cx="1490187" cy="361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Date: --</a:t>
          </a:r>
        </a:p>
      </xdr:txBody>
    </xdr:sp>
    <xdr:clientData/>
  </xdr:twoCellAnchor>
  <xdr:twoCellAnchor editAs="absolute">
    <xdr:from>
      <xdr:col>14</xdr:col>
      <xdr:colOff>215411</xdr:colOff>
      <xdr:row>0</xdr:row>
      <xdr:rowOff>57150</xdr:rowOff>
    </xdr:from>
    <xdr:to>
      <xdr:col>16</xdr:col>
      <xdr:colOff>141898</xdr:colOff>
      <xdr:row>3</xdr:row>
      <xdr:rowOff>125730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336" y="57150"/>
          <a:ext cx="717062" cy="640080"/>
        </a:xfrm>
        <a:prstGeom prst="rect">
          <a:avLst/>
        </a:prstGeom>
      </xdr:spPr>
    </xdr:pic>
    <xdr:clientData/>
  </xdr:twoCellAnchor>
  <xdr:twoCellAnchor editAs="absolute">
    <xdr:from>
      <xdr:col>0</xdr:col>
      <xdr:colOff>28575</xdr:colOff>
      <xdr:row>39</xdr:row>
      <xdr:rowOff>39783</xdr:rowOff>
    </xdr:from>
    <xdr:to>
      <xdr:col>4</xdr:col>
      <xdr:colOff>19050</xdr:colOff>
      <xdr:row>41</xdr:row>
      <xdr:rowOff>6654</xdr:rowOff>
    </xdr:to>
    <xdr:sp macro="" textlink="">
      <xdr:nvSpPr>
        <xdr:cNvPr id="20" name="TextBox 19"/>
        <xdr:cNvSpPr txBox="1"/>
      </xdr:nvSpPr>
      <xdr:spPr>
        <a:xfrm>
          <a:off x="28575" y="6326283"/>
          <a:ext cx="1514475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Order No.: --</a:t>
          </a:r>
        </a:p>
      </xdr:txBody>
    </xdr:sp>
    <xdr:clientData/>
  </xdr:twoCellAnchor>
  <xdr:twoCellAnchor editAs="absolute">
    <xdr:from>
      <xdr:col>0</xdr:col>
      <xdr:colOff>28575</xdr:colOff>
      <xdr:row>41</xdr:row>
      <xdr:rowOff>14941</xdr:rowOff>
    </xdr:from>
    <xdr:to>
      <xdr:col>4</xdr:col>
      <xdr:colOff>9525</xdr:colOff>
      <xdr:row>42</xdr:row>
      <xdr:rowOff>171913</xdr:rowOff>
    </xdr:to>
    <xdr:sp macro="" textlink="">
      <xdr:nvSpPr>
        <xdr:cNvPr id="21" name="TextBox 20"/>
        <xdr:cNvSpPr txBox="1"/>
      </xdr:nvSpPr>
      <xdr:spPr>
        <a:xfrm>
          <a:off x="28575" y="6682441"/>
          <a:ext cx="150495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 Axial Fan</a:t>
          </a:r>
          <a:endParaRPr lang="en-US" sz="1050"/>
        </a:p>
      </xdr:txBody>
    </xdr:sp>
    <xdr:clientData/>
  </xdr:twoCellAnchor>
  <xdr:twoCellAnchor editAs="absolute">
    <xdr:from>
      <xdr:col>4</xdr:col>
      <xdr:colOff>19050</xdr:colOff>
      <xdr:row>41</xdr:row>
      <xdr:rowOff>14928</xdr:rowOff>
    </xdr:from>
    <xdr:to>
      <xdr:col>7</xdr:col>
      <xdr:colOff>234394</xdr:colOff>
      <xdr:row>42</xdr:row>
      <xdr:rowOff>171900</xdr:rowOff>
    </xdr:to>
    <xdr:sp macro="" textlink="">
      <xdr:nvSpPr>
        <xdr:cNvPr id="22" name="TextBox 21"/>
        <xdr:cNvSpPr txBox="1"/>
      </xdr:nvSpPr>
      <xdr:spPr>
        <a:xfrm>
          <a:off x="1543050" y="6682428"/>
          <a:ext cx="1596469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Sub-Product: Fan </a:t>
          </a:r>
        </a:p>
      </xdr:txBody>
    </xdr:sp>
    <xdr:clientData/>
  </xdr:twoCellAnchor>
  <xdr:twoCellAnchor editAs="absolute">
    <xdr:from>
      <xdr:col>7</xdr:col>
      <xdr:colOff>242664</xdr:colOff>
      <xdr:row>39</xdr:row>
      <xdr:rowOff>39781</xdr:rowOff>
    </xdr:from>
    <xdr:to>
      <xdr:col>10</xdr:col>
      <xdr:colOff>198766</xdr:colOff>
      <xdr:row>41</xdr:row>
      <xdr:rowOff>6253</xdr:rowOff>
    </xdr:to>
    <xdr:sp macro="" textlink="">
      <xdr:nvSpPr>
        <xdr:cNvPr id="23" name="TextBox 22"/>
        <xdr:cNvSpPr txBox="1"/>
      </xdr:nvSpPr>
      <xdr:spPr>
        <a:xfrm>
          <a:off x="3147789" y="6326281"/>
          <a:ext cx="139437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Station:</a:t>
          </a:r>
          <a:r>
            <a:rPr lang="en-US" sz="1000" baseline="0"/>
            <a:t> --</a:t>
          </a:r>
          <a:endParaRPr lang="en-US" sz="1000"/>
        </a:p>
      </xdr:txBody>
    </xdr:sp>
    <xdr:clientData/>
  </xdr:twoCellAnchor>
  <xdr:twoCellAnchor editAs="absolute">
    <xdr:from>
      <xdr:col>4</xdr:col>
      <xdr:colOff>19050</xdr:colOff>
      <xdr:row>39</xdr:row>
      <xdr:rowOff>39781</xdr:rowOff>
    </xdr:from>
    <xdr:to>
      <xdr:col>7</xdr:col>
      <xdr:colOff>234396</xdr:colOff>
      <xdr:row>41</xdr:row>
      <xdr:rowOff>6253</xdr:rowOff>
    </xdr:to>
    <xdr:sp macro="" textlink="">
      <xdr:nvSpPr>
        <xdr:cNvPr id="24" name="TextBox 23"/>
        <xdr:cNvSpPr txBox="1"/>
      </xdr:nvSpPr>
      <xdr:spPr>
        <a:xfrm>
          <a:off x="1543050" y="6326281"/>
          <a:ext cx="159647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Client: --</a:t>
          </a:r>
          <a:endParaRPr lang="en-US" sz="100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10</xdr:col>
      <xdr:colOff>207053</xdr:colOff>
      <xdr:row>39</xdr:row>
      <xdr:rowOff>39781</xdr:rowOff>
    </xdr:from>
    <xdr:to>
      <xdr:col>14</xdr:col>
      <xdr:colOff>158261</xdr:colOff>
      <xdr:row>41</xdr:row>
      <xdr:rowOff>6253</xdr:rowOff>
    </xdr:to>
    <xdr:sp macro="" textlink="">
      <xdr:nvSpPr>
        <xdr:cNvPr id="25" name="TextBox 24"/>
        <xdr:cNvSpPr txBox="1"/>
      </xdr:nvSpPr>
      <xdr:spPr>
        <a:xfrm>
          <a:off x="4550453" y="6326281"/>
          <a:ext cx="3008733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Doc. No.:  BOM- 01 01 00</a:t>
          </a:r>
        </a:p>
      </xdr:txBody>
    </xdr:sp>
    <xdr:clientData/>
  </xdr:twoCellAnchor>
  <xdr:twoCellAnchor editAs="absolute">
    <xdr:from>
      <xdr:col>7</xdr:col>
      <xdr:colOff>245973</xdr:colOff>
      <xdr:row>41</xdr:row>
      <xdr:rowOff>8714</xdr:rowOff>
    </xdr:from>
    <xdr:to>
      <xdr:col>10</xdr:col>
      <xdr:colOff>202075</xdr:colOff>
      <xdr:row>42</xdr:row>
      <xdr:rowOff>174377</xdr:rowOff>
    </xdr:to>
    <xdr:sp macro="" textlink="">
      <xdr:nvSpPr>
        <xdr:cNvPr id="26" name="TextBox 25"/>
        <xdr:cNvSpPr txBox="1"/>
      </xdr:nvSpPr>
      <xdr:spPr>
        <a:xfrm>
          <a:off x="3151098" y="6676214"/>
          <a:ext cx="1394377" cy="356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Sheet</a:t>
          </a:r>
          <a:r>
            <a:rPr lang="en-US" sz="1000" baseline="0"/>
            <a:t> No.:  2 of 2</a:t>
          </a:r>
          <a:endParaRPr lang="en-US" sz="1000"/>
        </a:p>
      </xdr:txBody>
    </xdr:sp>
    <xdr:clientData/>
  </xdr:twoCellAnchor>
  <xdr:twoCellAnchor editAs="absolute">
    <xdr:from>
      <xdr:col>10</xdr:col>
      <xdr:colOff>210364</xdr:colOff>
      <xdr:row>41</xdr:row>
      <xdr:rowOff>8729</xdr:rowOff>
    </xdr:from>
    <xdr:to>
      <xdr:col>12</xdr:col>
      <xdr:colOff>989840</xdr:colOff>
      <xdr:row>42</xdr:row>
      <xdr:rowOff>174377</xdr:rowOff>
    </xdr:to>
    <xdr:sp macro="" textlink="">
      <xdr:nvSpPr>
        <xdr:cNvPr id="27" name="TextBox 26"/>
        <xdr:cNvSpPr txBox="1"/>
      </xdr:nvSpPr>
      <xdr:spPr>
        <a:xfrm>
          <a:off x="4553764" y="6676229"/>
          <a:ext cx="1512901" cy="356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Rev.: 02</a:t>
          </a:r>
        </a:p>
      </xdr:txBody>
    </xdr:sp>
    <xdr:clientData/>
  </xdr:twoCellAnchor>
  <xdr:twoCellAnchor editAs="absolute">
    <xdr:from>
      <xdr:col>12</xdr:col>
      <xdr:colOff>991834</xdr:colOff>
      <xdr:row>41</xdr:row>
      <xdr:rowOff>3753</xdr:rowOff>
    </xdr:from>
    <xdr:to>
      <xdr:col>14</xdr:col>
      <xdr:colOff>157921</xdr:colOff>
      <xdr:row>42</xdr:row>
      <xdr:rowOff>174377</xdr:rowOff>
    </xdr:to>
    <xdr:sp macro="" textlink="">
      <xdr:nvSpPr>
        <xdr:cNvPr id="28" name="TextBox 27"/>
        <xdr:cNvSpPr txBox="1">
          <a:spLocks/>
        </xdr:cNvSpPr>
      </xdr:nvSpPr>
      <xdr:spPr>
        <a:xfrm>
          <a:off x="6068659" y="6671253"/>
          <a:ext cx="1490187" cy="361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Date: --</a:t>
          </a:r>
        </a:p>
      </xdr:txBody>
    </xdr:sp>
    <xdr:clientData/>
  </xdr:twoCellAnchor>
  <xdr:twoCellAnchor editAs="absolute">
    <xdr:from>
      <xdr:col>14</xdr:col>
      <xdr:colOff>215411</xdr:colOff>
      <xdr:row>39</xdr:row>
      <xdr:rowOff>69602</xdr:rowOff>
    </xdr:from>
    <xdr:to>
      <xdr:col>16</xdr:col>
      <xdr:colOff>141898</xdr:colOff>
      <xdr:row>42</xdr:row>
      <xdr:rowOff>138182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336" y="6356102"/>
          <a:ext cx="717062" cy="640080"/>
        </a:xfrm>
        <a:prstGeom prst="rect">
          <a:avLst/>
        </a:prstGeom>
      </xdr:spPr>
    </xdr:pic>
    <xdr:clientData/>
  </xdr:twoCellAnchor>
  <xdr:twoCellAnchor editAs="absolute">
    <xdr:from>
      <xdr:col>0</xdr:col>
      <xdr:colOff>114300</xdr:colOff>
      <xdr:row>68</xdr:row>
      <xdr:rowOff>68356</xdr:rowOff>
    </xdr:from>
    <xdr:to>
      <xdr:col>10</xdr:col>
      <xdr:colOff>39757</xdr:colOff>
      <xdr:row>72</xdr:row>
      <xdr:rowOff>127166</xdr:rowOff>
    </xdr:to>
    <xdr:sp macro="" textlink="">
      <xdr:nvSpPr>
        <xdr:cNvPr id="30" name="Rounded Rectangle 29"/>
        <xdr:cNvSpPr>
          <a:spLocks noChangeAspect="1"/>
        </xdr:cNvSpPr>
      </xdr:nvSpPr>
      <xdr:spPr>
        <a:xfrm>
          <a:off x="114300" y="11612656"/>
          <a:ext cx="4268857" cy="82081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  A.Mottahed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      </a:t>
          </a:r>
          <a:r>
            <a:rPr lang="en-US" sz="800" b="1">
              <a:solidFill>
                <a:schemeClr val="tx1"/>
              </a:solidFill>
            </a:rPr>
            <a:t>M.Rezaeifard   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10</xdr:col>
      <xdr:colOff>66680</xdr:colOff>
      <xdr:row>68</xdr:row>
      <xdr:rowOff>68356</xdr:rowOff>
    </xdr:from>
    <xdr:to>
      <xdr:col>12</xdr:col>
      <xdr:colOff>858497</xdr:colOff>
      <xdr:row>72</xdr:row>
      <xdr:rowOff>127166</xdr:rowOff>
    </xdr:to>
    <xdr:sp macro="" textlink="">
      <xdr:nvSpPr>
        <xdr:cNvPr id="31" name="Rounded Rectangle 30"/>
        <xdr:cNvSpPr>
          <a:spLocks noChangeAspect="1"/>
        </xdr:cNvSpPr>
      </xdr:nvSpPr>
      <xdr:spPr>
        <a:xfrm>
          <a:off x="4410080" y="11612656"/>
          <a:ext cx="1525242" cy="82081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                       </a:t>
          </a: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chemeClr val="tx1"/>
              </a:solidFill>
            </a:rPr>
            <a:t>Date: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884588</xdr:colOff>
      <xdr:row>68</xdr:row>
      <xdr:rowOff>68357</xdr:rowOff>
    </xdr:from>
    <xdr:to>
      <xdr:col>13</xdr:col>
      <xdr:colOff>886521</xdr:colOff>
      <xdr:row>72</xdr:row>
      <xdr:rowOff>117641</xdr:rowOff>
    </xdr:to>
    <xdr:sp macro="" textlink="">
      <xdr:nvSpPr>
        <xdr:cNvPr id="32" name="Rounded Rectangle 31"/>
        <xdr:cNvSpPr>
          <a:spLocks noChangeAspect="1"/>
        </xdr:cNvSpPr>
      </xdr:nvSpPr>
      <xdr:spPr>
        <a:xfrm>
          <a:off x="5961413" y="11612657"/>
          <a:ext cx="1106833" cy="81128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Sales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Q.C.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Warehouse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Planning  Dep't                                                                                                                             Production</a:t>
          </a:r>
          <a:endParaRPr lang="en-US" sz="800">
            <a:effectLst/>
          </a:endParaRPr>
        </a:p>
      </xdr:txBody>
    </xdr:sp>
    <xdr:clientData/>
  </xdr:twoCellAnchor>
  <xdr:twoCellAnchor editAs="absolute">
    <xdr:from>
      <xdr:col>12</xdr:col>
      <xdr:colOff>980520</xdr:colOff>
      <xdr:row>68</xdr:row>
      <xdr:rowOff>138740</xdr:rowOff>
    </xdr:from>
    <xdr:to>
      <xdr:col>12</xdr:col>
      <xdr:colOff>1090248</xdr:colOff>
      <xdr:row>69</xdr:row>
      <xdr:rowOff>57968</xdr:rowOff>
    </xdr:to>
    <xdr:sp macro="" textlink="">
      <xdr:nvSpPr>
        <xdr:cNvPr id="33" name="Flowchart: Connector 32"/>
        <xdr:cNvSpPr/>
      </xdr:nvSpPr>
      <xdr:spPr>
        <a:xfrm>
          <a:off x="6057345" y="11683040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987567</xdr:colOff>
      <xdr:row>69</xdr:row>
      <xdr:rowOff>84981</xdr:rowOff>
    </xdr:from>
    <xdr:to>
      <xdr:col>12</xdr:col>
      <xdr:colOff>1097295</xdr:colOff>
      <xdr:row>70</xdr:row>
      <xdr:rowOff>4209</xdr:rowOff>
    </xdr:to>
    <xdr:sp macro="" textlink="">
      <xdr:nvSpPr>
        <xdr:cNvPr id="34" name="Flowchart: Connector 33"/>
        <xdr:cNvSpPr>
          <a:spLocks noChangeAspect="1"/>
        </xdr:cNvSpPr>
      </xdr:nvSpPr>
      <xdr:spPr>
        <a:xfrm>
          <a:off x="6064392" y="11819781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994894</xdr:colOff>
      <xdr:row>70</xdr:row>
      <xdr:rowOff>26618</xdr:rowOff>
    </xdr:from>
    <xdr:to>
      <xdr:col>12</xdr:col>
      <xdr:colOff>1104622</xdr:colOff>
      <xdr:row>70</xdr:row>
      <xdr:rowOff>136346</xdr:rowOff>
    </xdr:to>
    <xdr:sp macro="" textlink="">
      <xdr:nvSpPr>
        <xdr:cNvPr id="35" name="Flowchart: Connector 34"/>
        <xdr:cNvSpPr/>
      </xdr:nvSpPr>
      <xdr:spPr>
        <a:xfrm>
          <a:off x="6071719" y="11951918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1002223</xdr:colOff>
      <xdr:row>70</xdr:row>
      <xdr:rowOff>166082</xdr:rowOff>
    </xdr:from>
    <xdr:to>
      <xdr:col>13</xdr:col>
      <xdr:colOff>7051</xdr:colOff>
      <xdr:row>71</xdr:row>
      <xdr:rowOff>85310</xdr:rowOff>
    </xdr:to>
    <xdr:sp macro="" textlink="">
      <xdr:nvSpPr>
        <xdr:cNvPr id="36" name="Flowchart: Connector 35"/>
        <xdr:cNvSpPr/>
      </xdr:nvSpPr>
      <xdr:spPr>
        <a:xfrm>
          <a:off x="6079048" y="12091382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1006824</xdr:colOff>
      <xdr:row>71</xdr:row>
      <xdr:rowOff>107720</xdr:rowOff>
    </xdr:from>
    <xdr:to>
      <xdr:col>13</xdr:col>
      <xdr:colOff>11652</xdr:colOff>
      <xdr:row>72</xdr:row>
      <xdr:rowOff>26948</xdr:rowOff>
    </xdr:to>
    <xdr:sp macro="" textlink="">
      <xdr:nvSpPr>
        <xdr:cNvPr id="37" name="Flowchart: Connector 36"/>
        <xdr:cNvSpPr>
          <a:spLocks noChangeAspect="1"/>
        </xdr:cNvSpPr>
      </xdr:nvSpPr>
      <xdr:spPr>
        <a:xfrm>
          <a:off x="6083649" y="12223520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Y68"/>
  <sheetViews>
    <sheetView tabSelected="1" view="pageLayout" zoomScaleNormal="100" workbookViewId="0">
      <selection activeCell="B47" sqref="B47:B68"/>
    </sheetView>
  </sheetViews>
  <sheetFormatPr defaultRowHeight="15" x14ac:dyDescent="0.25"/>
  <cols>
    <col min="1" max="2" width="5.140625" style="10" customWidth="1"/>
    <col min="3" max="3" width="5.140625" customWidth="1"/>
    <col min="4" max="4" width="5.42578125" style="10" customWidth="1"/>
    <col min="5" max="5" width="9.28515625" customWidth="1"/>
    <col min="6" max="7" width="5.140625" customWidth="1"/>
    <col min="8" max="8" width="5.28515625" style="10" customWidth="1"/>
    <col min="9" max="9" width="9.140625" customWidth="1"/>
    <col min="10" max="10" width="5.5703125" customWidth="1"/>
    <col min="11" max="11" width="5.140625" customWidth="1"/>
    <col min="12" max="12" width="5" style="10" customWidth="1"/>
    <col min="13" max="13" width="15.42578125" customWidth="1"/>
    <col min="14" max="14" width="17" customWidth="1"/>
    <col min="15" max="15" width="5.42578125" customWidth="1"/>
    <col min="16" max="16" width="5.5703125" customWidth="1"/>
    <col min="17" max="18" width="5.140625" customWidth="1"/>
    <col min="19" max="19" width="4.85546875" customWidth="1"/>
    <col min="20" max="20" width="5" customWidth="1"/>
    <col min="21" max="21" width="8" customWidth="1"/>
  </cols>
  <sheetData>
    <row r="2" spans="1:20" x14ac:dyDescent="0.25">
      <c r="Q2" s="35"/>
      <c r="R2" s="35"/>
      <c r="S2" s="35"/>
    </row>
    <row r="4" spans="1:20" ht="12" customHeight="1" x14ac:dyDescent="0.25"/>
    <row r="5" spans="1:20" ht="5.25" customHeight="1" thickBot="1" x14ac:dyDescent="0.3"/>
    <row r="6" spans="1:20" ht="19.5" x14ac:dyDescent="0.25">
      <c r="A6" s="162" t="s">
        <v>0</v>
      </c>
      <c r="B6" s="163"/>
      <c r="C6" s="164"/>
      <c r="D6" s="18"/>
      <c r="E6" s="19"/>
      <c r="F6" s="19" t="s">
        <v>14</v>
      </c>
      <c r="G6" s="20"/>
      <c r="H6" s="21"/>
      <c r="I6" s="19" t="s">
        <v>13</v>
      </c>
      <c r="J6" s="19"/>
      <c r="K6" s="20"/>
      <c r="L6" s="18"/>
      <c r="M6" s="19"/>
      <c r="N6" s="29" t="s">
        <v>1</v>
      </c>
      <c r="O6" s="19"/>
      <c r="P6" s="19"/>
      <c r="Q6" s="19"/>
      <c r="R6" s="57"/>
      <c r="S6" s="57"/>
      <c r="T6" s="22" t="s">
        <v>15</v>
      </c>
    </row>
    <row r="7" spans="1:20" ht="49.15" customHeight="1" x14ac:dyDescent="0.25">
      <c r="A7" s="65" t="s">
        <v>2</v>
      </c>
      <c r="B7" s="66" t="s">
        <v>25</v>
      </c>
      <c r="C7" s="67" t="s">
        <v>3</v>
      </c>
      <c r="D7" s="68" t="s">
        <v>4</v>
      </c>
      <c r="E7" s="69" t="s">
        <v>5</v>
      </c>
      <c r="F7" s="70" t="s">
        <v>6</v>
      </c>
      <c r="G7" s="70" t="s">
        <v>3</v>
      </c>
      <c r="H7" s="71" t="s">
        <v>10</v>
      </c>
      <c r="I7" s="67" t="s">
        <v>5</v>
      </c>
      <c r="J7" s="67" t="s">
        <v>12</v>
      </c>
      <c r="K7" s="67" t="s">
        <v>11</v>
      </c>
      <c r="L7" s="72" t="s">
        <v>7</v>
      </c>
      <c r="M7" s="73" t="s">
        <v>5</v>
      </c>
      <c r="N7" s="73" t="s">
        <v>9</v>
      </c>
      <c r="O7" s="67" t="s">
        <v>8</v>
      </c>
      <c r="P7" s="67" t="s">
        <v>6</v>
      </c>
      <c r="Q7" s="74" t="s">
        <v>3</v>
      </c>
      <c r="R7" s="74" t="s">
        <v>72</v>
      </c>
      <c r="S7" s="74" t="s">
        <v>73</v>
      </c>
      <c r="T7" s="91" t="s">
        <v>16</v>
      </c>
    </row>
    <row r="8" spans="1:20" ht="15" customHeight="1" x14ac:dyDescent="0.25">
      <c r="A8" s="143" t="s">
        <v>17</v>
      </c>
      <c r="B8" s="146" t="s">
        <v>60</v>
      </c>
      <c r="C8" s="140">
        <v>1</v>
      </c>
      <c r="D8" s="149" t="s">
        <v>17</v>
      </c>
      <c r="E8" s="165" t="s">
        <v>76</v>
      </c>
      <c r="F8" s="137">
        <v>1</v>
      </c>
      <c r="G8" s="140">
        <f>F8*C8</f>
        <v>1</v>
      </c>
      <c r="H8" s="149" t="s">
        <v>17</v>
      </c>
      <c r="I8" s="159" t="s">
        <v>76</v>
      </c>
      <c r="J8" s="152">
        <v>1</v>
      </c>
      <c r="K8" s="152">
        <f>J8*G8</f>
        <v>1</v>
      </c>
      <c r="L8" s="6" t="s">
        <v>27</v>
      </c>
      <c r="M8" s="30" t="s">
        <v>28</v>
      </c>
      <c r="N8" s="30" t="str">
        <f>IF(B8="6s","3x415x5045",IF(B8="16","3x415x5045",IF(B8="14","3x365x4416",IF(B8="12","3x365x3945",IF(B8="11","3x365x3537",IF(B8="10","3x365x3160",IF(B8="90","3x365x2846",IF(B8="80","3x365x2532"))))))))</f>
        <v>3x365x2532</v>
      </c>
      <c r="O8" s="7">
        <v>1</v>
      </c>
      <c r="P8" s="7">
        <f>O8*$F$8</f>
        <v>1</v>
      </c>
      <c r="Q8" s="8">
        <f>P8*$C$8</f>
        <v>1</v>
      </c>
      <c r="R8" s="30">
        <f>(IF(B8="6s","49.4",IF(B8="16","49.4",IF(B8="14","37.9",IF(B8="12","33.9",IF(B8="11","30.4",IF(B8="10","27.2",IF(B8="90","23.8",IF(B8="80","21.8")))))))))*Q8</f>
        <v>21.8</v>
      </c>
      <c r="S8" s="88" t="s">
        <v>74</v>
      </c>
      <c r="T8" s="24" t="s">
        <v>19</v>
      </c>
    </row>
    <row r="9" spans="1:20" ht="15" customHeight="1" x14ac:dyDescent="0.25">
      <c r="A9" s="144"/>
      <c r="B9" s="147"/>
      <c r="C9" s="141"/>
      <c r="D9" s="150"/>
      <c r="E9" s="166"/>
      <c r="F9" s="138"/>
      <c r="G9" s="141"/>
      <c r="H9" s="150"/>
      <c r="I9" s="160"/>
      <c r="J9" s="153"/>
      <c r="K9" s="153"/>
      <c r="L9" s="6" t="s">
        <v>26</v>
      </c>
      <c r="M9" s="30" t="s">
        <v>29</v>
      </c>
      <c r="N9" s="30" t="str">
        <f>IF(B8="6s","4x1200x284",IF(B8="16","4x1200x284",IF(B8="14","4x1064x256",IF(B8="12","4x960x233",IF(B8="11","4x866x215",IF(B8="10","4x782x197",IF(B8="90","4x871x276",IF(B8="80","4x780x237"))))))))</f>
        <v>4x780x237</v>
      </c>
      <c r="O9" s="30" t="str">
        <f>IF(B8="6s","4",IF(B8="16","4",IF(B8="14","4",IF(B8="12","4",IF(B8="11","4",IF(B8="10","4",IF(B8="90","3",IF(B8="80","3"))))))))</f>
        <v>3</v>
      </c>
      <c r="P9" s="7">
        <f t="shared" ref="P9:P16" si="0">O9*$F$8</f>
        <v>3</v>
      </c>
      <c r="Q9" s="8">
        <f t="shared" ref="Q9:Q16" si="1">P9*$C$8</f>
        <v>3</v>
      </c>
      <c r="R9" s="30">
        <f>(IF(B8="6s","10.7",IF(B8="16","10.7",IF(B8="14","8.55",IF(B8="12","7.03",IF(B8="11","5.85",IF(B8="10","4.84",IF(B8="90","7.55",IF(B8="80","8")))))))))*Q9</f>
        <v>24</v>
      </c>
      <c r="S9" s="88" t="s">
        <v>74</v>
      </c>
      <c r="T9" s="24" t="s">
        <v>19</v>
      </c>
    </row>
    <row r="10" spans="1:20" ht="15" customHeight="1" x14ac:dyDescent="0.25">
      <c r="A10" s="144"/>
      <c r="B10" s="147"/>
      <c r="C10" s="141"/>
      <c r="D10" s="150"/>
      <c r="E10" s="166"/>
      <c r="F10" s="138"/>
      <c r="G10" s="141"/>
      <c r="H10" s="150"/>
      <c r="I10" s="160"/>
      <c r="J10" s="153"/>
      <c r="K10" s="153"/>
      <c r="L10" s="6" t="s">
        <v>30</v>
      </c>
      <c r="M10" s="32" t="s">
        <v>31</v>
      </c>
      <c r="N10" s="30" t="str">
        <f>IF(B8="6s","2.5x1250x300",IF(B8="16","2.5x1250x300",IF(B8="14","2.5x1250x325",IF(B8="12","2.5x1250x341",IF(B8="11","2.5x1250x350",IF(B8="10","2.5x1250x362",IF(B8="90","2.5x1250x365",IF(B8="80","2.5x1000x320"))))))))</f>
        <v>2.5x1000x320</v>
      </c>
      <c r="O10" s="30" t="str">
        <f>IF(B8="6s","5",IF(B8="16","5",IF(B8="14","4",IF(B8="12","4",IF(B8="11","3",IF(B8="10","2",IF(B8="90","2",IF(B8="80","2"))))))))</f>
        <v>2</v>
      </c>
      <c r="P10" s="7">
        <f t="shared" si="0"/>
        <v>2</v>
      </c>
      <c r="Q10" s="8">
        <f t="shared" si="1"/>
        <v>2</v>
      </c>
      <c r="R10" s="30">
        <f>(IF(B8="6s","7.36",IF(B8="16","7.36",IF(B8="14","7.97",IF(B8="12","8.36",IF(B8="11","8.58",IF(B8="10","8.88",IF(B8="90","8.73",IF(B8="80","6.25")))))))))*Q10</f>
        <v>12.5</v>
      </c>
      <c r="S10" s="88" t="s">
        <v>74</v>
      </c>
      <c r="T10" s="24" t="s">
        <v>19</v>
      </c>
    </row>
    <row r="11" spans="1:20" ht="15" customHeight="1" x14ac:dyDescent="0.25">
      <c r="A11" s="144"/>
      <c r="B11" s="147"/>
      <c r="C11" s="141"/>
      <c r="D11" s="150"/>
      <c r="E11" s="166"/>
      <c r="F11" s="138"/>
      <c r="G11" s="141"/>
      <c r="H11" s="150"/>
      <c r="I11" s="160"/>
      <c r="J11" s="153"/>
      <c r="K11" s="153"/>
      <c r="L11" s="6" t="s">
        <v>32</v>
      </c>
      <c r="M11" s="32" t="s">
        <v>33</v>
      </c>
      <c r="N11" s="30" t="str">
        <f>IF(B8="6s","10x915x500",IF(B8="16","10x915x500",IF(B8="14","8x795x440",IF(B8="12","8x660x440",IF(B8="11","8x550x440",IF(B8="10","6x490x301",IF(B8="90","6x400x270",IF(B8="80","6x320x230"))))))))</f>
        <v>6x320x230</v>
      </c>
      <c r="O11" s="14">
        <v>2</v>
      </c>
      <c r="P11" s="14">
        <f>O11*$F$8</f>
        <v>2</v>
      </c>
      <c r="Q11" s="9">
        <f>P11*$C$8</f>
        <v>2</v>
      </c>
      <c r="R11" s="30">
        <f>(IF(B8="6s","35.91",IF(B8="16","35.91",IF(B8="14","21.96",IF(B8="12","18.23",IF(B8="11","15.2",IF(B8="10","6.95",IF(B8="90","5.08",IF(B8="80","3.46")))))))))*Q11</f>
        <v>6.92</v>
      </c>
      <c r="S11" s="89" t="s">
        <v>74</v>
      </c>
      <c r="T11" s="26" t="s">
        <v>19</v>
      </c>
    </row>
    <row r="12" spans="1:20" ht="15" customHeight="1" x14ac:dyDescent="0.25">
      <c r="A12" s="144"/>
      <c r="B12" s="147"/>
      <c r="C12" s="141"/>
      <c r="D12" s="150"/>
      <c r="E12" s="166"/>
      <c r="F12" s="138"/>
      <c r="G12" s="141"/>
      <c r="H12" s="150"/>
      <c r="I12" s="160"/>
      <c r="J12" s="153"/>
      <c r="K12" s="153"/>
      <c r="L12" s="6" t="s">
        <v>34</v>
      </c>
      <c r="M12" s="32" t="s">
        <v>35</v>
      </c>
      <c r="N12" s="30" t="str">
        <f>IF(B8="6s","10x830x500",IF(B8="16","10x830x500",IF(B8="14","8x710x440",IF(B8="12","8x710x440",IF(B8="11","8x710x440",IF(B8="10","6x964x490",IF(B8="90","6x860x400",IF(B8="80","6x770x320"))))))))</f>
        <v>6x770x320</v>
      </c>
      <c r="O12" s="7">
        <v>1</v>
      </c>
      <c r="P12" s="7">
        <f t="shared" si="0"/>
        <v>1</v>
      </c>
      <c r="Q12" s="8">
        <f t="shared" si="1"/>
        <v>1</v>
      </c>
      <c r="R12" s="30">
        <f>(IF(B8="6s","32.57",IF(B8="16","32.57",IF(B8="14","19.62",IF(B8="12","19.62",IF(B8="11","19.62",IF(B8="10","22.24",IF(B8="90","16.2",IF(B8="80","11.6")))))))))*Q12</f>
        <v>11.6</v>
      </c>
      <c r="S12" s="88" t="s">
        <v>74</v>
      </c>
      <c r="T12" s="24" t="s">
        <v>19</v>
      </c>
    </row>
    <row r="13" spans="1:20" ht="15" customHeight="1" x14ac:dyDescent="0.25">
      <c r="A13" s="144"/>
      <c r="B13" s="147"/>
      <c r="C13" s="141"/>
      <c r="D13" s="150"/>
      <c r="E13" s="166"/>
      <c r="F13" s="138"/>
      <c r="G13" s="141"/>
      <c r="H13" s="150"/>
      <c r="I13" s="160"/>
      <c r="J13" s="153"/>
      <c r="K13" s="153"/>
      <c r="L13" s="6" t="s">
        <v>36</v>
      </c>
      <c r="M13" s="32" t="s">
        <v>37</v>
      </c>
      <c r="N13" s="30" t="str">
        <f>IF(B8="6s","10x160x160",IF(B8="16","10x160x160",IF(B8="14","8x160x160",IF(B8="12","8x160x160",IF(B8="11","8x160x160",IF(B8="10","6x160x160",IF(B8="90","6x160x160",IF(B8="80","6x160x160"))))))))</f>
        <v>6x160x160</v>
      </c>
      <c r="O13" s="7">
        <v>8</v>
      </c>
      <c r="P13" s="7">
        <f t="shared" si="0"/>
        <v>8</v>
      </c>
      <c r="Q13" s="8">
        <f t="shared" si="1"/>
        <v>8</v>
      </c>
      <c r="R13" s="30">
        <f>(IF(B8="6s","2",IF(B8="16","2",IF(B8="14","1.6",IF(B8="12","1.6",IF(B8="11","1.6",IF(B8="10","1.2",IF(B8="90","1.2",IF(B8="80","1.2")))))))))*Q13</f>
        <v>9.6</v>
      </c>
      <c r="S13" s="88" t="s">
        <v>74</v>
      </c>
      <c r="T13" s="24" t="s">
        <v>19</v>
      </c>
    </row>
    <row r="14" spans="1:20" ht="15" customHeight="1" x14ac:dyDescent="0.25">
      <c r="A14" s="144"/>
      <c r="B14" s="147"/>
      <c r="C14" s="141"/>
      <c r="D14" s="150"/>
      <c r="E14" s="166"/>
      <c r="F14" s="138"/>
      <c r="G14" s="141"/>
      <c r="H14" s="150"/>
      <c r="I14" s="160"/>
      <c r="J14" s="153"/>
      <c r="K14" s="153"/>
      <c r="L14" s="28" t="s">
        <v>38</v>
      </c>
      <c r="M14" s="32" t="s">
        <v>39</v>
      </c>
      <c r="N14" s="32" t="s">
        <v>40</v>
      </c>
      <c r="O14" s="14">
        <v>8</v>
      </c>
      <c r="P14" s="14">
        <f t="shared" si="0"/>
        <v>8</v>
      </c>
      <c r="Q14" s="9">
        <f t="shared" si="1"/>
        <v>8</v>
      </c>
      <c r="R14" s="30">
        <f>0.8*Q14</f>
        <v>6.4</v>
      </c>
      <c r="S14" s="89" t="s">
        <v>74</v>
      </c>
      <c r="T14" s="26" t="s">
        <v>19</v>
      </c>
    </row>
    <row r="15" spans="1:20" ht="15" customHeight="1" x14ac:dyDescent="0.25">
      <c r="A15" s="144"/>
      <c r="B15" s="147"/>
      <c r="C15" s="141"/>
      <c r="D15" s="150"/>
      <c r="E15" s="166"/>
      <c r="F15" s="138"/>
      <c r="G15" s="141"/>
      <c r="H15" s="150"/>
      <c r="I15" s="160"/>
      <c r="J15" s="153"/>
      <c r="K15" s="153"/>
      <c r="L15" s="28" t="s">
        <v>41</v>
      </c>
      <c r="M15" s="32" t="s">
        <v>42</v>
      </c>
      <c r="N15" s="32" t="s">
        <v>43</v>
      </c>
      <c r="O15" s="7">
        <v>28</v>
      </c>
      <c r="P15" s="7">
        <f t="shared" si="0"/>
        <v>28</v>
      </c>
      <c r="Q15" s="8">
        <f t="shared" si="1"/>
        <v>28</v>
      </c>
      <c r="R15" s="58">
        <f>Q15</f>
        <v>28</v>
      </c>
      <c r="S15" s="88" t="s">
        <v>75</v>
      </c>
      <c r="T15" s="24" t="s">
        <v>19</v>
      </c>
    </row>
    <row r="16" spans="1:20" ht="15" customHeight="1" thickBot="1" x14ac:dyDescent="0.3">
      <c r="A16" s="145"/>
      <c r="B16" s="148"/>
      <c r="C16" s="142"/>
      <c r="D16" s="151"/>
      <c r="E16" s="167"/>
      <c r="F16" s="139"/>
      <c r="G16" s="142"/>
      <c r="H16" s="151"/>
      <c r="I16" s="161"/>
      <c r="J16" s="154"/>
      <c r="K16" s="154"/>
      <c r="L16" s="15" t="s">
        <v>44</v>
      </c>
      <c r="M16" s="33" t="s">
        <v>45</v>
      </c>
      <c r="N16" s="33" t="s">
        <v>46</v>
      </c>
      <c r="O16" s="16">
        <v>28</v>
      </c>
      <c r="P16" s="16">
        <f t="shared" si="0"/>
        <v>28</v>
      </c>
      <c r="Q16" s="17">
        <f t="shared" si="1"/>
        <v>28</v>
      </c>
      <c r="R16" s="59">
        <f>Q16</f>
        <v>28</v>
      </c>
      <c r="S16" s="90" t="s">
        <v>75</v>
      </c>
      <c r="T16" s="25" t="s">
        <v>19</v>
      </c>
    </row>
    <row r="24" spans="1:1" hidden="1" x14ac:dyDescent="0.25">
      <c r="A24" s="10" t="s">
        <v>60</v>
      </c>
    </row>
    <row r="25" spans="1:1" hidden="1" x14ac:dyDescent="0.25">
      <c r="A25" s="10" t="s">
        <v>61</v>
      </c>
    </row>
    <row r="26" spans="1:1" hidden="1" x14ac:dyDescent="0.25">
      <c r="A26" s="10" t="s">
        <v>20</v>
      </c>
    </row>
    <row r="27" spans="1:1" hidden="1" x14ac:dyDescent="0.25">
      <c r="A27" s="10" t="s">
        <v>21</v>
      </c>
    </row>
    <row r="28" spans="1:1" hidden="1" x14ac:dyDescent="0.25">
      <c r="A28" s="10" t="s">
        <v>22</v>
      </c>
    </row>
    <row r="29" spans="1:1" hidden="1" x14ac:dyDescent="0.25">
      <c r="A29" s="10" t="s">
        <v>23</v>
      </c>
    </row>
    <row r="30" spans="1:1" hidden="1" x14ac:dyDescent="0.25">
      <c r="A30" s="10" t="s">
        <v>24</v>
      </c>
    </row>
    <row r="31" spans="1:1" hidden="1" x14ac:dyDescent="0.25">
      <c r="A31" s="10" t="s">
        <v>62</v>
      </c>
    </row>
    <row r="44" spans="1:20" ht="5.25" customHeight="1" thickBot="1" x14ac:dyDescent="0.3"/>
    <row r="45" spans="1:20" ht="19.5" x14ac:dyDescent="0.25">
      <c r="A45" s="162" t="s">
        <v>0</v>
      </c>
      <c r="B45" s="163"/>
      <c r="C45" s="164"/>
      <c r="D45" s="18"/>
      <c r="E45" s="19"/>
      <c r="F45" s="19" t="s">
        <v>14</v>
      </c>
      <c r="G45" s="20"/>
      <c r="H45" s="21"/>
      <c r="I45" s="19" t="s">
        <v>13</v>
      </c>
      <c r="J45" s="19"/>
      <c r="K45" s="20"/>
      <c r="L45" s="18"/>
      <c r="M45" s="19"/>
      <c r="N45" s="37" t="s">
        <v>1</v>
      </c>
      <c r="O45" s="19"/>
      <c r="P45" s="19"/>
      <c r="Q45" s="19"/>
      <c r="R45" s="57"/>
      <c r="S45" s="57"/>
      <c r="T45" s="22" t="s">
        <v>15</v>
      </c>
    </row>
    <row r="46" spans="1:20" ht="49.15" customHeight="1" x14ac:dyDescent="0.25">
      <c r="A46" s="23" t="s">
        <v>2</v>
      </c>
      <c r="B46" s="27" t="s">
        <v>25</v>
      </c>
      <c r="C46" s="2" t="s">
        <v>3</v>
      </c>
      <c r="D46" s="12" t="s">
        <v>4</v>
      </c>
      <c r="E46" s="4" t="s">
        <v>5</v>
      </c>
      <c r="F46" s="3" t="s">
        <v>6</v>
      </c>
      <c r="G46" s="3" t="s">
        <v>3</v>
      </c>
      <c r="H46" s="11" t="s">
        <v>10</v>
      </c>
      <c r="I46" s="2" t="s">
        <v>5</v>
      </c>
      <c r="J46" s="2" t="s">
        <v>12</v>
      </c>
      <c r="K46" s="2" t="s">
        <v>11</v>
      </c>
      <c r="L46" s="13" t="s">
        <v>7</v>
      </c>
      <c r="M46" s="1" t="s">
        <v>5</v>
      </c>
      <c r="N46" s="1" t="s">
        <v>9</v>
      </c>
      <c r="O46" s="2" t="s">
        <v>8</v>
      </c>
      <c r="P46" s="2" t="s">
        <v>6</v>
      </c>
      <c r="Q46" s="5" t="s">
        <v>3</v>
      </c>
      <c r="R46" s="74" t="s">
        <v>72</v>
      </c>
      <c r="S46" s="74" t="s">
        <v>73</v>
      </c>
      <c r="T46" s="75" t="s">
        <v>16</v>
      </c>
    </row>
    <row r="47" spans="1:20" ht="12.95" customHeight="1" x14ac:dyDescent="0.25">
      <c r="A47" s="143" t="s">
        <v>17</v>
      </c>
      <c r="B47" s="146" t="s">
        <v>60</v>
      </c>
      <c r="C47" s="140">
        <v>1</v>
      </c>
      <c r="D47" s="149" t="s">
        <v>18</v>
      </c>
      <c r="E47" s="137" t="s">
        <v>77</v>
      </c>
      <c r="F47" s="137">
        <v>1</v>
      </c>
      <c r="G47" s="140">
        <f>F47*C47</f>
        <v>1</v>
      </c>
      <c r="H47" s="149" t="s">
        <v>17</v>
      </c>
      <c r="I47" s="159" t="s">
        <v>77</v>
      </c>
      <c r="J47" s="152">
        <v>1</v>
      </c>
      <c r="K47" s="152">
        <f>J47*G47</f>
        <v>1</v>
      </c>
      <c r="L47" s="6" t="s">
        <v>27</v>
      </c>
      <c r="M47" s="30" t="s">
        <v>47</v>
      </c>
      <c r="N47" s="30" t="str">
        <f>IF(B47="6s","L=486",IF(B47="16","L=480",IF(B47="14","L=480",IF(B47="12","L=375",IF(B47="11","L=333",IF(B47="10","L=297",IF(B47="90","L=272",IF(B47="80","L=245"))))))))</f>
        <v>L=245</v>
      </c>
      <c r="O47" s="30">
        <v>10</v>
      </c>
      <c r="P47" s="30">
        <f>O47*$F$47</f>
        <v>10</v>
      </c>
      <c r="Q47" s="31">
        <f>P47*$C$47</f>
        <v>10</v>
      </c>
      <c r="R47" s="30">
        <f>(IF(B47="6s","6.2",IF(B47="16","6.2",IF(B47="14","3",IF(B47="12","2.4",IF(B47="11","2",IF(B47="10","1.2",IF(B47="90","1",IF(B47="80","0.6")))))))))*Q47</f>
        <v>6</v>
      </c>
      <c r="S47" s="82" t="s">
        <v>74</v>
      </c>
      <c r="T47" s="24" t="s">
        <v>19</v>
      </c>
    </row>
    <row r="48" spans="1:20" ht="12.95" customHeight="1" x14ac:dyDescent="0.25">
      <c r="A48" s="144"/>
      <c r="B48" s="147"/>
      <c r="C48" s="141"/>
      <c r="D48" s="150"/>
      <c r="E48" s="138"/>
      <c r="F48" s="138"/>
      <c r="G48" s="141"/>
      <c r="H48" s="150"/>
      <c r="I48" s="160"/>
      <c r="J48" s="153"/>
      <c r="K48" s="153"/>
      <c r="L48" s="6" t="s">
        <v>26</v>
      </c>
      <c r="M48" s="30" t="s">
        <v>48</v>
      </c>
      <c r="N48" s="30" t="str">
        <f>IF(B47="6s","بزرگ",IF(B47="16","متوسط",IF(B47="14","متوسط",IF(B47="12","متوسط",IF(B47="11","متوسط",IF(B47="10","کوچک",IF(B47="90","کوچک",IF(B47="80","کوچک"))))))))</f>
        <v>کوچک</v>
      </c>
      <c r="O48" s="30">
        <v>2</v>
      </c>
      <c r="P48" s="30">
        <f t="shared" ref="P48:P67" si="2">O48*$F$47</f>
        <v>2</v>
      </c>
      <c r="Q48" s="31">
        <f t="shared" ref="Q48:Q67" si="3">P48*$C$47</f>
        <v>2</v>
      </c>
      <c r="R48" s="30">
        <f>(IF(B47="6s","31",IF(B47="16","15",IF(B47="14","14.4",IF(B47="12","14.3",IF(B47="11","13.6",IF(B47="10","6",IF(B47="90","6",IF(B47="80","6")))))))))*Q48</f>
        <v>12</v>
      </c>
      <c r="S48" s="82" t="s">
        <v>74</v>
      </c>
      <c r="T48" s="24" t="s">
        <v>19</v>
      </c>
    </row>
    <row r="49" spans="1:20" ht="12.95" customHeight="1" x14ac:dyDescent="0.25">
      <c r="A49" s="144"/>
      <c r="B49" s="147"/>
      <c r="C49" s="141"/>
      <c r="D49" s="150"/>
      <c r="E49" s="138"/>
      <c r="F49" s="138"/>
      <c r="G49" s="141"/>
      <c r="H49" s="150"/>
      <c r="I49" s="160"/>
      <c r="J49" s="153"/>
      <c r="K49" s="153"/>
      <c r="L49" s="6" t="s">
        <v>30</v>
      </c>
      <c r="M49" s="30" t="s">
        <v>35</v>
      </c>
      <c r="N49" s="30" t="str">
        <f>IF(B47="6s","Ø650,Thk=6",IF(B47="16","Ø650,Thk=5",IF(B47="14","Ø580,Thk=4",IF(B47="12","Ø530,Thk=4",IF(B47="11","Ø480,Thk=4",IF(B47="10","Ø425,Thk=4",IF(B47="90","Ø390,Thk=4",IF(B47="80","Ø340,Thk=4"))))))))</f>
        <v>Ø340,Thk=4</v>
      </c>
      <c r="O49" s="30">
        <v>2</v>
      </c>
      <c r="P49" s="30">
        <f t="shared" si="2"/>
        <v>2</v>
      </c>
      <c r="Q49" s="31">
        <f t="shared" si="3"/>
        <v>2</v>
      </c>
      <c r="R49" s="30">
        <f>(IF(B47="6s","5.4",IF(B47="16","4.7",IF(B47="14","3.5",IF(B47="12","2.8",IF(B47="11","2.1",IF(B47="10","2",IF(B47="90","1",IF(B47="80","1")))))))))*Q49</f>
        <v>2</v>
      </c>
      <c r="S49" s="82" t="s">
        <v>74</v>
      </c>
      <c r="T49" s="24" t="s">
        <v>19</v>
      </c>
    </row>
    <row r="50" spans="1:20" ht="12.95" customHeight="1" x14ac:dyDescent="0.25">
      <c r="A50" s="144"/>
      <c r="B50" s="147"/>
      <c r="C50" s="141"/>
      <c r="D50" s="150"/>
      <c r="E50" s="138"/>
      <c r="F50" s="138"/>
      <c r="G50" s="141"/>
      <c r="H50" s="150"/>
      <c r="I50" s="160"/>
      <c r="J50" s="153"/>
      <c r="K50" s="153"/>
      <c r="L50" s="6" t="s">
        <v>32</v>
      </c>
      <c r="M50" s="30" t="s">
        <v>49</v>
      </c>
      <c r="N50" s="30" t="str">
        <f>IF(B47="6s","OD=167,ID=17,H=115",IF(B47="16","OD=115,ID=20,H=85",IF(B47="14","OD=115,ID=20,H=85",IF(B47="12","OD=115,ID=20,H=85",IF(B47="11","OD=115,ID=20,H=85",IF(B47="10","OD=105,ID=20,H=65",IF(B47="90","OD=105,ID=20,H=65",IF(B47="80","OD=105,ID=20,H=65"))))))))</f>
        <v>OD=105,ID=20,H=65</v>
      </c>
      <c r="O50" s="30">
        <v>1</v>
      </c>
      <c r="P50" s="30">
        <f t="shared" si="2"/>
        <v>1</v>
      </c>
      <c r="Q50" s="31">
        <f t="shared" si="3"/>
        <v>1</v>
      </c>
      <c r="R50" s="30">
        <f>(IF(B47="6s","17.2",IF(B47="16","7",IF(B47="14","7",IF(B47="12","7",IF(B47="11","7",IF(B47="10","3.6",IF(B47="90","3.6",IF(B47="80","3.6")))))))))*Q50</f>
        <v>3.6</v>
      </c>
      <c r="S50" s="82" t="s">
        <v>74</v>
      </c>
      <c r="T50" s="24" t="s">
        <v>19</v>
      </c>
    </row>
    <row r="51" spans="1:20" ht="12.95" customHeight="1" x14ac:dyDescent="0.25">
      <c r="A51" s="144"/>
      <c r="B51" s="147"/>
      <c r="C51" s="141"/>
      <c r="D51" s="150"/>
      <c r="E51" s="138"/>
      <c r="F51" s="138"/>
      <c r="G51" s="141"/>
      <c r="H51" s="150"/>
      <c r="I51" s="160"/>
      <c r="J51" s="153"/>
      <c r="K51" s="153"/>
      <c r="L51" s="6" t="s">
        <v>34</v>
      </c>
      <c r="M51" s="30" t="s">
        <v>50</v>
      </c>
      <c r="N51" s="30" t="b">
        <f>IF(B47="6s","OD=210,ID=138,H=100",IF(B47="16","OD=152,ID=90,H=76.5",IF(B47="14","OD=152,ID=90,H=76.5",IF(B47="12","OD=152,ID=90,H=76.5",IF(B47="11","OD=152,ID=90,H=76.5",IF(B47="10","OD=125,ID=75,H=45",IF(B49="90","OD=125,ID=75,H=45",IF(B49="80","OD=125,ID=75,H=45"))))))))</f>
        <v>0</v>
      </c>
      <c r="O51" s="30">
        <v>1</v>
      </c>
      <c r="P51" s="30">
        <f t="shared" si="2"/>
        <v>1</v>
      </c>
      <c r="Q51" s="31">
        <f t="shared" si="3"/>
        <v>1</v>
      </c>
      <c r="R51" s="30">
        <f>(IF(B47="6s","10.66",IF(B47="16","4.35",IF(B47="14","4.35",IF(B47="12","4.35",IF(B47="11","4.35",IF(B47="10","1.77",IF(B47="90","1.77",IF(B47="80","1.77")))))))))*Q51</f>
        <v>1.77</v>
      </c>
      <c r="S51" s="82" t="s">
        <v>74</v>
      </c>
      <c r="T51" s="24" t="s">
        <v>19</v>
      </c>
    </row>
    <row r="52" spans="1:20" ht="12.95" customHeight="1" x14ac:dyDescent="0.25">
      <c r="A52" s="144"/>
      <c r="B52" s="147"/>
      <c r="C52" s="141"/>
      <c r="D52" s="150"/>
      <c r="E52" s="138"/>
      <c r="F52" s="138"/>
      <c r="G52" s="141"/>
      <c r="H52" s="150"/>
      <c r="I52" s="160"/>
      <c r="J52" s="153"/>
      <c r="K52" s="153"/>
      <c r="L52" s="6" t="s">
        <v>36</v>
      </c>
      <c r="M52" s="30" t="s">
        <v>51</v>
      </c>
      <c r="N52" s="30" t="str">
        <f>IF(B47="6s","بزرگ",IF(B47="16","متوسط",IF(B47="14","متوسط",IF(B47="12","متوسط",IF(B47="11","متوسط",IF(B47="10","کوچک",IF(B47="90","کوچک",IF(B47="80","کوچک"))))))))</f>
        <v>کوچک</v>
      </c>
      <c r="O52" s="30">
        <v>20</v>
      </c>
      <c r="P52" s="30">
        <f t="shared" si="2"/>
        <v>20</v>
      </c>
      <c r="Q52" s="31">
        <f t="shared" si="3"/>
        <v>20</v>
      </c>
      <c r="R52" s="30">
        <f>(IF(B47="6s","0.96",IF(B47="16","0.337",IF(B47="14","0.337",IF(B47="12","0.337",IF(B47="11","0.337",IF(B47="10","0.16",IF(B47="90","0.16",IF(B47="80","0.16")))))))))*Q52</f>
        <v>3.2</v>
      </c>
      <c r="S52" s="82" t="s">
        <v>74</v>
      </c>
      <c r="T52" s="24" t="s">
        <v>19</v>
      </c>
    </row>
    <row r="53" spans="1:20" ht="12.95" customHeight="1" x14ac:dyDescent="0.25">
      <c r="A53" s="144"/>
      <c r="B53" s="147"/>
      <c r="C53" s="141"/>
      <c r="D53" s="150"/>
      <c r="E53" s="138"/>
      <c r="F53" s="138"/>
      <c r="G53" s="141"/>
      <c r="H53" s="150"/>
      <c r="I53" s="160"/>
      <c r="J53" s="153"/>
      <c r="K53" s="153"/>
      <c r="L53" s="6" t="s">
        <v>38</v>
      </c>
      <c r="M53" s="30" t="s">
        <v>52</v>
      </c>
      <c r="N53" s="30" t="str">
        <f>IF(B47="6s","M10x170",IF(B47="16","M8x120",IF(B47="14","M8x120",IF(B47="12","M8x120",IF(B47="11","M8x120",IF(B47="10","M8x100",IF(B47="90","M8x100",IF(B47="80","M8x100"))))))))</f>
        <v>M8x100</v>
      </c>
      <c r="O53" s="30">
        <v>20</v>
      </c>
      <c r="P53" s="30">
        <f t="shared" si="2"/>
        <v>20</v>
      </c>
      <c r="Q53" s="31">
        <f t="shared" si="3"/>
        <v>20</v>
      </c>
      <c r="R53" s="60">
        <f>Q53</f>
        <v>20</v>
      </c>
      <c r="S53" s="82" t="s">
        <v>75</v>
      </c>
      <c r="T53" s="24" t="s">
        <v>19</v>
      </c>
    </row>
    <row r="54" spans="1:20" ht="12.95" customHeight="1" x14ac:dyDescent="0.25">
      <c r="A54" s="144"/>
      <c r="B54" s="147"/>
      <c r="C54" s="141"/>
      <c r="D54" s="150"/>
      <c r="E54" s="138"/>
      <c r="F54" s="138"/>
      <c r="G54" s="141"/>
      <c r="H54" s="150"/>
      <c r="I54" s="160"/>
      <c r="J54" s="153"/>
      <c r="K54" s="153"/>
      <c r="L54" s="6" t="s">
        <v>41</v>
      </c>
      <c r="M54" s="30" t="s">
        <v>53</v>
      </c>
      <c r="N54" s="30" t="str">
        <f>IF(B47="6s","M12x150",IF(B47="16","M10x100",IF(B47="14","M10x100",IF(B47="12","M10x100",IF(B47="11","M10x100",IF(B47="10","M10x80",IF(B47="90","M10x80",IF(B47="80","M10x80"))))))))</f>
        <v>M10x80</v>
      </c>
      <c r="O54" s="30">
        <v>10</v>
      </c>
      <c r="P54" s="30">
        <f t="shared" si="2"/>
        <v>10</v>
      </c>
      <c r="Q54" s="31">
        <f t="shared" si="3"/>
        <v>10</v>
      </c>
      <c r="R54" s="60">
        <f t="shared" ref="R54:R66" si="4">Q54</f>
        <v>10</v>
      </c>
      <c r="S54" s="82" t="s">
        <v>75</v>
      </c>
      <c r="T54" s="24" t="s">
        <v>19</v>
      </c>
    </row>
    <row r="55" spans="1:20" ht="12.95" customHeight="1" x14ac:dyDescent="0.25">
      <c r="A55" s="144"/>
      <c r="B55" s="147"/>
      <c r="C55" s="141"/>
      <c r="D55" s="150"/>
      <c r="E55" s="138"/>
      <c r="F55" s="138"/>
      <c r="G55" s="141"/>
      <c r="H55" s="150"/>
      <c r="I55" s="160"/>
      <c r="J55" s="153"/>
      <c r="K55" s="153"/>
      <c r="L55" s="6" t="s">
        <v>44</v>
      </c>
      <c r="M55" s="30" t="s">
        <v>54</v>
      </c>
      <c r="N55" s="30" t="str">
        <f>IF(B47="6s","M10",IF(B47="16","M8",IF(B47="14","M8",IF(B47="12","M8",IF(B47="11","M8",IF(B47="10","M8",IF(B47="90","M8",IF(B47="80","M8"))))))))</f>
        <v>M8</v>
      </c>
      <c r="O55" s="30">
        <v>40</v>
      </c>
      <c r="P55" s="30">
        <f t="shared" si="2"/>
        <v>40</v>
      </c>
      <c r="Q55" s="31">
        <f t="shared" si="3"/>
        <v>40</v>
      </c>
      <c r="R55" s="60">
        <f t="shared" si="4"/>
        <v>40</v>
      </c>
      <c r="S55" s="82" t="s">
        <v>75</v>
      </c>
      <c r="T55" s="24" t="s">
        <v>19</v>
      </c>
    </row>
    <row r="56" spans="1:20" ht="12.95" customHeight="1" x14ac:dyDescent="0.45">
      <c r="A56" s="144"/>
      <c r="B56" s="147"/>
      <c r="C56" s="141"/>
      <c r="D56" s="150"/>
      <c r="E56" s="138"/>
      <c r="F56" s="138"/>
      <c r="G56" s="141"/>
      <c r="H56" s="150"/>
      <c r="I56" s="160"/>
      <c r="J56" s="153"/>
      <c r="K56" s="153"/>
      <c r="L56" s="6" t="s">
        <v>20</v>
      </c>
      <c r="M56" s="30" t="s">
        <v>54</v>
      </c>
      <c r="N56" s="30" t="str">
        <f>IF(B47="6s","M12",IF(B47="16","M10",IF(B47="14","M10",IF(B47="12","M10",IF(B47="11","M10",IF(B47="10","M10",IF(B47="90","M10",IF(B47="80","M10"))))))))</f>
        <v>M10</v>
      </c>
      <c r="O56" s="30">
        <v>10</v>
      </c>
      <c r="P56" s="30">
        <f t="shared" si="2"/>
        <v>10</v>
      </c>
      <c r="Q56" s="31">
        <f t="shared" si="3"/>
        <v>10</v>
      </c>
      <c r="R56" s="60">
        <f t="shared" si="4"/>
        <v>10</v>
      </c>
      <c r="S56" s="82" t="s">
        <v>75</v>
      </c>
      <c r="T56" s="76" t="s">
        <v>19</v>
      </c>
    </row>
    <row r="57" spans="1:20" ht="12.95" customHeight="1" x14ac:dyDescent="0.45">
      <c r="A57" s="144"/>
      <c r="B57" s="147"/>
      <c r="C57" s="141"/>
      <c r="D57" s="150"/>
      <c r="E57" s="138"/>
      <c r="F57" s="138"/>
      <c r="G57" s="141"/>
      <c r="H57" s="150"/>
      <c r="I57" s="160"/>
      <c r="J57" s="153"/>
      <c r="K57" s="153"/>
      <c r="L57" s="6" t="s">
        <v>21</v>
      </c>
      <c r="M57" s="30" t="s">
        <v>55</v>
      </c>
      <c r="N57" s="30" t="str">
        <f>IF(B47="6s","10x30",IF(B47="16","8x30",IF(B47="14","8x30",IF(B47="12","8x30",IF(B47="11","8x30",IF(B47="10","8x20",IF(B47="90","8x20",IF(B47="80","8x20"))))))))</f>
        <v>8x20</v>
      </c>
      <c r="O57" s="30">
        <v>40</v>
      </c>
      <c r="P57" s="30">
        <f t="shared" si="2"/>
        <v>40</v>
      </c>
      <c r="Q57" s="31">
        <f t="shared" si="3"/>
        <v>40</v>
      </c>
      <c r="R57" s="60">
        <f t="shared" si="4"/>
        <v>40</v>
      </c>
      <c r="S57" s="82" t="s">
        <v>75</v>
      </c>
      <c r="T57" s="76" t="s">
        <v>19</v>
      </c>
    </row>
    <row r="58" spans="1:20" ht="12.95" customHeight="1" x14ac:dyDescent="0.45">
      <c r="A58" s="144"/>
      <c r="B58" s="147"/>
      <c r="C58" s="141"/>
      <c r="D58" s="150"/>
      <c r="E58" s="138"/>
      <c r="F58" s="138"/>
      <c r="G58" s="141"/>
      <c r="H58" s="150"/>
      <c r="I58" s="160"/>
      <c r="J58" s="153"/>
      <c r="K58" s="153"/>
      <c r="L58" s="6" t="s">
        <v>22</v>
      </c>
      <c r="M58" s="30" t="s">
        <v>55</v>
      </c>
      <c r="N58" s="30" t="str">
        <f>IF(B47="6s","12x40",IF(B47="16","10x30",IF(B47="14","10x30",IF(B47="12","10x30",IF(B47="11","10x30",IF(B47="10","10x20",IF(B47="90","10x20",IF(B47="80","10x20"))))))))</f>
        <v>10x20</v>
      </c>
      <c r="O58" s="30">
        <v>20</v>
      </c>
      <c r="P58" s="30">
        <f t="shared" si="2"/>
        <v>20</v>
      </c>
      <c r="Q58" s="31">
        <f t="shared" si="3"/>
        <v>20</v>
      </c>
      <c r="R58" s="60">
        <f t="shared" si="4"/>
        <v>20</v>
      </c>
      <c r="S58" s="82" t="s">
        <v>75</v>
      </c>
      <c r="T58" s="76" t="s">
        <v>19</v>
      </c>
    </row>
    <row r="59" spans="1:20" ht="12.95" customHeight="1" thickBot="1" x14ac:dyDescent="0.5">
      <c r="A59" s="144"/>
      <c r="B59" s="147"/>
      <c r="C59" s="141"/>
      <c r="D59" s="150"/>
      <c r="E59" s="138"/>
      <c r="F59" s="138"/>
      <c r="G59" s="141"/>
      <c r="H59" s="151"/>
      <c r="I59" s="161"/>
      <c r="J59" s="154"/>
      <c r="K59" s="154"/>
      <c r="L59" s="15" t="s">
        <v>64</v>
      </c>
      <c r="M59" s="33" t="s">
        <v>65</v>
      </c>
      <c r="N59" s="33" t="str">
        <f>IF(B47="6s","M20x28",IF(B47="16","M16x25",IF(B47="14","M16x25",IF(B47="12","M16x25",IF(B47="11","M16x25",IF(B47="10","M12x20",IF(B47="90","M12x20",IF(B47="80","M12x20"))))))))</f>
        <v>M12x20</v>
      </c>
      <c r="O59" s="33" t="str">
        <f>IF(B47="6s","5",IF(B47="16","5",IF(B47="14","3",IF(B47="12","3",IF(B47="11","3",IF(B47="10","3",IF(B47="90","3",IF(B47="80","3"))))))))</f>
        <v>3</v>
      </c>
      <c r="P59" s="33">
        <f t="shared" ref="P59" si="5">O59*$F$47</f>
        <v>3</v>
      </c>
      <c r="Q59" s="34">
        <f t="shared" ref="Q59" si="6">P59*$C$47</f>
        <v>3</v>
      </c>
      <c r="R59" s="61">
        <f t="shared" si="4"/>
        <v>3</v>
      </c>
      <c r="S59" s="83" t="s">
        <v>75</v>
      </c>
      <c r="T59" s="77" t="s">
        <v>19</v>
      </c>
    </row>
    <row r="60" spans="1:20" ht="12.95" customHeight="1" x14ac:dyDescent="0.45">
      <c r="A60" s="144"/>
      <c r="B60" s="147"/>
      <c r="C60" s="141"/>
      <c r="D60" s="150"/>
      <c r="E60" s="138"/>
      <c r="F60" s="138"/>
      <c r="G60" s="141"/>
      <c r="H60" s="156" t="s">
        <v>18</v>
      </c>
      <c r="I60" s="155" t="s">
        <v>78</v>
      </c>
      <c r="J60" s="155">
        <v>1</v>
      </c>
      <c r="K60" s="155">
        <f>J60*G47</f>
        <v>1</v>
      </c>
      <c r="L60" s="52" t="s">
        <v>27</v>
      </c>
      <c r="M60" s="53" t="s">
        <v>57</v>
      </c>
      <c r="N60" s="54" t="s">
        <v>69</v>
      </c>
      <c r="O60" s="53">
        <v>4</v>
      </c>
      <c r="P60" s="53">
        <f t="shared" si="2"/>
        <v>4</v>
      </c>
      <c r="Q60" s="55">
        <f t="shared" si="3"/>
        <v>4</v>
      </c>
      <c r="R60" s="62">
        <f t="shared" si="4"/>
        <v>4</v>
      </c>
      <c r="S60" s="84" t="s">
        <v>75</v>
      </c>
      <c r="T60" s="78" t="s">
        <v>19</v>
      </c>
    </row>
    <row r="61" spans="1:20" ht="12.95" customHeight="1" x14ac:dyDescent="0.45">
      <c r="A61" s="144"/>
      <c r="B61" s="147"/>
      <c r="C61" s="141"/>
      <c r="D61" s="150"/>
      <c r="E61" s="138"/>
      <c r="F61" s="138"/>
      <c r="G61" s="141"/>
      <c r="H61" s="157"/>
      <c r="I61" s="141"/>
      <c r="J61" s="141"/>
      <c r="K61" s="141"/>
      <c r="L61" s="6" t="s">
        <v>26</v>
      </c>
      <c r="M61" s="30" t="s">
        <v>58</v>
      </c>
      <c r="N61" s="36" t="s">
        <v>69</v>
      </c>
      <c r="O61" s="30">
        <v>4</v>
      </c>
      <c r="P61" s="30">
        <f t="shared" si="2"/>
        <v>4</v>
      </c>
      <c r="Q61" s="31">
        <f t="shared" si="3"/>
        <v>4</v>
      </c>
      <c r="R61" s="60">
        <f t="shared" si="4"/>
        <v>4</v>
      </c>
      <c r="S61" s="82" t="s">
        <v>75</v>
      </c>
      <c r="T61" s="76" t="s">
        <v>19</v>
      </c>
    </row>
    <row r="62" spans="1:20" ht="12.95" customHeight="1" x14ac:dyDescent="0.45">
      <c r="A62" s="144"/>
      <c r="B62" s="147"/>
      <c r="C62" s="141"/>
      <c r="D62" s="150"/>
      <c r="E62" s="138"/>
      <c r="F62" s="138"/>
      <c r="G62" s="141"/>
      <c r="H62" s="157"/>
      <c r="I62" s="141"/>
      <c r="J62" s="141"/>
      <c r="K62" s="141"/>
      <c r="L62" s="6" t="s">
        <v>30</v>
      </c>
      <c r="M62" s="30" t="s">
        <v>66</v>
      </c>
      <c r="N62" s="36" t="s">
        <v>69</v>
      </c>
      <c r="O62" s="30">
        <v>4</v>
      </c>
      <c r="P62" s="30">
        <f t="shared" si="2"/>
        <v>4</v>
      </c>
      <c r="Q62" s="31">
        <f t="shared" si="3"/>
        <v>4</v>
      </c>
      <c r="R62" s="60">
        <f t="shared" si="4"/>
        <v>4</v>
      </c>
      <c r="S62" s="82" t="s">
        <v>75</v>
      </c>
      <c r="T62" s="76" t="s">
        <v>19</v>
      </c>
    </row>
    <row r="63" spans="1:20" ht="12.95" customHeight="1" x14ac:dyDescent="0.45">
      <c r="A63" s="144"/>
      <c r="B63" s="147"/>
      <c r="C63" s="141"/>
      <c r="D63" s="150"/>
      <c r="E63" s="138"/>
      <c r="F63" s="138"/>
      <c r="G63" s="141"/>
      <c r="H63" s="157"/>
      <c r="I63" s="141"/>
      <c r="J63" s="141"/>
      <c r="K63" s="141"/>
      <c r="L63" s="28" t="s">
        <v>32</v>
      </c>
      <c r="M63" s="32" t="s">
        <v>67</v>
      </c>
      <c r="N63" s="36" t="s">
        <v>69</v>
      </c>
      <c r="O63" s="32">
        <v>4</v>
      </c>
      <c r="P63" s="30">
        <f t="shared" si="2"/>
        <v>4</v>
      </c>
      <c r="Q63" s="31">
        <f t="shared" si="3"/>
        <v>4</v>
      </c>
      <c r="R63" s="63">
        <f t="shared" si="4"/>
        <v>4</v>
      </c>
      <c r="S63" s="85" t="s">
        <v>75</v>
      </c>
      <c r="T63" s="79" t="s">
        <v>19</v>
      </c>
    </row>
    <row r="64" spans="1:20" ht="12.95" customHeight="1" x14ac:dyDescent="0.45">
      <c r="A64" s="144"/>
      <c r="B64" s="147"/>
      <c r="C64" s="141"/>
      <c r="D64" s="150"/>
      <c r="E64" s="138"/>
      <c r="F64" s="138"/>
      <c r="G64" s="141"/>
      <c r="H64" s="157"/>
      <c r="I64" s="141"/>
      <c r="J64" s="141"/>
      <c r="K64" s="141"/>
      <c r="L64" s="28" t="s">
        <v>34</v>
      </c>
      <c r="M64" s="30" t="s">
        <v>70</v>
      </c>
      <c r="N64" s="36" t="s">
        <v>69</v>
      </c>
      <c r="O64" s="30">
        <v>1</v>
      </c>
      <c r="P64" s="30">
        <f t="shared" ref="P64:P66" si="7">O64*$F$47</f>
        <v>1</v>
      </c>
      <c r="Q64" s="31">
        <f t="shared" ref="Q64:Q66" si="8">P64*$C$47</f>
        <v>1</v>
      </c>
      <c r="R64" s="63">
        <f t="shared" si="4"/>
        <v>1</v>
      </c>
      <c r="S64" s="85" t="s">
        <v>75</v>
      </c>
      <c r="T64" s="79" t="s">
        <v>19</v>
      </c>
    </row>
    <row r="65" spans="1:25" ht="12.95" customHeight="1" x14ac:dyDescent="0.45">
      <c r="A65" s="144"/>
      <c r="B65" s="147"/>
      <c r="C65" s="141"/>
      <c r="D65" s="150"/>
      <c r="E65" s="138"/>
      <c r="F65" s="138"/>
      <c r="G65" s="141"/>
      <c r="H65" s="157"/>
      <c r="I65" s="141"/>
      <c r="J65" s="141"/>
      <c r="K65" s="141"/>
      <c r="L65" s="28" t="s">
        <v>36</v>
      </c>
      <c r="M65" s="32" t="s">
        <v>71</v>
      </c>
      <c r="N65" s="36" t="s">
        <v>69</v>
      </c>
      <c r="O65" s="32">
        <v>1</v>
      </c>
      <c r="P65" s="30">
        <f t="shared" si="7"/>
        <v>1</v>
      </c>
      <c r="Q65" s="31">
        <f t="shared" si="8"/>
        <v>1</v>
      </c>
      <c r="R65" s="63">
        <f t="shared" si="4"/>
        <v>1</v>
      </c>
      <c r="S65" s="85" t="s">
        <v>75</v>
      </c>
      <c r="T65" s="79" t="s">
        <v>19</v>
      </c>
      <c r="U65" s="44"/>
      <c r="V65" s="45"/>
      <c r="W65" s="44"/>
      <c r="X65" s="44"/>
      <c r="Y65" s="46"/>
    </row>
    <row r="66" spans="1:25" ht="12.95" customHeight="1" thickBot="1" x14ac:dyDescent="0.5">
      <c r="A66" s="144"/>
      <c r="B66" s="147"/>
      <c r="C66" s="141"/>
      <c r="D66" s="150"/>
      <c r="E66" s="138"/>
      <c r="F66" s="138"/>
      <c r="G66" s="141"/>
      <c r="H66" s="158"/>
      <c r="I66" s="142"/>
      <c r="J66" s="142"/>
      <c r="K66" s="142"/>
      <c r="L66" s="15" t="s">
        <v>38</v>
      </c>
      <c r="M66" s="33" t="s">
        <v>59</v>
      </c>
      <c r="N66" s="56" t="s">
        <v>69</v>
      </c>
      <c r="O66" s="33">
        <v>1</v>
      </c>
      <c r="P66" s="33">
        <f t="shared" si="7"/>
        <v>1</v>
      </c>
      <c r="Q66" s="34">
        <f t="shared" si="8"/>
        <v>1</v>
      </c>
      <c r="R66" s="61">
        <f t="shared" si="4"/>
        <v>1</v>
      </c>
      <c r="S66" s="83" t="s">
        <v>74</v>
      </c>
      <c r="T66" s="77" t="s">
        <v>19</v>
      </c>
    </row>
    <row r="67" spans="1:25" ht="12.95" customHeight="1" x14ac:dyDescent="0.45">
      <c r="A67" s="144"/>
      <c r="B67" s="147"/>
      <c r="C67" s="141"/>
      <c r="D67" s="150"/>
      <c r="E67" s="138"/>
      <c r="F67" s="138"/>
      <c r="G67" s="141"/>
      <c r="H67" s="50" t="s">
        <v>19</v>
      </c>
      <c r="I67" s="51" t="s">
        <v>19</v>
      </c>
      <c r="J67" s="51" t="s">
        <v>19</v>
      </c>
      <c r="K67" s="51" t="s">
        <v>19</v>
      </c>
      <c r="L67" s="47" t="s">
        <v>27</v>
      </c>
      <c r="M67" s="48" t="s">
        <v>56</v>
      </c>
      <c r="N67" s="30" t="str">
        <f>IF(B47="6s","Ø620",IF(B47="16","Ø620",IF(B47="14","Ø550",IF(B47="12","Ø500",IF(B47="11","Ø450",IF(B47="10","Ø430",IF(B47="90","Ø410",IF(B47="80","Ø390"))))))))</f>
        <v>Ø390</v>
      </c>
      <c r="O67" s="48">
        <v>2</v>
      </c>
      <c r="P67" s="48">
        <f t="shared" si="2"/>
        <v>2</v>
      </c>
      <c r="Q67" s="49">
        <f t="shared" si="3"/>
        <v>2</v>
      </c>
      <c r="R67" s="30">
        <f>Q67</f>
        <v>2</v>
      </c>
      <c r="S67" s="86" t="s">
        <v>75</v>
      </c>
      <c r="T67" s="80" t="s">
        <v>19</v>
      </c>
    </row>
    <row r="68" spans="1:25" ht="12.95" customHeight="1" thickBot="1" x14ac:dyDescent="0.5">
      <c r="A68" s="145"/>
      <c r="B68" s="148"/>
      <c r="C68" s="142"/>
      <c r="D68" s="151"/>
      <c r="E68" s="139"/>
      <c r="F68" s="139"/>
      <c r="G68" s="142"/>
      <c r="H68" s="38" t="s">
        <v>19</v>
      </c>
      <c r="I68" s="39" t="s">
        <v>19</v>
      </c>
      <c r="J68" s="39" t="s">
        <v>19</v>
      </c>
      <c r="K68" s="39" t="s">
        <v>19</v>
      </c>
      <c r="L68" s="40" t="s">
        <v>26</v>
      </c>
      <c r="M68" s="41" t="s">
        <v>63</v>
      </c>
      <c r="N68" s="42" t="s">
        <v>68</v>
      </c>
      <c r="O68" s="41">
        <v>1</v>
      </c>
      <c r="P68" s="41">
        <f t="shared" ref="P68" si="9">O68*$F$47</f>
        <v>1</v>
      </c>
      <c r="Q68" s="43">
        <f t="shared" ref="Q68" si="10">P68*$C$47</f>
        <v>1</v>
      </c>
      <c r="R68" s="64">
        <f>Q68</f>
        <v>1</v>
      </c>
      <c r="S68" s="87" t="s">
        <v>75</v>
      </c>
      <c r="T68" s="81" t="s">
        <v>19</v>
      </c>
    </row>
  </sheetData>
  <mergeCells count="28">
    <mergeCell ref="A45:C45"/>
    <mergeCell ref="A6:C6"/>
    <mergeCell ref="H8:H16"/>
    <mergeCell ref="I8:I16"/>
    <mergeCell ref="J8:J16"/>
    <mergeCell ref="A8:A16"/>
    <mergeCell ref="B8:B16"/>
    <mergeCell ref="C8:C16"/>
    <mergeCell ref="D8:D16"/>
    <mergeCell ref="E8:E16"/>
    <mergeCell ref="F8:F16"/>
    <mergeCell ref="G8:G16"/>
    <mergeCell ref="K8:K16"/>
    <mergeCell ref="K60:K66"/>
    <mergeCell ref="J60:J66"/>
    <mergeCell ref="I60:I66"/>
    <mergeCell ref="H60:H66"/>
    <mergeCell ref="K47:K59"/>
    <mergeCell ref="J47:J59"/>
    <mergeCell ref="I47:I59"/>
    <mergeCell ref="H47:H59"/>
    <mergeCell ref="F47:F68"/>
    <mergeCell ref="G47:G68"/>
    <mergeCell ref="A47:A68"/>
    <mergeCell ref="B47:B68"/>
    <mergeCell ref="C47:C68"/>
    <mergeCell ref="D47:D68"/>
    <mergeCell ref="E47:E68"/>
  </mergeCells>
  <dataValidations count="1">
    <dataValidation type="list" allowBlank="1" showInputMessage="1" showErrorMessage="1" sqref="B8 B47">
      <formula1>$A$24:$A$31</formula1>
    </dataValidation>
  </dataValidation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68"/>
  <sheetViews>
    <sheetView view="pageLayout" zoomScaleNormal="100" workbookViewId="0">
      <selection activeCell="M35" sqref="M35"/>
    </sheetView>
  </sheetViews>
  <sheetFormatPr defaultRowHeight="15" x14ac:dyDescent="0.25"/>
  <cols>
    <col min="1" max="2" width="5.28515625" style="10" customWidth="1"/>
    <col min="3" max="3" width="5.140625" customWidth="1"/>
    <col min="4" max="4" width="5.42578125" style="10" customWidth="1"/>
    <col min="5" max="5" width="8.85546875" customWidth="1"/>
    <col min="6" max="7" width="5.140625" customWidth="1"/>
    <col min="8" max="8" width="5.28515625" style="10" customWidth="1"/>
    <col min="9" max="9" width="9.140625" customWidth="1"/>
    <col min="10" max="10" width="5.5703125" customWidth="1"/>
    <col min="11" max="11" width="5.140625" customWidth="1"/>
    <col min="12" max="12" width="5" style="10" customWidth="1"/>
    <col min="13" max="13" width="15.42578125" customWidth="1"/>
    <col min="14" max="14" width="17" customWidth="1"/>
    <col min="15" max="15" width="5.42578125" customWidth="1"/>
    <col min="16" max="16" width="5.5703125" customWidth="1"/>
    <col min="17" max="18" width="5.140625" customWidth="1"/>
    <col min="19" max="19" width="4.85546875" customWidth="1"/>
    <col min="20" max="20" width="5" customWidth="1"/>
    <col min="21" max="21" width="8" customWidth="1"/>
  </cols>
  <sheetData>
    <row r="1" spans="1:24" x14ac:dyDescent="0.25">
      <c r="U1" s="93"/>
      <c r="V1" s="93"/>
      <c r="W1" s="94"/>
      <c r="X1" s="93"/>
    </row>
    <row r="2" spans="1:24" x14ac:dyDescent="0.25">
      <c r="Q2" s="35"/>
      <c r="R2" s="35"/>
      <c r="S2" s="35"/>
      <c r="U2" s="93"/>
      <c r="V2" s="93"/>
      <c r="W2" s="94"/>
      <c r="X2" s="93"/>
    </row>
    <row r="3" spans="1:24" x14ac:dyDescent="0.25">
      <c r="U3" s="93"/>
      <c r="V3" s="93"/>
      <c r="W3" s="94"/>
      <c r="X3" s="93"/>
    </row>
    <row r="4" spans="1:24" ht="12" customHeight="1" x14ac:dyDescent="0.25">
      <c r="U4" s="93"/>
      <c r="V4" s="93"/>
      <c r="W4" s="94"/>
      <c r="X4" s="93"/>
    </row>
    <row r="5" spans="1:24" ht="5.25" customHeight="1" thickBot="1" x14ac:dyDescent="0.3">
      <c r="U5" s="93"/>
      <c r="V5" s="93"/>
      <c r="W5" s="94"/>
      <c r="X5" s="93"/>
    </row>
    <row r="6" spans="1:24" ht="19.5" x14ac:dyDescent="0.25">
      <c r="A6" s="162" t="s">
        <v>0</v>
      </c>
      <c r="B6" s="163"/>
      <c r="C6" s="164"/>
      <c r="D6" s="18"/>
      <c r="E6" s="19"/>
      <c r="F6" s="19" t="s">
        <v>14</v>
      </c>
      <c r="G6" s="20"/>
      <c r="H6" s="21"/>
      <c r="I6" s="19" t="s">
        <v>13</v>
      </c>
      <c r="J6" s="19"/>
      <c r="K6" s="20"/>
      <c r="L6" s="18"/>
      <c r="M6" s="19"/>
      <c r="N6" s="92" t="s">
        <v>1</v>
      </c>
      <c r="O6" s="19"/>
      <c r="P6" s="19"/>
      <c r="Q6" s="19"/>
      <c r="R6" s="57"/>
      <c r="S6" s="57"/>
      <c r="T6" s="22" t="s">
        <v>15</v>
      </c>
      <c r="U6" s="93"/>
      <c r="V6" s="93"/>
      <c r="W6" s="94"/>
      <c r="X6" s="93"/>
    </row>
    <row r="7" spans="1:24" ht="49.15" customHeight="1" x14ac:dyDescent="0.25">
      <c r="A7" s="65" t="s">
        <v>2</v>
      </c>
      <c r="B7" s="66" t="s">
        <v>25</v>
      </c>
      <c r="C7" s="67" t="s">
        <v>3</v>
      </c>
      <c r="D7" s="68" t="s">
        <v>4</v>
      </c>
      <c r="E7" s="69" t="s">
        <v>5</v>
      </c>
      <c r="F7" s="70" t="s">
        <v>6</v>
      </c>
      <c r="G7" s="70" t="s">
        <v>3</v>
      </c>
      <c r="H7" s="71" t="s">
        <v>10</v>
      </c>
      <c r="I7" s="67" t="s">
        <v>5</v>
      </c>
      <c r="J7" s="67" t="s">
        <v>12</v>
      </c>
      <c r="K7" s="67" t="s">
        <v>11</v>
      </c>
      <c r="L7" s="72" t="s">
        <v>7</v>
      </c>
      <c r="M7" s="73" t="s">
        <v>5</v>
      </c>
      <c r="N7" s="73" t="s">
        <v>9</v>
      </c>
      <c r="O7" s="67" t="s">
        <v>8</v>
      </c>
      <c r="P7" s="67" t="s">
        <v>6</v>
      </c>
      <c r="Q7" s="74" t="s">
        <v>3</v>
      </c>
      <c r="R7" s="74" t="s">
        <v>72</v>
      </c>
      <c r="S7" s="74" t="s">
        <v>73</v>
      </c>
      <c r="T7" s="95" t="s">
        <v>16</v>
      </c>
      <c r="U7" s="93"/>
      <c r="V7" s="93"/>
      <c r="W7" s="94"/>
      <c r="X7" s="93"/>
    </row>
    <row r="8" spans="1:24" ht="15" customHeight="1" x14ac:dyDescent="0.25">
      <c r="A8" s="187" t="s">
        <v>17</v>
      </c>
      <c r="B8" s="190" t="s">
        <v>60</v>
      </c>
      <c r="C8" s="171">
        <v>1</v>
      </c>
      <c r="D8" s="174" t="s">
        <v>17</v>
      </c>
      <c r="E8" s="193" t="s">
        <v>79</v>
      </c>
      <c r="F8" s="168">
        <v>1</v>
      </c>
      <c r="G8" s="171">
        <f>F8*C8</f>
        <v>1</v>
      </c>
      <c r="H8" s="174" t="s">
        <v>17</v>
      </c>
      <c r="I8" s="177" t="s">
        <v>79</v>
      </c>
      <c r="J8" s="180">
        <v>1</v>
      </c>
      <c r="K8" s="180">
        <f>J8*G8</f>
        <v>1</v>
      </c>
      <c r="L8" s="96" t="s">
        <v>27</v>
      </c>
      <c r="M8" s="97" t="s">
        <v>80</v>
      </c>
      <c r="N8" s="98" t="str">
        <f>IF(B8="6s","3x415x5045",IF(B8="16","3x415x5045",IF(B8="14","3x365x4416",IF(B8="12","3x365x3945",IF(B8="11","3x365x3537",IF(B8="10","3x365x3160",IF(B8="90","3x365x2846",IF(B8="80","3x365x2532"))))))))</f>
        <v>3x365x2532</v>
      </c>
      <c r="O8" s="97">
        <v>1</v>
      </c>
      <c r="P8" s="97">
        <f>O8*$F$8</f>
        <v>1</v>
      </c>
      <c r="Q8" s="99">
        <f>P8*$C$8</f>
        <v>1</v>
      </c>
      <c r="R8" s="98">
        <f>(IF(B8="6s","49.4",IF(B8="16","49.4",IF(B8="14","37.9",IF(B8="12","33.9",IF(B8="11","30.4",IF(B8="10","27.2",IF(B8="90","23.8",IF(B8="80","21.8")))))))))*Q8</f>
        <v>21.8</v>
      </c>
      <c r="S8" s="88" t="s">
        <v>74</v>
      </c>
      <c r="T8" s="100" t="s">
        <v>19</v>
      </c>
      <c r="U8" s="93"/>
      <c r="V8" s="93"/>
      <c r="W8" s="94"/>
      <c r="X8" s="93"/>
    </row>
    <row r="9" spans="1:24" ht="15" customHeight="1" x14ac:dyDescent="0.25">
      <c r="A9" s="188"/>
      <c r="B9" s="191"/>
      <c r="C9" s="172"/>
      <c r="D9" s="175"/>
      <c r="E9" s="194"/>
      <c r="F9" s="169"/>
      <c r="G9" s="172"/>
      <c r="H9" s="175"/>
      <c r="I9" s="178"/>
      <c r="J9" s="181"/>
      <c r="K9" s="181"/>
      <c r="L9" s="96" t="s">
        <v>26</v>
      </c>
      <c r="M9" s="97" t="s">
        <v>81</v>
      </c>
      <c r="N9" s="98" t="str">
        <f>IF(B8="6s","4x1200x284",IF(B8="16","4x1200x284",IF(B8="14","4x1064x256",IF(B8="12","4x960x233",IF(B8="11","4x866x215",IF(B8="10","4x782x197",IF(B8="90","4x871x276",IF(B8="80","4x780x237"))))))))</f>
        <v>4x780x237</v>
      </c>
      <c r="O9" s="98" t="str">
        <f>IF(B8="6s","4",IF(B8="16","4",IF(B8="14","4",IF(B8="12","4",IF(B8="11","4",IF(B8="10","4",IF(B8="90","3",IF(B8="80","3"))))))))</f>
        <v>3</v>
      </c>
      <c r="P9" s="97">
        <f t="shared" ref="P9:P16" si="0">O9*$F$8</f>
        <v>3</v>
      </c>
      <c r="Q9" s="99">
        <f t="shared" ref="Q9:Q16" si="1">P9*$C$8</f>
        <v>3</v>
      </c>
      <c r="R9" s="98">
        <f>(IF(B8="6s","10.7",IF(B8="16","10.7",IF(B8="14","8.55",IF(B8="12","7.03",IF(B8="11","5.85",IF(B8="10","4.84",IF(B8="90","7.55",IF(B8="80","8")))))))))*Q9</f>
        <v>24</v>
      </c>
      <c r="S9" s="88" t="s">
        <v>74</v>
      </c>
      <c r="T9" s="100" t="s">
        <v>19</v>
      </c>
      <c r="U9" s="93"/>
      <c r="V9" s="93"/>
      <c r="W9" s="94"/>
      <c r="X9" s="93"/>
    </row>
    <row r="10" spans="1:24" ht="15" customHeight="1" x14ac:dyDescent="0.25">
      <c r="A10" s="188"/>
      <c r="B10" s="191"/>
      <c r="C10" s="172"/>
      <c r="D10" s="175"/>
      <c r="E10" s="194"/>
      <c r="F10" s="169"/>
      <c r="G10" s="172"/>
      <c r="H10" s="175"/>
      <c r="I10" s="178"/>
      <c r="J10" s="181"/>
      <c r="K10" s="181"/>
      <c r="L10" s="96" t="s">
        <v>30</v>
      </c>
      <c r="M10" s="101" t="s">
        <v>82</v>
      </c>
      <c r="N10" s="98" t="str">
        <f>IF(B8="6s","2.5x1250x300",IF(B8="16","2.5x1250x300",IF(B8="14","2.5x1250x325",IF(B8="12","2.5x1250x341",IF(B8="11","2.5x1250x350",IF(B8="10","2.5x1250x362",IF(B8="90","2.5x1250x365",IF(B8="80","2.5x1000x320"))))))))</f>
        <v>2.5x1000x320</v>
      </c>
      <c r="O10" s="98" t="str">
        <f>IF(B8="6s","5",IF(B8="16","5",IF(B8="14","4",IF(B8="12","4",IF(B8="11","3",IF(B8="10","2",IF(B8="90","2",IF(B8="80","2"))))))))</f>
        <v>2</v>
      </c>
      <c r="P10" s="97">
        <f t="shared" si="0"/>
        <v>2</v>
      </c>
      <c r="Q10" s="99">
        <f t="shared" si="1"/>
        <v>2</v>
      </c>
      <c r="R10" s="98">
        <f>(IF(B8="6s","7.36",IF(B8="16","7.36",IF(B8="14","7.97",IF(B8="12","8.36",IF(B8="11","8.58",IF(B8="10","8.88",IF(B8="90","8.73",IF(B8="80","6.25")))))))))*Q10</f>
        <v>12.5</v>
      </c>
      <c r="S10" s="88" t="s">
        <v>74</v>
      </c>
      <c r="T10" s="100" t="s">
        <v>19</v>
      </c>
      <c r="U10" s="93"/>
      <c r="V10" s="93"/>
      <c r="W10" s="93"/>
      <c r="X10" s="93"/>
    </row>
    <row r="11" spans="1:24" ht="15" customHeight="1" x14ac:dyDescent="0.25">
      <c r="A11" s="188"/>
      <c r="B11" s="191"/>
      <c r="C11" s="172"/>
      <c r="D11" s="175"/>
      <c r="E11" s="194"/>
      <c r="F11" s="169"/>
      <c r="G11" s="172"/>
      <c r="H11" s="175"/>
      <c r="I11" s="178"/>
      <c r="J11" s="181"/>
      <c r="K11" s="181"/>
      <c r="L11" s="96" t="s">
        <v>32</v>
      </c>
      <c r="M11" s="101" t="s">
        <v>83</v>
      </c>
      <c r="N11" s="98" t="str">
        <f>IF(B8="6s","10x915x500",IF(B8="16","10x915x500",IF(B8="14","8x795x440",IF(B8="12","8x660x440",IF(B8="11","8x550x440",IF(B8="10","6x490x301",IF(B8="90","6x400x270",IF(B8="80","6x320x230"))))))))</f>
        <v>6x320x230</v>
      </c>
      <c r="O11" s="102">
        <v>2</v>
      </c>
      <c r="P11" s="102">
        <f>O11*$F$8</f>
        <v>2</v>
      </c>
      <c r="Q11" s="103">
        <f>P11*$C$8</f>
        <v>2</v>
      </c>
      <c r="R11" s="98">
        <f>(IF(B8="6s","35.91",IF(B8="16","35.91",IF(B8="14","21.96",IF(B8="12","18.23",IF(B8="11","15.2",IF(B8="10","6.95",IF(B8="90","5.08",IF(B8="80","3.46")))))))))*Q11</f>
        <v>6.92</v>
      </c>
      <c r="S11" s="89" t="s">
        <v>74</v>
      </c>
      <c r="T11" s="104" t="s">
        <v>19</v>
      </c>
      <c r="U11" s="93"/>
      <c r="V11" s="93"/>
      <c r="W11" s="93"/>
      <c r="X11" s="93"/>
    </row>
    <row r="12" spans="1:24" ht="15" customHeight="1" x14ac:dyDescent="0.25">
      <c r="A12" s="188"/>
      <c r="B12" s="191"/>
      <c r="C12" s="172"/>
      <c r="D12" s="175"/>
      <c r="E12" s="194"/>
      <c r="F12" s="169"/>
      <c r="G12" s="172"/>
      <c r="H12" s="175"/>
      <c r="I12" s="178"/>
      <c r="J12" s="181"/>
      <c r="K12" s="181"/>
      <c r="L12" s="96" t="s">
        <v>34</v>
      </c>
      <c r="M12" s="101" t="s">
        <v>84</v>
      </c>
      <c r="N12" s="98" t="str">
        <f>IF(B8="6s","10x830x500",IF(B8="16","10x830x500",IF(B8="14","8x710x440",IF(B8="12","8x710x440",IF(B8="11","8x710x440",IF(B8="10","6x964x490",IF(B8="90","6x860x400",IF(B8="80","6x770x320"))))))))</f>
        <v>6x770x320</v>
      </c>
      <c r="O12" s="97">
        <v>1</v>
      </c>
      <c r="P12" s="97">
        <f t="shared" si="0"/>
        <v>1</v>
      </c>
      <c r="Q12" s="99">
        <f t="shared" si="1"/>
        <v>1</v>
      </c>
      <c r="R12" s="98">
        <f>(IF(B8="6s","32.57",IF(B8="16","32.57",IF(B8="14","19.62",IF(B8="12","19.62",IF(B8="11","19.62",IF(B8="10","22.24",IF(B8="90","16.2",IF(B8="80","11.6")))))))))*Q12</f>
        <v>11.6</v>
      </c>
      <c r="S12" s="88" t="s">
        <v>74</v>
      </c>
      <c r="T12" s="100" t="s">
        <v>19</v>
      </c>
    </row>
    <row r="13" spans="1:24" ht="15" customHeight="1" x14ac:dyDescent="0.25">
      <c r="A13" s="188"/>
      <c r="B13" s="191"/>
      <c r="C13" s="172"/>
      <c r="D13" s="175"/>
      <c r="E13" s="194"/>
      <c r="F13" s="169"/>
      <c r="G13" s="172"/>
      <c r="H13" s="175"/>
      <c r="I13" s="178"/>
      <c r="J13" s="181"/>
      <c r="K13" s="181"/>
      <c r="L13" s="96" t="s">
        <v>36</v>
      </c>
      <c r="M13" s="101" t="s">
        <v>85</v>
      </c>
      <c r="N13" s="98" t="str">
        <f>IF(B8="6s","10x160x160",IF(B8="16","10x160x160",IF(B8="14","8x160x160",IF(B8="12","8x160x160",IF(B8="11","8x160x160",IF(B8="10","6x160x160",IF(B8="90","6x160x160",IF(B8="80","6x160x160"))))))))</f>
        <v>6x160x160</v>
      </c>
      <c r="O13" s="97">
        <v>8</v>
      </c>
      <c r="P13" s="97">
        <f t="shared" si="0"/>
        <v>8</v>
      </c>
      <c r="Q13" s="99">
        <f t="shared" si="1"/>
        <v>8</v>
      </c>
      <c r="R13" s="98">
        <f>(IF(B8="6s","2",IF(B8="16","2",IF(B8="14","1.6",IF(B8="12","1.6",IF(B8="11","1.6",IF(B8="10","1.2",IF(B8="90","1.2",IF(B8="80","1.2")))))))))*Q13</f>
        <v>9.6</v>
      </c>
      <c r="S13" s="88" t="s">
        <v>74</v>
      </c>
      <c r="T13" s="100" t="s">
        <v>19</v>
      </c>
    </row>
    <row r="14" spans="1:24" ht="15" customHeight="1" x14ac:dyDescent="0.25">
      <c r="A14" s="188"/>
      <c r="B14" s="191"/>
      <c r="C14" s="172"/>
      <c r="D14" s="175"/>
      <c r="E14" s="194"/>
      <c r="F14" s="169"/>
      <c r="G14" s="172"/>
      <c r="H14" s="175"/>
      <c r="I14" s="178"/>
      <c r="J14" s="181"/>
      <c r="K14" s="181"/>
      <c r="L14" s="105" t="s">
        <v>38</v>
      </c>
      <c r="M14" s="101" t="s">
        <v>86</v>
      </c>
      <c r="N14" s="106" t="s">
        <v>40</v>
      </c>
      <c r="O14" s="102">
        <v>8</v>
      </c>
      <c r="P14" s="102">
        <f t="shared" si="0"/>
        <v>8</v>
      </c>
      <c r="Q14" s="103">
        <f t="shared" si="1"/>
        <v>8</v>
      </c>
      <c r="R14" s="98">
        <f>0.8*Q14</f>
        <v>6.4</v>
      </c>
      <c r="S14" s="89" t="s">
        <v>74</v>
      </c>
      <c r="T14" s="104" t="s">
        <v>19</v>
      </c>
    </row>
    <row r="15" spans="1:24" ht="15" customHeight="1" x14ac:dyDescent="0.25">
      <c r="A15" s="188"/>
      <c r="B15" s="191"/>
      <c r="C15" s="172"/>
      <c r="D15" s="175"/>
      <c r="E15" s="194"/>
      <c r="F15" s="169"/>
      <c r="G15" s="172"/>
      <c r="H15" s="175"/>
      <c r="I15" s="178"/>
      <c r="J15" s="181"/>
      <c r="K15" s="181"/>
      <c r="L15" s="105" t="s">
        <v>41</v>
      </c>
      <c r="M15" s="101" t="s">
        <v>87</v>
      </c>
      <c r="N15" s="106" t="s">
        <v>43</v>
      </c>
      <c r="O15" s="97">
        <v>28</v>
      </c>
      <c r="P15" s="97">
        <f t="shared" si="0"/>
        <v>28</v>
      </c>
      <c r="Q15" s="99">
        <f t="shared" si="1"/>
        <v>28</v>
      </c>
      <c r="R15" s="107">
        <f>Q15</f>
        <v>28</v>
      </c>
      <c r="S15" s="88" t="s">
        <v>75</v>
      </c>
      <c r="T15" s="100" t="s">
        <v>19</v>
      </c>
    </row>
    <row r="16" spans="1:24" ht="15" customHeight="1" thickBot="1" x14ac:dyDescent="0.3">
      <c r="A16" s="189"/>
      <c r="B16" s="192"/>
      <c r="C16" s="173"/>
      <c r="D16" s="176"/>
      <c r="E16" s="195"/>
      <c r="F16" s="170"/>
      <c r="G16" s="173"/>
      <c r="H16" s="176"/>
      <c r="I16" s="179"/>
      <c r="J16" s="182"/>
      <c r="K16" s="182"/>
      <c r="L16" s="108" t="s">
        <v>44</v>
      </c>
      <c r="M16" s="109" t="s">
        <v>88</v>
      </c>
      <c r="N16" s="110" t="s">
        <v>46</v>
      </c>
      <c r="O16" s="109">
        <v>28</v>
      </c>
      <c r="P16" s="109">
        <f t="shared" si="0"/>
        <v>28</v>
      </c>
      <c r="Q16" s="111">
        <f t="shared" si="1"/>
        <v>28</v>
      </c>
      <c r="R16" s="112">
        <f>Q16</f>
        <v>28</v>
      </c>
      <c r="S16" s="90" t="s">
        <v>75</v>
      </c>
      <c r="T16" s="113" t="s">
        <v>19</v>
      </c>
    </row>
    <row r="24" spans="1:1" hidden="1" x14ac:dyDescent="0.25">
      <c r="A24" s="10" t="s">
        <v>60</v>
      </c>
    </row>
    <row r="25" spans="1:1" hidden="1" x14ac:dyDescent="0.25">
      <c r="A25" s="10" t="s">
        <v>61</v>
      </c>
    </row>
    <row r="26" spans="1:1" hidden="1" x14ac:dyDescent="0.25">
      <c r="A26" s="10" t="s">
        <v>20</v>
      </c>
    </row>
    <row r="27" spans="1:1" hidden="1" x14ac:dyDescent="0.25">
      <c r="A27" s="10" t="s">
        <v>21</v>
      </c>
    </row>
    <row r="28" spans="1:1" hidden="1" x14ac:dyDescent="0.25">
      <c r="A28" s="10" t="s">
        <v>22</v>
      </c>
    </row>
    <row r="29" spans="1:1" hidden="1" x14ac:dyDescent="0.25">
      <c r="A29" s="10" t="s">
        <v>23</v>
      </c>
    </row>
    <row r="30" spans="1:1" hidden="1" x14ac:dyDescent="0.25">
      <c r="A30" s="10" t="s">
        <v>24</v>
      </c>
    </row>
    <row r="31" spans="1:1" hidden="1" x14ac:dyDescent="0.25">
      <c r="A31" s="10" t="s">
        <v>62</v>
      </c>
    </row>
    <row r="37" spans="1:23" x14ac:dyDescent="0.25">
      <c r="W37" s="93"/>
    </row>
    <row r="38" spans="1:23" ht="19.5" x14ac:dyDescent="0.25">
      <c r="W38" s="114"/>
    </row>
    <row r="39" spans="1:23" x14ac:dyDescent="0.25">
      <c r="W39" s="115"/>
    </row>
    <row r="40" spans="1:23" x14ac:dyDescent="0.25">
      <c r="W40" s="94"/>
    </row>
    <row r="41" spans="1:23" x14ac:dyDescent="0.25">
      <c r="W41" s="94"/>
    </row>
    <row r="42" spans="1:23" x14ac:dyDescent="0.25">
      <c r="W42" s="94"/>
    </row>
    <row r="43" spans="1:23" x14ac:dyDescent="0.25">
      <c r="W43" s="94"/>
    </row>
    <row r="44" spans="1:23" ht="5.25" customHeight="1" thickBot="1" x14ac:dyDescent="0.3">
      <c r="W44" s="94"/>
    </row>
    <row r="45" spans="1:23" ht="19.5" x14ac:dyDescent="0.25">
      <c r="A45" s="162" t="s">
        <v>0</v>
      </c>
      <c r="B45" s="163"/>
      <c r="C45" s="164"/>
      <c r="D45" s="18"/>
      <c r="E45" s="19"/>
      <c r="F45" s="19" t="s">
        <v>14</v>
      </c>
      <c r="G45" s="20"/>
      <c r="H45" s="21"/>
      <c r="I45" s="19" t="s">
        <v>13</v>
      </c>
      <c r="J45" s="19"/>
      <c r="K45" s="20"/>
      <c r="L45" s="18"/>
      <c r="M45" s="19"/>
      <c r="N45" s="92" t="s">
        <v>1</v>
      </c>
      <c r="O45" s="19"/>
      <c r="P45" s="19"/>
      <c r="Q45" s="19"/>
      <c r="R45" s="57"/>
      <c r="S45" s="57"/>
      <c r="T45" s="22" t="s">
        <v>15</v>
      </c>
      <c r="W45" s="94"/>
    </row>
    <row r="46" spans="1:23" ht="49.15" customHeight="1" x14ac:dyDescent="0.25">
      <c r="A46" s="23" t="s">
        <v>2</v>
      </c>
      <c r="B46" s="27" t="s">
        <v>25</v>
      </c>
      <c r="C46" s="2" t="s">
        <v>3</v>
      </c>
      <c r="D46" s="12" t="s">
        <v>4</v>
      </c>
      <c r="E46" s="4" t="s">
        <v>5</v>
      </c>
      <c r="F46" s="3" t="s">
        <v>6</v>
      </c>
      <c r="G46" s="3" t="s">
        <v>3</v>
      </c>
      <c r="H46" s="11" t="s">
        <v>10</v>
      </c>
      <c r="I46" s="2" t="s">
        <v>5</v>
      </c>
      <c r="J46" s="2" t="s">
        <v>12</v>
      </c>
      <c r="K46" s="2" t="s">
        <v>11</v>
      </c>
      <c r="L46" s="13" t="s">
        <v>7</v>
      </c>
      <c r="M46" s="1" t="s">
        <v>5</v>
      </c>
      <c r="N46" s="1" t="s">
        <v>9</v>
      </c>
      <c r="O46" s="2" t="s">
        <v>8</v>
      </c>
      <c r="P46" s="2" t="s">
        <v>6</v>
      </c>
      <c r="Q46" s="5" t="s">
        <v>3</v>
      </c>
      <c r="R46" s="74" t="s">
        <v>72</v>
      </c>
      <c r="S46" s="74" t="s">
        <v>73</v>
      </c>
      <c r="T46" s="75" t="s">
        <v>16</v>
      </c>
      <c r="W46" s="94"/>
    </row>
    <row r="47" spans="1:23" ht="12.95" customHeight="1" x14ac:dyDescent="0.25">
      <c r="A47" s="187" t="s">
        <v>17</v>
      </c>
      <c r="B47" s="190" t="s">
        <v>24</v>
      </c>
      <c r="C47" s="171">
        <v>1</v>
      </c>
      <c r="D47" s="174" t="s">
        <v>17</v>
      </c>
      <c r="E47" s="168" t="s">
        <v>89</v>
      </c>
      <c r="F47" s="168">
        <v>1</v>
      </c>
      <c r="G47" s="171">
        <f>F47*C47</f>
        <v>1</v>
      </c>
      <c r="H47" s="174" t="s">
        <v>17</v>
      </c>
      <c r="I47" s="177" t="s">
        <v>89</v>
      </c>
      <c r="J47" s="180">
        <v>1</v>
      </c>
      <c r="K47" s="180">
        <f>J47*G47</f>
        <v>1</v>
      </c>
      <c r="L47" s="96" t="s">
        <v>27</v>
      </c>
      <c r="M47" s="97" t="s">
        <v>90</v>
      </c>
      <c r="N47" s="98" t="str">
        <f>IF(B47="6s","L=486",IF(B47="16","L=480",IF(B47="14","L=480",IF(B47="12","L=375",IF(B47="11","L=333",IF(B47="10","L=297",IF(B47="90","L=272",IF(B47="80","L=245"))))))))</f>
        <v>L=480</v>
      </c>
      <c r="O47" s="98">
        <v>10</v>
      </c>
      <c r="P47" s="98">
        <f>O47*$F$47</f>
        <v>10</v>
      </c>
      <c r="Q47" s="116">
        <f>P47*$C$47</f>
        <v>10</v>
      </c>
      <c r="R47" s="98">
        <f>(IF(B47="6s","6.2",IF(B47="16","6.2",IF(B47="14","3",IF(B47="12","2.4",IF(B47="11","2",IF(B47="10","1.2",IF(B47="90","1",IF(B47="80","0.6")))))))))*Q47</f>
        <v>62</v>
      </c>
      <c r="S47" s="82" t="s">
        <v>74</v>
      </c>
      <c r="T47" s="24" t="s">
        <v>19</v>
      </c>
      <c r="W47" s="94"/>
    </row>
    <row r="48" spans="1:23" ht="12.95" customHeight="1" x14ac:dyDescent="0.25">
      <c r="A48" s="188"/>
      <c r="B48" s="191"/>
      <c r="C48" s="172"/>
      <c r="D48" s="175"/>
      <c r="E48" s="169"/>
      <c r="F48" s="169"/>
      <c r="G48" s="172"/>
      <c r="H48" s="175"/>
      <c r="I48" s="178"/>
      <c r="J48" s="181"/>
      <c r="K48" s="181"/>
      <c r="L48" s="96" t="s">
        <v>26</v>
      </c>
      <c r="M48" s="97" t="s">
        <v>91</v>
      </c>
      <c r="N48" s="98" t="str">
        <f>IF(B47="6s","Big",IF(B47="16","Normal",IF(B47="14","Normal",IF(B47="12","Normal",IF(B47="11","Normal",IF(B47="10","Small",IF(B47="90","Small",IF(B47="80","Small"))))))))</f>
        <v>Normal</v>
      </c>
      <c r="O48" s="98">
        <v>2</v>
      </c>
      <c r="P48" s="98">
        <f t="shared" ref="P48:P68" si="2">O48*$F$47</f>
        <v>2</v>
      </c>
      <c r="Q48" s="116">
        <f t="shared" ref="Q48:Q68" si="3">P48*$C$47</f>
        <v>2</v>
      </c>
      <c r="R48" s="98">
        <f>(IF(B47="6s","31",IF(B47="16","15",IF(B47="14","14.4",IF(B47="12","14.3",IF(B47="11","13.6",IF(B47="10","6",IF(B47="90","6",IF(B47="80","6")))))))))*Q48</f>
        <v>30</v>
      </c>
      <c r="S48" s="82" t="s">
        <v>74</v>
      </c>
      <c r="T48" s="24" t="s">
        <v>19</v>
      </c>
      <c r="W48" s="94"/>
    </row>
    <row r="49" spans="1:23" ht="12.95" customHeight="1" x14ac:dyDescent="0.25">
      <c r="A49" s="188"/>
      <c r="B49" s="191"/>
      <c r="C49" s="172"/>
      <c r="D49" s="175"/>
      <c r="E49" s="169"/>
      <c r="F49" s="169"/>
      <c r="G49" s="172"/>
      <c r="H49" s="175"/>
      <c r="I49" s="178"/>
      <c r="J49" s="181"/>
      <c r="K49" s="181"/>
      <c r="L49" s="96" t="s">
        <v>30</v>
      </c>
      <c r="M49" s="97" t="s">
        <v>92</v>
      </c>
      <c r="N49" s="98" t="str">
        <f>IF(B47="6s","Ø650,Thk=6",IF(B47="16","Ø650,Thk=5",IF(B47="14","Ø580,Thk=4",IF(B47="12","Ø530,Thk=4",IF(B47="11","Ø480,Thk=4",IF(B47="10","Ø425,Thk=4",IF(B47="90","Ø390,Thk=4",IF(B47="80","Ø340,Thk=4"))))))))</f>
        <v>Ø650,Thk=5</v>
      </c>
      <c r="O49" s="98">
        <v>2</v>
      </c>
      <c r="P49" s="98">
        <f t="shared" si="2"/>
        <v>2</v>
      </c>
      <c r="Q49" s="116">
        <f t="shared" si="3"/>
        <v>2</v>
      </c>
      <c r="R49" s="98">
        <f>(IF(B47="6s","5.4",IF(B47="16","4.7",IF(B47="14","3.5",IF(B47="12","2.8",IF(B47="11","2.1",IF(B47="10","2",IF(B47="90","1",IF(B47="80","1")))))))))*Q49</f>
        <v>9.4</v>
      </c>
      <c r="S49" s="82" t="s">
        <v>74</v>
      </c>
      <c r="T49" s="24" t="s">
        <v>19</v>
      </c>
      <c r="W49" s="94"/>
    </row>
    <row r="50" spans="1:23" ht="12.95" customHeight="1" x14ac:dyDescent="0.25">
      <c r="A50" s="188"/>
      <c r="B50" s="191"/>
      <c r="C50" s="172"/>
      <c r="D50" s="175"/>
      <c r="E50" s="169"/>
      <c r="F50" s="169"/>
      <c r="G50" s="172"/>
      <c r="H50" s="175"/>
      <c r="I50" s="178"/>
      <c r="J50" s="181"/>
      <c r="K50" s="181"/>
      <c r="L50" s="96" t="s">
        <v>32</v>
      </c>
      <c r="M50" s="97" t="s">
        <v>93</v>
      </c>
      <c r="N50" s="98" t="str">
        <f>IF(B47="6s","OD=167,ID=17,H=115",IF(B47="16","OD=115,ID=20,H=85",IF(B47="14","OD=115,ID=20,H=85",IF(B47="12","OD=115,ID=20,H=85",IF(B47="11","OD=115,ID=20,H=85",IF(B47="10","OD=105,ID=20,H=65",IF(B47="90","OD=105,ID=20,H=65",IF(B47="80","OD=105,ID=20,H=65"))))))))</f>
        <v>OD=115,ID=20,H=85</v>
      </c>
      <c r="O50" s="98">
        <v>1</v>
      </c>
      <c r="P50" s="98">
        <f t="shared" si="2"/>
        <v>1</v>
      </c>
      <c r="Q50" s="116">
        <f t="shared" si="3"/>
        <v>1</v>
      </c>
      <c r="R50" s="98">
        <f>(IF(B47="6s","17.2",IF(B47="16","7",IF(B47="14","7",IF(B47="12","7",IF(B47="11","7",IF(B47="10","3.6",IF(B47="90","3.6",IF(B47="80","3.6")))))))))*Q50</f>
        <v>7</v>
      </c>
      <c r="S50" s="82" t="s">
        <v>74</v>
      </c>
      <c r="T50" s="24" t="s">
        <v>19</v>
      </c>
      <c r="W50" s="94"/>
    </row>
    <row r="51" spans="1:23" ht="12.95" customHeight="1" x14ac:dyDescent="0.25">
      <c r="A51" s="188"/>
      <c r="B51" s="191"/>
      <c r="C51" s="172"/>
      <c r="D51" s="175"/>
      <c r="E51" s="169"/>
      <c r="F51" s="169"/>
      <c r="G51" s="172"/>
      <c r="H51" s="175"/>
      <c r="I51" s="178"/>
      <c r="J51" s="181"/>
      <c r="K51" s="181"/>
      <c r="L51" s="96" t="s">
        <v>34</v>
      </c>
      <c r="M51" s="97" t="s">
        <v>94</v>
      </c>
      <c r="N51" s="98" t="str">
        <f>IF(B47="6s","OD=210,ID=138,H=100",IF(B47="16","OD=152,ID=90,H=76.5",IF(B47="14","OD=152,ID=90,H=76.5",IF(B47="12","OD=152,ID=90,H=76.5",IF(B47="11","OD=152,ID=90,H=76.5",IF(B47="10","OD=125,ID=75,H=45",IF(B49="90","OD=125,ID=75,H=45",IF(B49="80","OD=125,ID=75,H=45"))))))))</f>
        <v>OD=152,ID=90,H=76.5</v>
      </c>
      <c r="O51" s="98">
        <v>1</v>
      </c>
      <c r="P51" s="98">
        <f t="shared" si="2"/>
        <v>1</v>
      </c>
      <c r="Q51" s="116">
        <f t="shared" si="3"/>
        <v>1</v>
      </c>
      <c r="R51" s="98">
        <f>(IF(B47="6s","10.66",IF(B47="16","4.35",IF(B47="14","4.35",IF(B47="12","4.35",IF(B47="11","4.35",IF(B47="10","1.77",IF(B47="90","1.77",IF(B47="80","1.77")))))))))*Q51</f>
        <v>4.3499999999999996</v>
      </c>
      <c r="S51" s="82" t="s">
        <v>74</v>
      </c>
      <c r="T51" s="24" t="s">
        <v>19</v>
      </c>
      <c r="W51" s="94"/>
    </row>
    <row r="52" spans="1:23" ht="12.95" customHeight="1" x14ac:dyDescent="0.25">
      <c r="A52" s="188"/>
      <c r="B52" s="191"/>
      <c r="C52" s="172"/>
      <c r="D52" s="175"/>
      <c r="E52" s="169"/>
      <c r="F52" s="169"/>
      <c r="G52" s="172"/>
      <c r="H52" s="175"/>
      <c r="I52" s="178"/>
      <c r="J52" s="181"/>
      <c r="K52" s="181"/>
      <c r="L52" s="96" t="s">
        <v>36</v>
      </c>
      <c r="M52" s="97" t="s">
        <v>95</v>
      </c>
      <c r="N52" s="98" t="str">
        <f>IF(B47="6s","Big",IF(B47="16","Normal",IF(B47="14","Normal",IF(B47="12","Normal",IF(B47="11","Normal",IF(B47="10","Small",IF(B47="90","Small",IF(B47="80","Small"))))))))</f>
        <v>Normal</v>
      </c>
      <c r="O52" s="98">
        <v>20</v>
      </c>
      <c r="P52" s="98">
        <f t="shared" si="2"/>
        <v>20</v>
      </c>
      <c r="Q52" s="116">
        <f t="shared" si="3"/>
        <v>20</v>
      </c>
      <c r="R52" s="98">
        <f>(IF(B47="6s","0.96",IF(B47="16","0.337",IF(B47="14","0.337",IF(B47="12","0.337",IF(B47="11","0.337",IF(B47="10","0.16",IF(B47="90","0.16",IF(B47="80","0.16")))))))))*Q52</f>
        <v>6.74</v>
      </c>
      <c r="S52" s="82" t="s">
        <v>74</v>
      </c>
      <c r="T52" s="24" t="s">
        <v>19</v>
      </c>
      <c r="W52" s="94"/>
    </row>
    <row r="53" spans="1:23" ht="12.95" customHeight="1" x14ac:dyDescent="0.25">
      <c r="A53" s="188"/>
      <c r="B53" s="191"/>
      <c r="C53" s="172"/>
      <c r="D53" s="175"/>
      <c r="E53" s="169"/>
      <c r="F53" s="169"/>
      <c r="G53" s="172"/>
      <c r="H53" s="175"/>
      <c r="I53" s="178"/>
      <c r="J53" s="181"/>
      <c r="K53" s="181"/>
      <c r="L53" s="96" t="s">
        <v>38</v>
      </c>
      <c r="M53" s="97" t="s">
        <v>96</v>
      </c>
      <c r="N53" s="98" t="str">
        <f>IF(B47="6s","M10x170",IF(B47="16","M8x120",IF(B47="14","M8x120",IF(B47="12","M8x120",IF(B47="11","M8x120",IF(B47="10","M8x100",IF(B47="90","M8x100",IF(B47="80","M8x100"))))))))</f>
        <v>M8x120</v>
      </c>
      <c r="O53" s="98">
        <v>20</v>
      </c>
      <c r="P53" s="98">
        <f t="shared" si="2"/>
        <v>20</v>
      </c>
      <c r="Q53" s="116">
        <f t="shared" si="3"/>
        <v>20</v>
      </c>
      <c r="R53" s="82">
        <f>Q53</f>
        <v>20</v>
      </c>
      <c r="S53" s="82" t="s">
        <v>75</v>
      </c>
      <c r="T53" s="24" t="s">
        <v>19</v>
      </c>
      <c r="W53" s="94"/>
    </row>
    <row r="54" spans="1:23" ht="12.95" customHeight="1" x14ac:dyDescent="0.25">
      <c r="A54" s="188"/>
      <c r="B54" s="191"/>
      <c r="C54" s="172"/>
      <c r="D54" s="175"/>
      <c r="E54" s="169"/>
      <c r="F54" s="169"/>
      <c r="G54" s="172"/>
      <c r="H54" s="175"/>
      <c r="I54" s="178"/>
      <c r="J54" s="181"/>
      <c r="K54" s="181"/>
      <c r="L54" s="96" t="s">
        <v>41</v>
      </c>
      <c r="M54" s="97" t="s">
        <v>97</v>
      </c>
      <c r="N54" s="98" t="str">
        <f>IF(B47="6s","M12x150",IF(B47="16","M10x100",IF(B47="14","M10x100",IF(B47="12","M10x100",IF(B47="11","M10x100",IF(B47="10","M10x80",IF(B47="90","M10x80",IF(B47="80","M10x80"))))))))</f>
        <v>M10x100</v>
      </c>
      <c r="O54" s="98">
        <v>10</v>
      </c>
      <c r="P54" s="98">
        <f t="shared" si="2"/>
        <v>10</v>
      </c>
      <c r="Q54" s="116">
        <f t="shared" si="3"/>
        <v>10</v>
      </c>
      <c r="R54" s="82">
        <f t="shared" ref="R54:R66" si="4">Q54</f>
        <v>10</v>
      </c>
      <c r="S54" s="82" t="s">
        <v>75</v>
      </c>
      <c r="T54" s="24" t="s">
        <v>19</v>
      </c>
      <c r="W54" s="94"/>
    </row>
    <row r="55" spans="1:23" ht="12.95" customHeight="1" x14ac:dyDescent="0.25">
      <c r="A55" s="188"/>
      <c r="B55" s="191"/>
      <c r="C55" s="172"/>
      <c r="D55" s="175"/>
      <c r="E55" s="169"/>
      <c r="F55" s="169"/>
      <c r="G55" s="172"/>
      <c r="H55" s="175"/>
      <c r="I55" s="178"/>
      <c r="J55" s="181"/>
      <c r="K55" s="181"/>
      <c r="L55" s="96" t="s">
        <v>44</v>
      </c>
      <c r="M55" s="97" t="s">
        <v>98</v>
      </c>
      <c r="N55" s="98" t="str">
        <f>IF(B47="6s","M10",IF(B47="16","M8",IF(B47="14","M8",IF(B47="12","M8",IF(B47="11","M8",IF(B47="10","M8",IF(B47="90","M8",IF(B47="80","M8"))))))))</f>
        <v>M8</v>
      </c>
      <c r="O55" s="98">
        <v>40</v>
      </c>
      <c r="P55" s="98">
        <f t="shared" si="2"/>
        <v>40</v>
      </c>
      <c r="Q55" s="116">
        <f t="shared" si="3"/>
        <v>40</v>
      </c>
      <c r="R55" s="82">
        <f t="shared" si="4"/>
        <v>40</v>
      </c>
      <c r="S55" s="82" t="s">
        <v>75</v>
      </c>
      <c r="T55" s="24" t="s">
        <v>19</v>
      </c>
      <c r="W55" s="94"/>
    </row>
    <row r="56" spans="1:23" ht="12.95" customHeight="1" x14ac:dyDescent="0.45">
      <c r="A56" s="188"/>
      <c r="B56" s="191"/>
      <c r="C56" s="172"/>
      <c r="D56" s="175"/>
      <c r="E56" s="169"/>
      <c r="F56" s="169"/>
      <c r="G56" s="172"/>
      <c r="H56" s="175"/>
      <c r="I56" s="178"/>
      <c r="J56" s="181"/>
      <c r="K56" s="181"/>
      <c r="L56" s="96" t="s">
        <v>20</v>
      </c>
      <c r="M56" s="97" t="s">
        <v>99</v>
      </c>
      <c r="N56" s="98" t="str">
        <f>IF(B47="6s","M12",IF(B47="16","M10",IF(B47="14","M10",IF(B47="12","M10",IF(B47="11","M10",IF(B47="10","M10",IF(B47="90","M10",IF(B47="80","M10"))))))))</f>
        <v>M10</v>
      </c>
      <c r="O56" s="98">
        <v>10</v>
      </c>
      <c r="P56" s="98">
        <f t="shared" si="2"/>
        <v>10</v>
      </c>
      <c r="Q56" s="116">
        <f t="shared" si="3"/>
        <v>10</v>
      </c>
      <c r="R56" s="82">
        <f t="shared" si="4"/>
        <v>10</v>
      </c>
      <c r="S56" s="82" t="s">
        <v>75</v>
      </c>
      <c r="T56" s="76" t="s">
        <v>19</v>
      </c>
      <c r="W56" s="94"/>
    </row>
    <row r="57" spans="1:23" ht="12.95" customHeight="1" x14ac:dyDescent="0.45">
      <c r="A57" s="188"/>
      <c r="B57" s="191"/>
      <c r="C57" s="172"/>
      <c r="D57" s="175"/>
      <c r="E57" s="169"/>
      <c r="F57" s="169"/>
      <c r="G57" s="172"/>
      <c r="H57" s="175"/>
      <c r="I57" s="178"/>
      <c r="J57" s="181"/>
      <c r="K57" s="181"/>
      <c r="L57" s="96" t="s">
        <v>21</v>
      </c>
      <c r="M57" s="97" t="s">
        <v>100</v>
      </c>
      <c r="N57" s="98" t="str">
        <f>IF(B47="6s","10x30",IF(B47="16","8x30",IF(B47="14","8x30",IF(B47="12","8x30",IF(B47="11","8x30",IF(B47="10","8x20",IF(B47="90","8x20",IF(B47="80","8x20"))))))))</f>
        <v>8x30</v>
      </c>
      <c r="O57" s="98">
        <v>40</v>
      </c>
      <c r="P57" s="98">
        <f t="shared" si="2"/>
        <v>40</v>
      </c>
      <c r="Q57" s="116">
        <f t="shared" si="3"/>
        <v>40</v>
      </c>
      <c r="R57" s="82">
        <f t="shared" si="4"/>
        <v>40</v>
      </c>
      <c r="S57" s="82" t="s">
        <v>75</v>
      </c>
      <c r="T57" s="76" t="s">
        <v>19</v>
      </c>
      <c r="W57" s="94"/>
    </row>
    <row r="58" spans="1:23" ht="12.95" customHeight="1" x14ac:dyDescent="0.45">
      <c r="A58" s="188"/>
      <c r="B58" s="191"/>
      <c r="C58" s="172"/>
      <c r="D58" s="175"/>
      <c r="E58" s="169"/>
      <c r="F58" s="169"/>
      <c r="G58" s="172"/>
      <c r="H58" s="175"/>
      <c r="I58" s="178"/>
      <c r="J58" s="181"/>
      <c r="K58" s="181"/>
      <c r="L58" s="96" t="s">
        <v>22</v>
      </c>
      <c r="M58" s="97" t="s">
        <v>101</v>
      </c>
      <c r="N58" s="98" t="str">
        <f>IF(B47="6s","12x40",IF(B47="16","10x30",IF(B47="14","10x30",IF(B47="12","10x30",IF(B47="11","10x30",IF(B47="10","10x20",IF(B47="90","10x20",IF(B47="80","10x20"))))))))</f>
        <v>10x30</v>
      </c>
      <c r="O58" s="98">
        <v>20</v>
      </c>
      <c r="P58" s="98">
        <f t="shared" si="2"/>
        <v>20</v>
      </c>
      <c r="Q58" s="116">
        <f t="shared" si="3"/>
        <v>20</v>
      </c>
      <c r="R58" s="82">
        <f t="shared" si="4"/>
        <v>20</v>
      </c>
      <c r="S58" s="82" t="s">
        <v>75</v>
      </c>
      <c r="T58" s="76" t="s">
        <v>19</v>
      </c>
      <c r="W58" s="94"/>
    </row>
    <row r="59" spans="1:23" ht="12.95" customHeight="1" thickBot="1" x14ac:dyDescent="0.5">
      <c r="A59" s="188"/>
      <c r="B59" s="191"/>
      <c r="C59" s="172"/>
      <c r="D59" s="175"/>
      <c r="E59" s="169"/>
      <c r="F59" s="169"/>
      <c r="G59" s="172"/>
      <c r="H59" s="176"/>
      <c r="I59" s="179"/>
      <c r="J59" s="182"/>
      <c r="K59" s="182"/>
      <c r="L59" s="108" t="s">
        <v>64</v>
      </c>
      <c r="M59" s="109" t="s">
        <v>102</v>
      </c>
      <c r="N59" s="110" t="str">
        <f>IF(B47="6s","M20x28",IF(B47="16","M16x25",IF(B47="14","M16x25",IF(B47="12","M16x25",IF(B47="11","M16x25",IF(B47="10","M12x20",IF(B47="90","M12x20",IF(B47="80","M12x20"))))))))</f>
        <v>M16x25</v>
      </c>
      <c r="O59" s="110" t="str">
        <f>IF(B47="6s","5",IF(B47="16","5",IF(B47="14","3",IF(B47="12","3",IF(B47="11","3",IF(B47="10","3",IF(B47="90","3",IF(B47="80","3"))))))))</f>
        <v>5</v>
      </c>
      <c r="P59" s="110">
        <f t="shared" si="2"/>
        <v>5</v>
      </c>
      <c r="Q59" s="117">
        <f t="shared" si="3"/>
        <v>5</v>
      </c>
      <c r="R59" s="83">
        <f t="shared" si="4"/>
        <v>5</v>
      </c>
      <c r="S59" s="83" t="s">
        <v>75</v>
      </c>
      <c r="T59" s="77" t="s">
        <v>19</v>
      </c>
      <c r="W59" s="94"/>
    </row>
    <row r="60" spans="1:23" ht="12.95" customHeight="1" x14ac:dyDescent="0.45">
      <c r="A60" s="188"/>
      <c r="B60" s="191"/>
      <c r="C60" s="172"/>
      <c r="D60" s="175"/>
      <c r="E60" s="169"/>
      <c r="F60" s="169"/>
      <c r="G60" s="172"/>
      <c r="H60" s="183" t="s">
        <v>18</v>
      </c>
      <c r="I60" s="186" t="s">
        <v>103</v>
      </c>
      <c r="J60" s="186">
        <v>1</v>
      </c>
      <c r="K60" s="186">
        <f>J60*G47</f>
        <v>1</v>
      </c>
      <c r="L60" s="118" t="s">
        <v>27</v>
      </c>
      <c r="M60" s="119" t="s">
        <v>104</v>
      </c>
      <c r="N60" s="120" t="s">
        <v>69</v>
      </c>
      <c r="O60" s="121">
        <v>4</v>
      </c>
      <c r="P60" s="121">
        <f t="shared" si="2"/>
        <v>4</v>
      </c>
      <c r="Q60" s="122">
        <f t="shared" si="3"/>
        <v>4</v>
      </c>
      <c r="R60" s="84">
        <f t="shared" si="4"/>
        <v>4</v>
      </c>
      <c r="S60" s="84" t="s">
        <v>75</v>
      </c>
      <c r="T60" s="78" t="s">
        <v>19</v>
      </c>
      <c r="W60" s="94"/>
    </row>
    <row r="61" spans="1:23" ht="12.95" customHeight="1" x14ac:dyDescent="0.45">
      <c r="A61" s="188"/>
      <c r="B61" s="191"/>
      <c r="C61" s="172"/>
      <c r="D61" s="175"/>
      <c r="E61" s="169"/>
      <c r="F61" s="169"/>
      <c r="G61" s="172"/>
      <c r="H61" s="184"/>
      <c r="I61" s="172"/>
      <c r="J61" s="172"/>
      <c r="K61" s="172"/>
      <c r="L61" s="96" t="s">
        <v>26</v>
      </c>
      <c r="M61" s="97" t="s">
        <v>105</v>
      </c>
      <c r="N61" s="123" t="s">
        <v>69</v>
      </c>
      <c r="O61" s="98">
        <v>4</v>
      </c>
      <c r="P61" s="98">
        <f t="shared" si="2"/>
        <v>4</v>
      </c>
      <c r="Q61" s="116">
        <f t="shared" si="3"/>
        <v>4</v>
      </c>
      <c r="R61" s="82">
        <f t="shared" si="4"/>
        <v>4</v>
      </c>
      <c r="S61" s="82" t="s">
        <v>75</v>
      </c>
      <c r="T61" s="76" t="s">
        <v>19</v>
      </c>
      <c r="W61" s="94"/>
    </row>
    <row r="62" spans="1:23" ht="12.95" customHeight="1" x14ac:dyDescent="0.45">
      <c r="A62" s="188"/>
      <c r="B62" s="191"/>
      <c r="C62" s="172"/>
      <c r="D62" s="175"/>
      <c r="E62" s="169"/>
      <c r="F62" s="169"/>
      <c r="G62" s="172"/>
      <c r="H62" s="184"/>
      <c r="I62" s="172"/>
      <c r="J62" s="172"/>
      <c r="K62" s="172"/>
      <c r="L62" s="96" t="s">
        <v>30</v>
      </c>
      <c r="M62" s="97" t="s">
        <v>106</v>
      </c>
      <c r="N62" s="123" t="s">
        <v>69</v>
      </c>
      <c r="O62" s="98">
        <v>4</v>
      </c>
      <c r="P62" s="98">
        <f t="shared" si="2"/>
        <v>4</v>
      </c>
      <c r="Q62" s="116">
        <f t="shared" si="3"/>
        <v>4</v>
      </c>
      <c r="R62" s="82">
        <f t="shared" si="4"/>
        <v>4</v>
      </c>
      <c r="S62" s="82" t="s">
        <v>75</v>
      </c>
      <c r="T62" s="76" t="s">
        <v>19</v>
      </c>
    </row>
    <row r="63" spans="1:23" ht="12.95" customHeight="1" x14ac:dyDescent="0.45">
      <c r="A63" s="188"/>
      <c r="B63" s="191"/>
      <c r="C63" s="172"/>
      <c r="D63" s="175"/>
      <c r="E63" s="169"/>
      <c r="F63" s="169"/>
      <c r="G63" s="172"/>
      <c r="H63" s="184"/>
      <c r="I63" s="172"/>
      <c r="J63" s="172"/>
      <c r="K63" s="172"/>
      <c r="L63" s="105" t="s">
        <v>32</v>
      </c>
      <c r="M63" s="101" t="s">
        <v>107</v>
      </c>
      <c r="N63" s="123" t="s">
        <v>69</v>
      </c>
      <c r="O63" s="106">
        <v>4</v>
      </c>
      <c r="P63" s="98">
        <f t="shared" si="2"/>
        <v>4</v>
      </c>
      <c r="Q63" s="116">
        <f t="shared" si="3"/>
        <v>4</v>
      </c>
      <c r="R63" s="85">
        <f t="shared" si="4"/>
        <v>4</v>
      </c>
      <c r="S63" s="85" t="s">
        <v>75</v>
      </c>
      <c r="T63" s="79" t="s">
        <v>19</v>
      </c>
    </row>
    <row r="64" spans="1:23" ht="12.95" customHeight="1" x14ac:dyDescent="0.45">
      <c r="A64" s="188"/>
      <c r="B64" s="191"/>
      <c r="C64" s="172"/>
      <c r="D64" s="175"/>
      <c r="E64" s="169"/>
      <c r="F64" s="169"/>
      <c r="G64" s="172"/>
      <c r="H64" s="184"/>
      <c r="I64" s="172"/>
      <c r="J64" s="172"/>
      <c r="K64" s="172"/>
      <c r="L64" s="105" t="s">
        <v>34</v>
      </c>
      <c r="M64" s="97" t="s">
        <v>108</v>
      </c>
      <c r="N64" s="123" t="s">
        <v>69</v>
      </c>
      <c r="O64" s="98">
        <v>1</v>
      </c>
      <c r="P64" s="98">
        <f t="shared" si="2"/>
        <v>1</v>
      </c>
      <c r="Q64" s="116">
        <f t="shared" si="3"/>
        <v>1</v>
      </c>
      <c r="R64" s="85">
        <f t="shared" si="4"/>
        <v>1</v>
      </c>
      <c r="S64" s="85" t="s">
        <v>75</v>
      </c>
      <c r="T64" s="79" t="s">
        <v>19</v>
      </c>
    </row>
    <row r="65" spans="1:25" ht="12.95" customHeight="1" x14ac:dyDescent="0.45">
      <c r="A65" s="188"/>
      <c r="B65" s="191"/>
      <c r="C65" s="172"/>
      <c r="D65" s="175"/>
      <c r="E65" s="169"/>
      <c r="F65" s="169"/>
      <c r="G65" s="172"/>
      <c r="H65" s="184"/>
      <c r="I65" s="172"/>
      <c r="J65" s="172"/>
      <c r="K65" s="172"/>
      <c r="L65" s="105" t="s">
        <v>36</v>
      </c>
      <c r="M65" s="101" t="s">
        <v>109</v>
      </c>
      <c r="N65" s="123" t="s">
        <v>69</v>
      </c>
      <c r="O65" s="106">
        <v>1</v>
      </c>
      <c r="P65" s="98">
        <f t="shared" si="2"/>
        <v>1</v>
      </c>
      <c r="Q65" s="116">
        <f t="shared" si="3"/>
        <v>1</v>
      </c>
      <c r="R65" s="85">
        <f t="shared" si="4"/>
        <v>1</v>
      </c>
      <c r="S65" s="85" t="s">
        <v>75</v>
      </c>
      <c r="T65" s="79" t="s">
        <v>19</v>
      </c>
      <c r="U65" s="44"/>
      <c r="V65" s="45"/>
      <c r="W65" s="44"/>
      <c r="X65" s="44"/>
      <c r="Y65" s="46"/>
    </row>
    <row r="66" spans="1:25" ht="12.95" customHeight="1" thickBot="1" x14ac:dyDescent="0.5">
      <c r="A66" s="188"/>
      <c r="B66" s="191"/>
      <c r="C66" s="172"/>
      <c r="D66" s="175"/>
      <c r="E66" s="169"/>
      <c r="F66" s="169"/>
      <c r="G66" s="172"/>
      <c r="H66" s="185"/>
      <c r="I66" s="173"/>
      <c r="J66" s="173"/>
      <c r="K66" s="173"/>
      <c r="L66" s="108" t="s">
        <v>38</v>
      </c>
      <c r="M66" s="109" t="s">
        <v>110</v>
      </c>
      <c r="N66" s="124" t="s">
        <v>69</v>
      </c>
      <c r="O66" s="110">
        <v>1</v>
      </c>
      <c r="P66" s="110">
        <f t="shared" si="2"/>
        <v>1</v>
      </c>
      <c r="Q66" s="117">
        <f t="shared" si="3"/>
        <v>1</v>
      </c>
      <c r="R66" s="83">
        <f t="shared" si="4"/>
        <v>1</v>
      </c>
      <c r="S66" s="83" t="s">
        <v>74</v>
      </c>
      <c r="T66" s="77" t="s">
        <v>19</v>
      </c>
    </row>
    <row r="67" spans="1:25" ht="12.95" customHeight="1" x14ac:dyDescent="0.45">
      <c r="A67" s="188"/>
      <c r="B67" s="191"/>
      <c r="C67" s="172"/>
      <c r="D67" s="175"/>
      <c r="E67" s="169"/>
      <c r="F67" s="169"/>
      <c r="G67" s="172"/>
      <c r="H67" s="125" t="s">
        <v>19</v>
      </c>
      <c r="I67" s="126" t="s">
        <v>19</v>
      </c>
      <c r="J67" s="126" t="s">
        <v>19</v>
      </c>
      <c r="K67" s="126" t="s">
        <v>19</v>
      </c>
      <c r="L67" s="127" t="s">
        <v>27</v>
      </c>
      <c r="M67" s="102" t="s">
        <v>111</v>
      </c>
      <c r="N67" s="98" t="str">
        <f>IF(B47="6s","Ø620",IF(B47="16","Ø620",IF(B47="14","Ø550",IF(B47="12","Ø500",IF(B47="11","Ø450",IF(B47="10","Ø430",IF(B47="90","Ø410",IF(B47="80","Ø390"))))))))</f>
        <v>Ø620</v>
      </c>
      <c r="O67" s="128">
        <v>2</v>
      </c>
      <c r="P67" s="128">
        <f t="shared" si="2"/>
        <v>2</v>
      </c>
      <c r="Q67" s="129">
        <f t="shared" si="3"/>
        <v>2</v>
      </c>
      <c r="R67" s="98">
        <f>Q67</f>
        <v>2</v>
      </c>
      <c r="S67" s="86" t="s">
        <v>75</v>
      </c>
      <c r="T67" s="80" t="s">
        <v>19</v>
      </c>
    </row>
    <row r="68" spans="1:25" ht="12.95" customHeight="1" thickBot="1" x14ac:dyDescent="0.5">
      <c r="A68" s="189"/>
      <c r="B68" s="192"/>
      <c r="C68" s="173"/>
      <c r="D68" s="176"/>
      <c r="E68" s="170"/>
      <c r="F68" s="170"/>
      <c r="G68" s="173"/>
      <c r="H68" s="130" t="s">
        <v>19</v>
      </c>
      <c r="I68" s="131" t="s">
        <v>19</v>
      </c>
      <c r="J68" s="131" t="s">
        <v>19</v>
      </c>
      <c r="K68" s="131" t="s">
        <v>19</v>
      </c>
      <c r="L68" s="132" t="s">
        <v>26</v>
      </c>
      <c r="M68" s="133" t="s">
        <v>112</v>
      </c>
      <c r="N68" s="134" t="s">
        <v>68</v>
      </c>
      <c r="O68" s="135">
        <v>1</v>
      </c>
      <c r="P68" s="135">
        <f t="shared" si="2"/>
        <v>1</v>
      </c>
      <c r="Q68" s="136">
        <f t="shared" si="3"/>
        <v>1</v>
      </c>
      <c r="R68" s="87">
        <f>Q68</f>
        <v>1</v>
      </c>
      <c r="S68" s="87" t="s">
        <v>75</v>
      </c>
      <c r="T68" s="81" t="s">
        <v>19</v>
      </c>
    </row>
  </sheetData>
  <mergeCells count="28">
    <mergeCell ref="J8:J16"/>
    <mergeCell ref="K8:K16"/>
    <mergeCell ref="A6:C6"/>
    <mergeCell ref="A8:A16"/>
    <mergeCell ref="B8:B16"/>
    <mergeCell ref="C8:C16"/>
    <mergeCell ref="D8:D16"/>
    <mergeCell ref="E8:E16"/>
    <mergeCell ref="E47:E68"/>
    <mergeCell ref="F8:F16"/>
    <mergeCell ref="G8:G16"/>
    <mergeCell ref="H8:H16"/>
    <mergeCell ref="I8:I16"/>
    <mergeCell ref="A45:C45"/>
    <mergeCell ref="A47:A68"/>
    <mergeCell ref="B47:B68"/>
    <mergeCell ref="C47:C68"/>
    <mergeCell ref="D47:D68"/>
    <mergeCell ref="K47:K59"/>
    <mergeCell ref="H60:H66"/>
    <mergeCell ref="I60:I66"/>
    <mergeCell ref="J60:J66"/>
    <mergeCell ref="K60:K66"/>
    <mergeCell ref="F47:F68"/>
    <mergeCell ref="G47:G68"/>
    <mergeCell ref="H47:H59"/>
    <mergeCell ref="I47:I59"/>
    <mergeCell ref="J47:J59"/>
  </mergeCells>
  <dataValidations count="1">
    <dataValidation type="list" allowBlank="1" showInputMessage="1" showErrorMessage="1" sqref="B8 B47">
      <formula1>$A$24:$A$31</formula1>
    </dataValidation>
  </dataValidation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AXF-Persian</vt:lpstr>
      <vt:lpstr>AXF-English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2018-12-31T14:08:10Z</dcterms:modified>
</cp:coreProperties>
</file>