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DSC Persain" sheetId="40" r:id="rId1"/>
    <sheet name="DSC English" sheetId="39" r:id="rId2"/>
  </sheets>
  <calcPr calcId="152511"/>
</workbook>
</file>

<file path=xl/calcChain.xml><?xml version="1.0" encoding="utf-8"?>
<calcChain xmlns="http://schemas.openxmlformats.org/spreadsheetml/2006/main">
  <c r="P108" i="40" l="1"/>
  <c r="P109" i="40"/>
  <c r="P110" i="40"/>
  <c r="P111" i="40"/>
  <c r="P112" i="40"/>
  <c r="P113" i="40"/>
  <c r="P114" i="40"/>
  <c r="P115" i="40"/>
  <c r="P116" i="40"/>
  <c r="P117" i="40"/>
  <c r="P118" i="40"/>
  <c r="P119" i="40"/>
  <c r="P120" i="40"/>
  <c r="P121" i="40"/>
  <c r="P122" i="40"/>
  <c r="P123" i="40"/>
  <c r="P124" i="40"/>
  <c r="P107" i="40"/>
  <c r="J121" i="40"/>
  <c r="J117" i="40"/>
  <c r="J108" i="40"/>
  <c r="F107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70" i="40"/>
  <c r="J93" i="40"/>
  <c r="J90" i="40"/>
  <c r="J70" i="40"/>
  <c r="F70" i="40"/>
  <c r="P41" i="40"/>
  <c r="P42" i="40"/>
  <c r="P43" i="40"/>
  <c r="P44" i="40"/>
  <c r="P45" i="40"/>
  <c r="P46" i="40"/>
  <c r="P47" i="40"/>
  <c r="P40" i="40"/>
  <c r="J43" i="40"/>
  <c r="J40" i="40"/>
  <c r="F40" i="40"/>
  <c r="P9" i="40"/>
  <c r="P10" i="40"/>
  <c r="P11" i="40"/>
  <c r="P12" i="40"/>
  <c r="P13" i="40"/>
  <c r="P14" i="40"/>
  <c r="P15" i="40"/>
  <c r="P16" i="40"/>
  <c r="P17" i="40"/>
  <c r="P18" i="40"/>
  <c r="P19" i="40"/>
  <c r="P8" i="40"/>
  <c r="F8" i="40"/>
  <c r="J8" i="40"/>
  <c r="S65" i="39" l="1"/>
  <c r="S64" i="39"/>
  <c r="S63" i="39"/>
  <c r="S61" i="39"/>
  <c r="Q61" i="39"/>
  <c r="R61" i="39" s="1"/>
  <c r="S62" i="39" l="1"/>
  <c r="S60" i="39"/>
  <c r="S59" i="39"/>
  <c r="S58" i="39"/>
  <c r="S57" i="39"/>
  <c r="S56" i="39"/>
  <c r="S55" i="39"/>
  <c r="S54" i="39"/>
  <c r="S53" i="39"/>
  <c r="S52" i="39"/>
  <c r="S51" i="39"/>
  <c r="S50" i="39"/>
  <c r="S49" i="39"/>
  <c r="S48" i="39"/>
  <c r="S47" i="39"/>
  <c r="S46" i="39"/>
  <c r="S45" i="39"/>
  <c r="S44" i="39"/>
  <c r="S43" i="39"/>
  <c r="Q44" i="39"/>
  <c r="R44" i="39" s="1"/>
  <c r="Q45" i="39"/>
  <c r="R45" i="39"/>
  <c r="Q46" i="39"/>
  <c r="R46" i="39" s="1"/>
  <c r="Q47" i="39"/>
  <c r="R47" i="39"/>
  <c r="Q48" i="39"/>
  <c r="R48" i="39" s="1"/>
  <c r="Q49" i="39"/>
  <c r="R49" i="39"/>
  <c r="Q50" i="39"/>
  <c r="R50" i="39" s="1"/>
  <c r="Q51" i="39"/>
  <c r="R51" i="39"/>
  <c r="Q52" i="39"/>
  <c r="R52" i="39" s="1"/>
  <c r="Q53" i="39"/>
  <c r="R53" i="39"/>
  <c r="Q54" i="39"/>
  <c r="R54" i="39" s="1"/>
  <c r="Q55" i="39"/>
  <c r="R55" i="39"/>
  <c r="Q56" i="39"/>
  <c r="R56" i="39" s="1"/>
  <c r="Q57" i="39"/>
  <c r="R57" i="39"/>
  <c r="Q58" i="39"/>
  <c r="R58" i="39" s="1"/>
  <c r="Q59" i="39"/>
  <c r="R59" i="39"/>
  <c r="Q60" i="39"/>
  <c r="R60" i="39" s="1"/>
  <c r="Q62" i="39"/>
  <c r="R62" i="39"/>
  <c r="Q63" i="39"/>
  <c r="R63" i="39" s="1"/>
  <c r="Q64" i="39"/>
  <c r="R64" i="39"/>
  <c r="Q65" i="39"/>
  <c r="R65" i="39" s="1"/>
  <c r="R43" i="39"/>
  <c r="Q43" i="39"/>
  <c r="G43" i="39"/>
  <c r="K64" i="39" s="1"/>
  <c r="K43" i="39" l="1"/>
  <c r="K60" i="39"/>
  <c r="Q9" i="39"/>
  <c r="R9" i="39" s="1"/>
  <c r="S9" i="39" s="1"/>
  <c r="Q10" i="39"/>
  <c r="R10" i="39" s="1"/>
  <c r="S10" i="39" s="1"/>
  <c r="Q11" i="39"/>
  <c r="R11" i="39" s="1"/>
  <c r="S11" i="39" s="1"/>
  <c r="Q12" i="39"/>
  <c r="R12" i="39" s="1"/>
  <c r="S12" i="39" s="1"/>
  <c r="Q13" i="39"/>
  <c r="R13" i="39" s="1"/>
  <c r="S13" i="39" s="1"/>
  <c r="Q14" i="39"/>
  <c r="R14" i="39" s="1"/>
  <c r="S14" i="39" s="1"/>
  <c r="Q15" i="39"/>
  <c r="R15" i="39" s="1"/>
  <c r="S15" i="39" s="1"/>
  <c r="Q16" i="39"/>
  <c r="R16" i="39" s="1"/>
  <c r="S16" i="39" s="1"/>
  <c r="Q17" i="39"/>
  <c r="R17" i="39" s="1"/>
  <c r="S17" i="39" s="1"/>
  <c r="Q18" i="39"/>
  <c r="R18" i="39" s="1"/>
  <c r="S18" i="39" s="1"/>
  <c r="Q19" i="39"/>
  <c r="R19" i="39" s="1"/>
  <c r="S19" i="39" s="1"/>
  <c r="Q20" i="39"/>
  <c r="R20" i="39" s="1"/>
  <c r="S20" i="39" s="1"/>
  <c r="Q21" i="39"/>
  <c r="R21" i="39" s="1"/>
  <c r="S21" i="39" s="1"/>
  <c r="Q22" i="39"/>
  <c r="R22" i="39" s="1"/>
  <c r="S22" i="39" s="1"/>
  <c r="Q23" i="39"/>
  <c r="R23" i="39" s="1"/>
  <c r="S23" i="39" s="1"/>
  <c r="Q24" i="39"/>
  <c r="R24" i="39" s="1"/>
  <c r="S24" i="39" s="1"/>
  <c r="Q25" i="39"/>
  <c r="R25" i="39" s="1"/>
  <c r="S25" i="39" s="1"/>
  <c r="Q26" i="39"/>
  <c r="R26" i="39" s="1"/>
  <c r="S26" i="39" s="1"/>
  <c r="Q27" i="39"/>
  <c r="R27" i="39" s="1"/>
  <c r="S27" i="39" s="1"/>
  <c r="Q28" i="39"/>
  <c r="R28" i="39" s="1"/>
  <c r="S28" i="39" s="1"/>
  <c r="Q29" i="39"/>
  <c r="R29" i="39" s="1"/>
  <c r="S29" i="39" s="1"/>
  <c r="Q8" i="39"/>
  <c r="R8" i="39" s="1"/>
  <c r="S8" i="39" s="1"/>
  <c r="G8" i="39"/>
  <c r="K8" i="39" s="1"/>
  <c r="O8" i="40"/>
  <c r="O9" i="40"/>
  <c r="O10" i="40"/>
  <c r="O11" i="40"/>
  <c r="O12" i="40"/>
  <c r="O13" i="40"/>
  <c r="O14" i="40"/>
  <c r="O15" i="40"/>
  <c r="O40" i="40"/>
  <c r="O41" i="40"/>
  <c r="O44" i="40"/>
  <c r="K28" i="39" l="1"/>
  <c r="K14" i="39" l="1"/>
  <c r="K11" i="39"/>
  <c r="K24" i="39"/>
  <c r="K17" i="39"/>
</calcChain>
</file>

<file path=xl/sharedStrings.xml><?xml version="1.0" encoding="utf-8"?>
<sst xmlns="http://schemas.openxmlformats.org/spreadsheetml/2006/main" count="709" uniqueCount="273">
  <si>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</si>
  <si>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</si>
  <si>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</si>
  <si>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</si>
  <si>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</si>
  <si>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</si>
  <si>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</si>
  <si>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</si>
  <si>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</si>
  <si>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</si>
  <si>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</si>
  <si>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</si>
  <si>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</si>
  <si>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</si>
  <si>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</si>
  <si>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</si>
  <si>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</si>
  <si>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</si>
  <si>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</si>
  <si>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</si>
  <si>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</si>
  <si>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</si>
  <si>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</si>
  <si>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</si>
  <si>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</si>
  <si>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</si>
  <si>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</si>
  <si>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</si>
  <si>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</si>
  <si>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</si>
  <si>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</si>
  <si>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</si>
  <si>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</si>
  <si>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</si>
  <si>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</si>
  <si>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M6x15</t>
  </si>
  <si>
    <t>رولپلاگ</t>
  </si>
  <si>
    <t>-</t>
  </si>
  <si>
    <t>18</t>
  </si>
  <si>
    <t>19</t>
  </si>
  <si>
    <t>20</t>
  </si>
  <si>
    <t>21</t>
  </si>
  <si>
    <t>M10</t>
  </si>
  <si>
    <t>2x30x30</t>
  </si>
  <si>
    <t>2x50x50</t>
  </si>
  <si>
    <t>M8x80</t>
  </si>
  <si>
    <t>8x80</t>
  </si>
  <si>
    <t>22</t>
  </si>
  <si>
    <t>23</t>
  </si>
  <si>
    <t>24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</si>
  <si>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</si>
  <si>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</si>
  <si>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</si>
  <si>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</si>
  <si>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</si>
  <si>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</si>
  <si>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</si>
  <si>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</si>
  <si>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</si>
  <si>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</si>
  <si>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</si>
  <si>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</si>
  <si>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</si>
  <si>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</si>
  <si>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</si>
  <si>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</si>
  <si>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</si>
  <si>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</si>
  <si>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</si>
  <si>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</si>
  <si>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</si>
  <si>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t>پره فن حلزونی</t>
  </si>
  <si>
    <t>پره آلومنیومی</t>
  </si>
  <si>
    <t>پیچ نگه دارنده الکترو موتور</t>
  </si>
  <si>
    <t>M10x30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</si>
  <si>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</si>
  <si>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</si>
  <si>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</si>
  <si>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</si>
  <si>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</si>
  <si>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</si>
  <si>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</si>
  <si>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</si>
  <si>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</si>
  <si>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</si>
  <si>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</si>
  <si>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</si>
  <si>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</si>
  <si>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M1.4x10</t>
  </si>
  <si>
    <t>M1.4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</si>
  <si>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</si>
  <si>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</si>
  <si>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</si>
  <si>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</si>
  <si>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</si>
  <si>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</si>
  <si>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</si>
  <si>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</si>
  <si>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</si>
  <si>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</si>
  <si>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01</t>
  </si>
  <si>
    <t>02</t>
  </si>
  <si>
    <t>06</t>
  </si>
  <si>
    <t>Casing</t>
  </si>
  <si>
    <t>03</t>
  </si>
  <si>
    <t>Fan</t>
  </si>
  <si>
    <t>04</t>
  </si>
  <si>
    <t>05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</si>
  <si>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</si>
  <si>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</si>
  <si>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</si>
  <si>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</si>
  <si>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</si>
  <si>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</si>
  <si>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</si>
  <si>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</si>
  <si>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</si>
  <si>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</si>
  <si>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</si>
  <si>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</si>
  <si>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</si>
  <si>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</si>
  <si>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</si>
  <si>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</si>
  <si>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</si>
  <si>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</si>
  <si>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</si>
  <si>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</si>
  <si>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نوع محصول</t>
  </si>
  <si>
    <t>ST</t>
  </si>
  <si>
    <t>Bottom Frame</t>
  </si>
  <si>
    <t>2x497x1792</t>
  </si>
  <si>
    <t>Bottom Frame Ring</t>
  </si>
  <si>
    <t>2x142x1092</t>
  </si>
  <si>
    <t>Bottom Frame Corner Plate</t>
  </si>
  <si>
    <t>Top Frame</t>
  </si>
  <si>
    <t>Top Frame Ring</t>
  </si>
  <si>
    <t>2x70x1092</t>
  </si>
  <si>
    <t>Top Frame Corner Plate</t>
  </si>
  <si>
    <t>Separator</t>
  </si>
  <si>
    <t xml:space="preserve">Separator </t>
  </si>
  <si>
    <t>2x205x630</t>
  </si>
  <si>
    <t>Separator Up Cover</t>
  </si>
  <si>
    <t>2x200x390</t>
  </si>
  <si>
    <t>Separator Back Cover</t>
  </si>
  <si>
    <t>2x205x390</t>
  </si>
  <si>
    <t>Separator Box</t>
  </si>
  <si>
    <t>2x224x1594</t>
  </si>
  <si>
    <t>Separator Box Ring</t>
  </si>
  <si>
    <t>2x100x323</t>
  </si>
  <si>
    <t>Separator Box Door</t>
  </si>
  <si>
    <t>2x432x432</t>
  </si>
  <si>
    <t>Separator Box Connection Plate</t>
  </si>
  <si>
    <t>Separator Box Corner Plate</t>
  </si>
  <si>
    <t>2x25x25</t>
  </si>
  <si>
    <t>Separator Box Bolt</t>
  </si>
  <si>
    <t>07</t>
  </si>
  <si>
    <t>Separator Box Nut</t>
  </si>
  <si>
    <t xml:space="preserve">M6 </t>
  </si>
  <si>
    <t xml:space="preserve">Packet </t>
  </si>
  <si>
    <t>One Way Paket</t>
  </si>
  <si>
    <t>Two Ways Packet</t>
  </si>
  <si>
    <t>Packet Clamp</t>
  </si>
  <si>
    <t>Packet Clamp Belt</t>
  </si>
  <si>
    <t>2x15x1020</t>
  </si>
  <si>
    <t>Connections</t>
  </si>
  <si>
    <t>Casing Bolt</t>
  </si>
  <si>
    <t>Casing RawPlug</t>
  </si>
  <si>
    <t>مقدار خالص</t>
  </si>
  <si>
    <t>واحد</t>
  </si>
  <si>
    <t>بست کیسه داست کالکتور</t>
  </si>
  <si>
    <t>Ø350</t>
  </si>
  <si>
    <t>کیسه دو سر باز</t>
  </si>
  <si>
    <t>کیسه یک سر باز</t>
  </si>
  <si>
    <t>پیچ رولپلاگ</t>
  </si>
  <si>
    <t>بسته اتصالات</t>
  </si>
  <si>
    <t>صفحه مربعی</t>
  </si>
  <si>
    <t>استوانه قاب پایین</t>
  </si>
  <si>
    <t>2x500x1800</t>
  </si>
  <si>
    <t>قاب پایین</t>
  </si>
  <si>
    <t>قاب پایینی داست کالکتور</t>
  </si>
  <si>
    <t xml:space="preserve">مهره  </t>
  </si>
  <si>
    <t>12</t>
  </si>
  <si>
    <t>پیچ</t>
  </si>
  <si>
    <t>صفحه مثلثی</t>
  </si>
  <si>
    <t>2x80x323</t>
  </si>
  <si>
    <t>استوانه جعبه</t>
  </si>
  <si>
    <t>2x450x450</t>
  </si>
  <si>
    <t>درب جعبه</t>
  </si>
  <si>
    <t>2x200x400</t>
  </si>
  <si>
    <t>صفحه پشتی جداکننده</t>
  </si>
  <si>
    <t>صفحه تقویتی جدا کننده</t>
  </si>
  <si>
    <t>2x200x630</t>
  </si>
  <si>
    <t>جدا کننده</t>
  </si>
  <si>
    <t>2x220x1600</t>
  </si>
  <si>
    <t>جعبه داست کالکتور</t>
  </si>
  <si>
    <t>استوانه قاب بالایی</t>
  </si>
  <si>
    <t>قاب بالایی</t>
  </si>
  <si>
    <t>قاب بالایی داست کالکتور</t>
  </si>
  <si>
    <r>
      <t>Ø</t>
    </r>
    <r>
      <rPr>
        <sz val="9.1999999999999993"/>
        <rFont val="Calibri"/>
        <family val="2"/>
        <scheme val="minor"/>
      </rPr>
      <t>350</t>
    </r>
  </si>
  <si>
    <t>Kg</t>
  </si>
  <si>
    <t>Pcs</t>
  </si>
  <si>
    <r>
      <t>Ø</t>
    </r>
    <r>
      <rPr>
        <sz val="11.5"/>
        <rFont val="Calibri"/>
        <family val="2"/>
        <scheme val="minor"/>
      </rPr>
      <t>60,L=50</t>
    </r>
  </si>
  <si>
    <t>Diffuser</t>
  </si>
  <si>
    <t xml:space="preserve">Suction Nozzle </t>
  </si>
  <si>
    <t>Idle Pipe</t>
  </si>
  <si>
    <t>Fan Blade</t>
  </si>
  <si>
    <t>Fan Funnel</t>
  </si>
  <si>
    <t>Bush Blade</t>
  </si>
  <si>
    <t>Electromotor</t>
  </si>
  <si>
    <t>Bush Blade Bolt</t>
  </si>
  <si>
    <t>Fan Top Plate</t>
  </si>
  <si>
    <t>Fan Frame</t>
  </si>
  <si>
    <t>Fan Back Plate</t>
  </si>
  <si>
    <t>2x90x130</t>
  </si>
  <si>
    <t>Diffuser main Plate</t>
  </si>
  <si>
    <t>Diffuser Side Plate</t>
  </si>
  <si>
    <t>Diffuser Ring</t>
  </si>
  <si>
    <t>Fan Fixing Pipe</t>
  </si>
  <si>
    <t>Fan Bolt</t>
  </si>
  <si>
    <t>Fan Rawplug</t>
  </si>
  <si>
    <t>Funnel Rivet</t>
  </si>
  <si>
    <t>Electromotor Bolt</t>
  </si>
  <si>
    <t>Electromotor Nut</t>
  </si>
  <si>
    <t>Fan Stand</t>
  </si>
  <si>
    <t>Frame stiffener</t>
  </si>
  <si>
    <t>Frame Bolt</t>
  </si>
  <si>
    <t>Stand Bolt</t>
  </si>
  <si>
    <t>Stand Nut</t>
  </si>
  <si>
    <t>Frame Nut</t>
  </si>
  <si>
    <t>2x150x1100</t>
  </si>
  <si>
    <t>M12x35</t>
  </si>
  <si>
    <t>مهره کاسه نمددار نگه دارنده موتور</t>
  </si>
  <si>
    <t>M6x20</t>
  </si>
  <si>
    <t>پیچ اتصال دیفیوزر به بدنه</t>
  </si>
  <si>
    <t>25</t>
  </si>
  <si>
    <t>واشر فنری بدنه فن حلزونی</t>
  </si>
  <si>
    <t>A6</t>
  </si>
  <si>
    <t>واشر فنری پایه</t>
  </si>
  <si>
    <t>A8</t>
  </si>
  <si>
    <t>واشر فنری دیفیوزر</t>
  </si>
  <si>
    <t>M8x50</t>
  </si>
  <si>
    <t>واشر فنری سر الکتروموتور</t>
  </si>
  <si>
    <t>26</t>
  </si>
  <si>
    <t>27</t>
  </si>
  <si>
    <t>Ø110,L=300</t>
  </si>
  <si>
    <t>M1/4x10</t>
  </si>
  <si>
    <t>M1/4</t>
  </si>
  <si>
    <t>M5x10</t>
  </si>
  <si>
    <t>پیچ دستگیره نازل مکش</t>
  </si>
  <si>
    <t>مهره دستگیره نازل مکش</t>
  </si>
  <si>
    <t>M8*15</t>
  </si>
  <si>
    <t>Ø110</t>
  </si>
  <si>
    <t>3x150x340</t>
  </si>
  <si>
    <t>2x75x1100</t>
  </si>
  <si>
    <t>5x100x200</t>
  </si>
  <si>
    <t>Ø32,L=1500</t>
  </si>
  <si>
    <t>بست روی لوله خرطومی</t>
  </si>
  <si>
    <t>2x20x280</t>
  </si>
  <si>
    <r>
      <t>Ø</t>
    </r>
    <r>
      <rPr>
        <sz val="11.5"/>
        <rFont val="Times New Roman"/>
        <family val="1"/>
      </rPr>
      <t>60,L=50</t>
    </r>
  </si>
  <si>
    <t>Nozzle Holder</t>
  </si>
  <si>
    <t>Nozzle Casing</t>
  </si>
  <si>
    <t>Nozzle</t>
  </si>
  <si>
    <t>Nozzle clamp</t>
  </si>
  <si>
    <t>Nozzle Handhold</t>
  </si>
  <si>
    <t>Idle Core Pipe</t>
  </si>
  <si>
    <t>Idle Shell Pipe</t>
  </si>
  <si>
    <t>Flexible Duct</t>
  </si>
  <si>
    <t>F Duct Clamp</t>
  </si>
  <si>
    <t>F Duct Base Plate</t>
  </si>
  <si>
    <t>Flexible Duct Stand</t>
  </si>
  <si>
    <t>F D Post</t>
  </si>
  <si>
    <t>F D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</si>
</sst>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.199999999999999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9"/>
      <color theme="1"/>
      <name val="Calibri Light"/>
      <family val="2"/>
    </font>
    <font>
      <sz val="8"/>
      <name val="Calibri Light"/>
      <family val="2"/>
    </font>
    <font>
      <sz val="10"/>
      <name val="Calibri Light"/>
      <family val="2"/>
    </font>
    <font>
      <sz val="9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49" fontId="7" fillId="0" borderId="11" xfId="0" quotePrefix="1" applyNumberFormat="1" applyFont="1" applyFill="1" applyBorder="1" applyAlignment="1">
      <alignment horizontal="center" vertical="center"/>
    </xf>
    <xf numFmtId="0" fontId="0" fillId="0" borderId="11" xfId="0" applyBorder="1"/>
    <xf numFmtId="49" fontId="4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0" quotePrefix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/>
    <xf numFmtId="0" fontId="5" fillId="0" borderId="21" xfId="0" applyFont="1" applyBorder="1"/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" xfId="0" applyFont="1" applyBorder="1"/>
    <xf numFmtId="49" fontId="10" fillId="0" borderId="9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9" xfId="0" quotePrefix="1" applyFont="1" applyFill="1" applyBorder="1" applyAlignment="1">
      <alignment horizontal="center" vertical="center"/>
    </xf>
    <xf numFmtId="0" fontId="0" fillId="0" borderId="9" xfId="0" applyFont="1" applyBorder="1"/>
    <xf numFmtId="0" fontId="13" fillId="0" borderId="10" xfId="0" quotePrefix="1" applyFont="1" applyFill="1" applyBorder="1" applyAlignment="1">
      <alignment horizontal="center" vertical="center"/>
    </xf>
    <xf numFmtId="49" fontId="13" fillId="0" borderId="11" xfId="0" quotePrefix="1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/>
    </xf>
    <xf numFmtId="0" fontId="0" fillId="0" borderId="11" xfId="0" applyFont="1" applyBorder="1"/>
    <xf numFmtId="0" fontId="13" fillId="0" borderId="7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13" fillId="0" borderId="11" xfId="0" quotePrefix="1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0" quotePrefix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/>
    <xf numFmtId="0" fontId="5" fillId="0" borderId="11" xfId="0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1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16" fillId="0" borderId="7" xfId="0" applyFont="1" applyBorder="1" applyAlignment="1">
      <alignment horizontal="center" vertical="center"/>
    </xf>
    <xf numFmtId="0" fontId="17" fillId="0" borderId="7" xfId="0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2" fillId="0" borderId="10" xfId="0" quotePrefix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9" xfId="0" quotePrefix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quotePrefix="1" applyFont="1" applyFill="1" applyBorder="1" applyAlignment="1">
      <alignment horizontal="center" vertical="center"/>
    </xf>
    <xf numFmtId="0" fontId="17" fillId="0" borderId="11" xfId="0" quotePrefix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quotePrefix="1" applyFont="1" applyFill="1" applyBorder="1" applyAlignment="1">
      <alignment horizontal="center" vertical="center" wrapText="1"/>
    </xf>
    <xf numFmtId="0" fontId="23" fillId="0" borderId="10" xfId="0" quotePrefix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3" fillId="0" borderId="27" xfId="0" quotePrefix="1" applyNumberFormat="1" applyFont="1" applyFill="1" applyBorder="1" applyAlignment="1">
      <alignment horizontal="center" vertical="center" wrapText="1"/>
    </xf>
    <xf numFmtId="1" fontId="3" fillId="0" borderId="8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49" fontId="3" fillId="0" borderId="27" xfId="0" quotePrefix="1" applyNumberFormat="1" applyFont="1" applyFill="1" applyBorder="1" applyAlignment="1">
      <alignment horizontal="center" vertical="center" wrapText="1"/>
    </xf>
    <xf numFmtId="49" fontId="3" fillId="0" borderId="8" xfId="0" quotePrefix="1" applyNumberFormat="1" applyFont="1" applyFill="1" applyBorder="1" applyAlignment="1">
      <alignment horizontal="center" vertical="center" wrapText="1"/>
    </xf>
    <xf numFmtId="49" fontId="3" fillId="0" borderId="7" xfId="0" quotePrefix="1" applyNumberFormat="1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7" xfId="0" quotePrefix="1" applyNumberFormat="1" applyFont="1" applyBorder="1" applyAlignment="1">
      <alignment horizontal="center" vertical="center"/>
    </xf>
    <xf numFmtId="1" fontId="4" fillId="0" borderId="6" xfId="0" quotePrefix="1" applyNumberFormat="1" applyFont="1" applyBorder="1" applyAlignment="1">
      <alignment horizontal="center" vertical="center"/>
    </xf>
    <xf numFmtId="1" fontId="4" fillId="0" borderId="8" xfId="0" quotePrefix="1" applyNumberFormat="1" applyFont="1" applyBorder="1" applyAlignment="1">
      <alignment horizontal="center" vertical="center"/>
    </xf>
    <xf numFmtId="1" fontId="4" fillId="0" borderId="7" xfId="0" quotePrefix="1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 wrapText="1"/>
    </xf>
    <xf numFmtId="49" fontId="4" fillId="0" borderId="8" xfId="0" quotePrefix="1" applyNumberFormat="1" applyFont="1" applyBorder="1" applyAlignment="1">
      <alignment horizontal="center" vertical="center" wrapText="1"/>
    </xf>
    <xf numFmtId="49" fontId="4" fillId="0" borderId="7" xfId="0" quotePrefix="1" applyNumberFormat="1" applyFont="1" applyBorder="1" applyAlignment="1">
      <alignment horizontal="center" vertical="center" wrapText="1"/>
    </xf>
    <xf numFmtId="2" fontId="4" fillId="0" borderId="6" xfId="0" quotePrefix="1" applyNumberFormat="1" applyFont="1" applyBorder="1" applyAlignment="1">
      <alignment horizontal="center" vertical="center"/>
    </xf>
    <xf numFmtId="2" fontId="4" fillId="0" borderId="8" xfId="0" quotePrefix="1" applyNumberFormat="1" applyFont="1" applyBorder="1" applyAlignment="1">
      <alignment horizontal="center" vertical="center"/>
    </xf>
    <xf numFmtId="2" fontId="4" fillId="0" borderId="7" xfId="0" quotePrefix="1" applyNumberFormat="1" applyFont="1" applyBorder="1" applyAlignment="1">
      <alignment horizontal="center" vertical="center"/>
    </xf>
    <xf numFmtId="49" fontId="3" fillId="0" borderId="6" xfId="0" quotePrefix="1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Fill="1" applyBorder="1" applyAlignment="1">
      <alignment horizontal="center" vertical="center" wrapText="1"/>
    </xf>
    <xf numFmtId="1" fontId="3" fillId="0" borderId="6" xfId="0" quotePrefix="1" applyNumberFormat="1" applyFont="1" applyFill="1" applyBorder="1" applyAlignment="1">
      <alignment horizontal="center" vertical="center" wrapText="1"/>
    </xf>
    <xf numFmtId="1" fontId="3" fillId="0" borderId="10" xfId="0" quotePrefix="1" applyNumberFormat="1" applyFont="1" applyFill="1" applyBorder="1" applyAlignment="1">
      <alignment horizontal="center" vertical="center" wrapText="1"/>
    </xf>
    <xf numFmtId="49" fontId="3" fillId="0" borderId="9" xfId="0" quotePrefix="1" applyNumberFormat="1" applyFont="1" applyFill="1" applyBorder="1" applyAlignment="1">
      <alignment horizontal="center" vertical="center" wrapText="1"/>
    </xf>
    <xf numFmtId="49" fontId="3" fillId="0" borderId="10" xfId="0" quotePrefix="1" applyNumberFormat="1" applyFont="1" applyFill="1" applyBorder="1" applyAlignment="1">
      <alignment horizontal="center" vertical="center" wrapText="1"/>
    </xf>
    <xf numFmtId="49" fontId="7" fillId="0" borderId="9" xfId="0" quotePrefix="1" applyNumberFormat="1" applyFont="1" applyFill="1" applyBorder="1" applyAlignment="1">
      <alignment horizontal="center" vertical="center"/>
    </xf>
    <xf numFmtId="49" fontId="7" fillId="0" borderId="10" xfId="0" quotePrefix="1" applyNumberFormat="1" applyFont="1" applyFill="1" applyBorder="1" applyAlignment="1">
      <alignment horizontal="center" vertical="center"/>
    </xf>
    <xf numFmtId="1" fontId="3" fillId="0" borderId="9" xfId="0" quotePrefix="1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26" xfId="0" quotePrefix="1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1" fontId="3" fillId="0" borderId="27" xfId="0" applyNumberFormat="1" applyFont="1" applyFill="1" applyBorder="1" applyAlignment="1">
      <alignment horizontal="center" vertical="center"/>
    </xf>
    <xf numFmtId="1" fontId="3" fillId="0" borderId="26" xfId="0" applyNumberFormat="1" applyFont="1" applyFill="1" applyBorder="1" applyAlignment="1">
      <alignment horizontal="center" vertical="center"/>
    </xf>
    <xf numFmtId="49" fontId="3" fillId="0" borderId="26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9" fillId="0" borderId="6" xfId="0" quotePrefix="1" applyNumberFormat="1" applyFont="1" applyBorder="1" applyAlignment="1">
      <alignment horizontal="center" vertical="center" wrapText="1"/>
    </xf>
    <xf numFmtId="49" fontId="9" fillId="0" borderId="8" xfId="0" quotePrefix="1" applyNumberFormat="1" applyFont="1" applyBorder="1" applyAlignment="1">
      <alignment horizontal="center" vertical="center" wrapText="1"/>
    </xf>
    <xf numFmtId="49" fontId="9" fillId="0" borderId="7" xfId="0" quotePrefix="1" applyNumberFormat="1" applyFont="1" applyBorder="1" applyAlignment="1">
      <alignment horizontal="center" vertical="center" wrapText="1"/>
    </xf>
    <xf numFmtId="49" fontId="9" fillId="0" borderId="6" xfId="0" quotePrefix="1" applyNumberFormat="1" applyFont="1" applyBorder="1" applyAlignment="1">
      <alignment horizontal="center" vertical="center"/>
    </xf>
    <xf numFmtId="49" fontId="9" fillId="0" borderId="8" xfId="0" quotePrefix="1" applyNumberFormat="1" applyFont="1" applyBorder="1" applyAlignment="1">
      <alignment horizontal="center" vertical="center"/>
    </xf>
    <xf numFmtId="49" fontId="9" fillId="0" borderId="7" xfId="0" quotePrefix="1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0" fillId="0" borderId="6" xfId="0" quotePrefix="1" applyNumberFormat="1" applyFont="1" applyFill="1" applyBorder="1" applyAlignment="1">
      <alignment horizontal="center" vertical="center" wrapText="1"/>
    </xf>
    <xf numFmtId="49" fontId="10" fillId="0" borderId="8" xfId="0" quotePrefix="1" applyNumberFormat="1" applyFont="1" applyFill="1" applyBorder="1" applyAlignment="1">
      <alignment horizontal="center" vertical="center" wrapText="1"/>
    </xf>
    <xf numFmtId="49" fontId="10" fillId="0" borderId="7" xfId="0" quotePrefix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/>
    </xf>
    <xf numFmtId="1" fontId="10" fillId="0" borderId="6" xfId="0" quotePrefix="1" applyNumberFormat="1" applyFont="1" applyFill="1" applyBorder="1" applyAlignment="1">
      <alignment horizontal="center" vertical="center" wrapText="1"/>
    </xf>
    <xf numFmtId="1" fontId="10" fillId="0" borderId="8" xfId="0" quotePrefix="1" applyNumberFormat="1" applyFont="1" applyFill="1" applyBorder="1" applyAlignment="1">
      <alignment horizontal="center" vertical="center" wrapText="1"/>
    </xf>
    <xf numFmtId="1" fontId="10" fillId="0" borderId="26" xfId="0" quotePrefix="1" applyNumberFormat="1" applyFont="1" applyFill="1" applyBorder="1" applyAlignment="1">
      <alignment horizontal="center" vertical="center" wrapText="1"/>
    </xf>
    <xf numFmtId="49" fontId="10" fillId="0" borderId="26" xfId="0" quotePrefix="1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0" fillId="0" borderId="18" xfId="0" quotePrefix="1" applyNumberFormat="1" applyFont="1" applyFill="1" applyBorder="1" applyAlignment="1">
      <alignment horizontal="center" vertical="center" wrapText="1"/>
    </xf>
    <xf numFmtId="49" fontId="10" fillId="0" borderId="29" xfId="0" quotePrefix="1" applyNumberFormat="1" applyFont="1" applyFill="1" applyBorder="1" applyAlignment="1">
      <alignment horizontal="center" vertical="center" wrapText="1"/>
    </xf>
    <xf numFmtId="49" fontId="10" fillId="0" borderId="30" xfId="0" quotePrefix="1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6" xfId="0" quotePrefix="1" applyFont="1" applyFill="1" applyBorder="1" applyAlignment="1">
      <alignment horizontal="center" vertical="center" wrapText="1"/>
    </xf>
    <xf numFmtId="0" fontId="11" fillId="0" borderId="8" xfId="0" quotePrefix="1" applyFont="1" applyFill="1" applyBorder="1" applyAlignment="1">
      <alignment horizontal="center" vertical="center" wrapText="1"/>
    </xf>
    <xf numFmtId="0" fontId="11" fillId="0" borderId="26" xfId="0" quotePrefix="1" applyFont="1" applyFill="1" applyBorder="1" applyAlignment="1">
      <alignment horizontal="center" vertical="center" wrapText="1"/>
    </xf>
    <xf numFmtId="49" fontId="10" fillId="0" borderId="27" xfId="0" quotePrefix="1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7" xfId="0" quotePrefix="1" applyFont="1" applyFill="1" applyBorder="1" applyAlignment="1">
      <alignment horizontal="center" vertical="center" wrapText="1"/>
    </xf>
    <xf numFmtId="0" fontId="10" fillId="0" borderId="27" xfId="0" quotePrefix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0" fontId="10" fillId="0" borderId="26" xfId="0" quotePrefix="1" applyFont="1" applyFill="1" applyBorder="1" applyAlignment="1">
      <alignment horizontal="center" vertical="center" wrapText="1"/>
    </xf>
    <xf numFmtId="1" fontId="10" fillId="0" borderId="27" xfId="0" quotePrefix="1" applyNumberFormat="1" applyFont="1" applyFill="1" applyBorder="1" applyAlignment="1">
      <alignment horizontal="center" vertical="center" wrapText="1"/>
    </xf>
    <xf numFmtId="1" fontId="10" fillId="0" borderId="7" xfId="0" quotePrefix="1" applyNumberFormat="1" applyFont="1" applyFill="1" applyBorder="1" applyAlignment="1">
      <alignment horizontal="center" vertical="center" wrapText="1"/>
    </xf>
    <xf numFmtId="49" fontId="13" fillId="0" borderId="27" xfId="0" quotePrefix="1" applyNumberFormat="1" applyFont="1" applyFill="1" applyBorder="1" applyAlignment="1">
      <alignment horizontal="center" vertical="center"/>
    </xf>
    <xf numFmtId="49" fontId="13" fillId="0" borderId="8" xfId="0" quotePrefix="1" applyNumberFormat="1" applyFont="1" applyFill="1" applyBorder="1" applyAlignment="1">
      <alignment horizontal="center" vertical="center"/>
    </xf>
    <xf numFmtId="49" fontId="13" fillId="0" borderId="26" xfId="0" quotePrefix="1" applyNumberFormat="1" applyFont="1" applyFill="1" applyBorder="1" applyAlignment="1">
      <alignment horizontal="center" vertical="center"/>
    </xf>
    <xf numFmtId="0" fontId="24" fillId="0" borderId="0" xfId="0" applyFont="1" applyAlignment="1">
      <alignment readingOrder="1"/>
    </xf>
    <xf numFmtId="0" fontId="25" fillId="2" borderId="14" xfId="0" applyFont="1" applyFill="1" applyBorder="1" applyAlignment="1">
      <alignment vertical="center" readingOrder="1"/>
    </xf>
    <xf numFmtId="0" fontId="26" fillId="3" borderId="6" xfId="0" applyFont="1" applyFill="1" applyBorder="1" applyAlignment="1">
      <alignment horizontal="center" vertical="center" readingOrder="1"/>
    </xf>
    <xf numFmtId="0" fontId="27" fillId="0" borderId="1" xfId="0" applyFont="1" applyFill="1" applyBorder="1" applyAlignment="1">
      <alignment horizontal="center" vertical="center" readingOrder="1"/>
    </xf>
    <xf numFmtId="0" fontId="27" fillId="0" borderId="10" xfId="0" applyFont="1" applyFill="1" applyBorder="1" applyAlignment="1">
      <alignment horizontal="center" vertical="center" readingOrder="1"/>
    </xf>
    <xf numFmtId="0" fontId="27" fillId="0" borderId="7" xfId="0" applyFont="1" applyFill="1" applyBorder="1" applyAlignment="1">
      <alignment horizontal="center" vertical="center" readingOrder="1"/>
    </xf>
    <xf numFmtId="0" fontId="27" fillId="0" borderId="7" xfId="0" applyFont="1" applyFill="1" applyBorder="1" applyAlignment="1">
      <alignment horizontal="left" vertical="center" readingOrder="1"/>
    </xf>
    <xf numFmtId="0" fontId="27" fillId="0" borderId="6" xfId="0" applyFont="1" applyFill="1" applyBorder="1" applyAlignment="1">
      <alignment horizontal="center" vertical="center" readingOrder="1"/>
    </xf>
    <xf numFmtId="0" fontId="28" fillId="0" borderId="1" xfId="0" applyFont="1" applyFill="1" applyBorder="1" applyAlignment="1">
      <alignment horizontal="center" vertical="center" readingOrder="1"/>
    </xf>
    <xf numFmtId="0" fontId="28" fillId="0" borderId="10" xfId="0" applyFont="1" applyFill="1" applyBorder="1" applyAlignment="1">
      <alignment horizontal="center" vertical="center" readingOrder="1"/>
    </xf>
    <xf numFmtId="0" fontId="28" fillId="0" borderId="9" xfId="0" applyFont="1" applyFill="1" applyBorder="1" applyAlignment="1">
      <alignment horizontal="center" vertical="center" readingOrder="1"/>
    </xf>
    <xf numFmtId="0" fontId="28" fillId="0" borderId="8" xfId="0" applyFont="1" applyFill="1" applyBorder="1" applyAlignment="1">
      <alignment horizontal="center" vertical="center" readingOrder="1"/>
    </xf>
    <xf numFmtId="0" fontId="28" fillId="0" borderId="11" xfId="0" applyFont="1" applyFill="1" applyBorder="1" applyAlignment="1">
      <alignment horizontal="center" vertical="center" readingOrder="1"/>
    </xf>
    <xf numFmtId="0" fontId="28" fillId="0" borderId="7" xfId="0" applyFont="1" applyFill="1" applyBorder="1" applyAlignment="1">
      <alignment horizontal="center" vertical="center" readingOrder="1"/>
    </xf>
    <xf numFmtId="0" fontId="26" fillId="3" borderId="1" xfId="0" applyFont="1" applyFill="1" applyBorder="1" applyAlignment="1">
      <alignment horizontal="center" vertical="center" readingOrder="1"/>
    </xf>
    <xf numFmtId="0" fontId="29" fillId="0" borderId="7" xfId="0" applyFont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readingOrder="1"/>
    </xf>
    <xf numFmtId="0" fontId="29" fillId="0" borderId="6" xfId="0" applyFont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wrapText="1" readingOrder="1"/>
    </xf>
    <xf numFmtId="0" fontId="29" fillId="0" borderId="7" xfId="0" applyFont="1" applyFill="1" applyBorder="1" applyAlignment="1">
      <alignment horizontal="center" vertical="center" wrapText="1" readingOrder="1"/>
    </xf>
    <xf numFmtId="0" fontId="29" fillId="0" borderId="1" xfId="0" applyFont="1" applyFill="1" applyBorder="1" applyAlignment="1">
      <alignment horizontal="center" vertical="center" wrapText="1" readingOrder="1"/>
    </xf>
    <xf numFmtId="0" fontId="29" fillId="4" borderId="7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8281"/>
    <xdr:ext cx="1345510" cy="347871"/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0" y="364439"/>
    <xdr:ext cx="1345511" cy="347472"/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absoluteAnchor>
  <xdr:absoluteAnchor>
    <xdr:pos x="1353789" y="364426"/>
    <xdr:ext cx="1785730" cy="347472"/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47789" y="8279"/>
    <xdr:ext cx="1729011" cy="347472"/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absoluteAnchor>
  <xdr:absoluteAnchor>
    <xdr:pos x="1353789" y="8279"/>
    <xdr:ext cx="1785732" cy="347472"/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8279"/>
    <xdr:ext cx="3012397" cy="347472"/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absoluteAnchor>
  <xdr:absoluteAnchor>
    <xdr:pos x="3151098" y="358212"/>
    <xdr:ext cx="1394377" cy="347472"/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absoluteAnchor>
  <xdr:absoluteAnchor>
    <xdr:pos x="4553764" y="358227"/>
    <xdr:ext cx="1503376" cy="347472"/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353251"/>
    <xdr:ext cx="1503376" cy="347472"/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38100"/>
    <xdr:ext cx="711200" cy="64008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19050" y="6296027"/>
    <xdr:ext cx="1345510" cy="357396"/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19050" y="6661710"/>
    <xdr:ext cx="1345511" cy="337947"/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72839" y="6661697"/>
    <xdr:ext cx="1785730" cy="337947"/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66839" y="6296025"/>
    <xdr:ext cx="1729011" cy="356997"/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absoluteAnchor>
  <xdr:absoluteAnchor>
    <xdr:pos x="1372839" y="6296025"/>
    <xdr:ext cx="1785732" cy="356997"/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69503" y="6296025"/>
    <xdr:ext cx="3012397" cy="356997"/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absoluteAnchor>
  <xdr:absoluteAnchor>
    <xdr:pos x="3170148" y="6655483"/>
    <xdr:ext cx="1394377" cy="337947"/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absoluteAnchor>
  <xdr:absoluteAnchor>
    <xdr:pos x="4572814" y="6655498"/>
    <xdr:ext cx="1503376" cy="337947"/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78184" y="6650522"/>
    <xdr:ext cx="1503376" cy="337947"/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39050" y="6325846"/>
    <xdr:ext cx="711200" cy="64008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28575</xdr:colOff>
      <xdr:row>63</xdr:row>
      <xdr:rowOff>0</xdr:rowOff>
    </xdr:from>
    <xdr:to>
      <xdr:col>15</xdr:col>
      <xdr:colOff>368300</xdr:colOff>
      <xdr:row>66</xdr:row>
      <xdr:rowOff>132132</xdr:rowOff>
    </xdr:to>
    <xdr:grpSp>
      <xdr:nvGrpSpPr>
        <xdr:cNvPr id="96" name="Group 95"/>
        <xdr:cNvGrpSpPr/>
      </xdr:nvGrpSpPr>
      <xdr:grpSpPr>
        <a:xfrm>
          <a:off x="28575" y="12734925"/>
          <a:ext cx="8340725" cy="703632"/>
          <a:chOff x="28575" y="12573000"/>
          <a:chExt cx="8331200" cy="703632"/>
        </a:xfrm>
      </xdr:grpSpPr>
      <xdr:sp macro="" textlink="">
        <xdr:nvSpPr>
          <xdr:cNvPr id="49" name="TextBox 48"/>
          <xdr:cNvSpPr txBox="1"/>
        </xdr:nvSpPr>
        <xdr:spPr>
          <a:xfrm>
            <a:off x="28575" y="12573002"/>
            <a:ext cx="1345510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28575" y="12938685"/>
            <a:ext cx="134551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1382364" y="12938672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Fan</a:t>
            </a: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3176364" y="12573000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382364" y="12573000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4579028" y="12573000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79673" y="12932458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4582339" y="12932473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57" name="TextBox 56"/>
          <xdr:cNvSpPr txBox="1">
            <a:spLocks/>
          </xdr:cNvSpPr>
        </xdr:nvSpPr>
        <xdr:spPr>
          <a:xfrm>
            <a:off x="6087709" y="12927497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58" name="Picture 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48575" y="12602821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</xdr:colOff>
      <xdr:row>99</xdr:row>
      <xdr:rowOff>66675</xdr:rowOff>
    </xdr:from>
    <xdr:to>
      <xdr:col>16</xdr:col>
      <xdr:colOff>15875</xdr:colOff>
      <xdr:row>103</xdr:row>
      <xdr:rowOff>8307</xdr:rowOff>
    </xdr:to>
    <xdr:grpSp>
      <xdr:nvGrpSpPr>
        <xdr:cNvPr id="95" name="Group 94"/>
        <xdr:cNvGrpSpPr/>
      </xdr:nvGrpSpPr>
      <xdr:grpSpPr>
        <a:xfrm>
          <a:off x="47625" y="19211925"/>
          <a:ext cx="8340725" cy="703632"/>
          <a:chOff x="47625" y="18735675"/>
          <a:chExt cx="8331200" cy="703632"/>
        </a:xfrm>
      </xdr:grpSpPr>
      <xdr:sp macro="" textlink="">
        <xdr:nvSpPr>
          <xdr:cNvPr id="59" name="TextBox 58"/>
          <xdr:cNvSpPr txBox="1"/>
        </xdr:nvSpPr>
        <xdr:spPr>
          <a:xfrm>
            <a:off x="47625" y="18735677"/>
            <a:ext cx="1345510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47625" y="19101360"/>
            <a:ext cx="134551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1401414" y="19101347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Pack</a:t>
            </a:r>
            <a:endParaRPr lang="en-US" sz="1100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3195414" y="18735675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401414" y="18735675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4598078" y="18735675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3198723" y="19095133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4601389" y="19095148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67" name="TextBox 66"/>
          <xdr:cNvSpPr txBox="1">
            <a:spLocks/>
          </xdr:cNvSpPr>
        </xdr:nvSpPr>
        <xdr:spPr>
          <a:xfrm>
            <a:off x="6106759" y="19090172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67625" y="18765496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DCS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8</xdr:col>
      <xdr:colOff>43894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8</xdr:col>
      <xdr:colOff>52164</xdr:colOff>
      <xdr:row>0</xdr:row>
      <xdr:rowOff>8279</xdr:rowOff>
    </xdr:from>
    <xdr:to>
      <xdr:col>11</xdr:col>
      <xdr:colOff>152400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8</xdr:col>
      <xdr:colOff>43896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178478</xdr:colOff>
      <xdr:row>0</xdr:row>
      <xdr:rowOff>8279</xdr:rowOff>
    </xdr:from>
    <xdr:to>
      <xdr:col>13</xdr:col>
      <xdr:colOff>1038225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55473</xdr:colOff>
      <xdr:row>1</xdr:row>
      <xdr:rowOff>167712</xdr:rowOff>
    </xdr:from>
    <xdr:to>
      <xdr:col>10</xdr:col>
      <xdr:colOff>173500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10</xdr:col>
      <xdr:colOff>181789</xdr:colOff>
      <xdr:row>1</xdr:row>
      <xdr:rowOff>167727</xdr:rowOff>
    </xdr:from>
    <xdr:to>
      <xdr:col>12</xdr:col>
      <xdr:colOff>1027940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1029934</xdr:colOff>
      <xdr:row>1</xdr:row>
      <xdr:rowOff>162751</xdr:rowOff>
    </xdr:from>
    <xdr:to>
      <xdr:col>13</xdr:col>
      <xdr:colOff>1037885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13</xdr:col>
      <xdr:colOff>1095375</xdr:colOff>
      <xdr:row>0</xdr:row>
      <xdr:rowOff>38100</xdr:rowOff>
    </xdr:from>
    <xdr:to>
      <xdr:col>14</xdr:col>
      <xdr:colOff>311150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29</xdr:row>
      <xdr:rowOff>139974</xdr:rowOff>
    </xdr:from>
    <xdr:to>
      <xdr:col>15</xdr:col>
      <xdr:colOff>310974</xdr:colOff>
      <xdr:row>33</xdr:row>
      <xdr:rowOff>123825</xdr:rowOff>
    </xdr:to>
    <xdr:grpSp>
      <xdr:nvGrpSpPr>
        <xdr:cNvPr id="21" name="Group 20"/>
        <xdr:cNvGrpSpPr/>
      </xdr:nvGrpSpPr>
      <xdr:grpSpPr>
        <a:xfrm>
          <a:off x="66674" y="5445399"/>
          <a:ext cx="9016825" cy="7458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35</xdr:row>
      <xdr:rowOff>38102</xdr:rowOff>
    </xdr:from>
    <xdr:to>
      <xdr:col>3</xdr:col>
      <xdr:colOff>269185</xdr:colOff>
      <xdr:row>37</xdr:row>
      <xdr:rowOff>43073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37</xdr:row>
      <xdr:rowOff>51360</xdr:rowOff>
    </xdr:from>
    <xdr:to>
      <xdr:col>3</xdr:col>
      <xdr:colOff>269186</xdr:colOff>
      <xdr:row>39</xdr:row>
      <xdr:rowOff>46407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37</xdr:row>
      <xdr:rowOff>51347</xdr:rowOff>
    </xdr:from>
    <xdr:to>
      <xdr:col>8</xdr:col>
      <xdr:colOff>81994</xdr:colOff>
      <xdr:row>39</xdr:row>
      <xdr:rowOff>46394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8</xdr:col>
      <xdr:colOff>90264</xdr:colOff>
      <xdr:row>35</xdr:row>
      <xdr:rowOff>38100</xdr:rowOff>
    </xdr:from>
    <xdr:to>
      <xdr:col>11</xdr:col>
      <xdr:colOff>190500</xdr:colOff>
      <xdr:row>37</xdr:row>
      <xdr:rowOff>42672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35</xdr:row>
      <xdr:rowOff>38100</xdr:rowOff>
    </xdr:from>
    <xdr:to>
      <xdr:col>8</xdr:col>
      <xdr:colOff>81996</xdr:colOff>
      <xdr:row>37</xdr:row>
      <xdr:rowOff>42672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35</xdr:row>
      <xdr:rowOff>38100</xdr:rowOff>
    </xdr:from>
    <xdr:to>
      <xdr:col>13</xdr:col>
      <xdr:colOff>1076325</xdr:colOff>
      <xdr:row>37</xdr:row>
      <xdr:rowOff>42672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37</xdr:row>
      <xdr:rowOff>45133</xdr:rowOff>
    </xdr:from>
    <xdr:to>
      <xdr:col>10</xdr:col>
      <xdr:colOff>211600</xdr:colOff>
      <xdr:row>39</xdr:row>
      <xdr:rowOff>40180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37</xdr:row>
      <xdr:rowOff>45148</xdr:rowOff>
    </xdr:from>
    <xdr:to>
      <xdr:col>12</xdr:col>
      <xdr:colOff>1066040</xdr:colOff>
      <xdr:row>39</xdr:row>
      <xdr:rowOff>40195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37</xdr:row>
      <xdr:rowOff>40172</xdr:rowOff>
    </xdr:from>
    <xdr:to>
      <xdr:col>13</xdr:col>
      <xdr:colOff>1075985</xdr:colOff>
      <xdr:row>39</xdr:row>
      <xdr:rowOff>35219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13</xdr:col>
      <xdr:colOff>1133475</xdr:colOff>
      <xdr:row>35</xdr:row>
      <xdr:rowOff>67921</xdr:rowOff>
    </xdr:from>
    <xdr:to>
      <xdr:col>14</xdr:col>
      <xdr:colOff>349250</xdr:colOff>
      <xdr:row>39</xdr:row>
      <xdr:rowOff>12676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925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65</xdr:row>
      <xdr:rowOff>16149</xdr:rowOff>
    </xdr:from>
    <xdr:to>
      <xdr:col>14</xdr:col>
      <xdr:colOff>387174</xdr:colOff>
      <xdr:row>68</xdr:row>
      <xdr:rowOff>161925</xdr:rowOff>
    </xdr:to>
    <xdr:grpSp>
      <xdr:nvGrpSpPr>
        <xdr:cNvPr id="40" name="Group 39"/>
        <xdr:cNvGrpSpPr/>
      </xdr:nvGrpSpPr>
      <xdr:grpSpPr>
        <a:xfrm>
          <a:off x="47624" y="11884299"/>
          <a:ext cx="8359600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69</xdr:row>
      <xdr:rowOff>57152</xdr:rowOff>
    </xdr:from>
    <xdr:to>
      <xdr:col>3</xdr:col>
      <xdr:colOff>269185</xdr:colOff>
      <xdr:row>71</xdr:row>
      <xdr:rowOff>33548</xdr:rowOff>
    </xdr:to>
    <xdr:sp macro="" textlink="">
      <xdr:nvSpPr>
        <xdr:cNvPr id="49" name="TextBox 48"/>
        <xdr:cNvSpPr txBox="1"/>
      </xdr:nvSpPr>
      <xdr:spPr>
        <a:xfrm>
          <a:off x="38100" y="126873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71</xdr:row>
      <xdr:rowOff>41835</xdr:rowOff>
    </xdr:from>
    <xdr:to>
      <xdr:col>3</xdr:col>
      <xdr:colOff>269186</xdr:colOff>
      <xdr:row>72</xdr:row>
      <xdr:rowOff>189282</xdr:rowOff>
    </xdr:to>
    <xdr:sp macro="" textlink="">
      <xdr:nvSpPr>
        <xdr:cNvPr id="50" name="TextBox 49"/>
        <xdr:cNvSpPr txBox="1"/>
      </xdr:nvSpPr>
      <xdr:spPr>
        <a:xfrm>
          <a:off x="38100" y="130529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71</xdr:row>
      <xdr:rowOff>41822</xdr:rowOff>
    </xdr:from>
    <xdr:to>
      <xdr:col>8</xdr:col>
      <xdr:colOff>81994</xdr:colOff>
      <xdr:row>72</xdr:row>
      <xdr:rowOff>189269</xdr:rowOff>
    </xdr:to>
    <xdr:sp macro="" textlink="">
      <xdr:nvSpPr>
        <xdr:cNvPr id="51" name="TextBox 50"/>
        <xdr:cNvSpPr txBox="1"/>
      </xdr:nvSpPr>
      <xdr:spPr>
        <a:xfrm>
          <a:off x="1391889" y="130529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 Pack</a:t>
          </a:r>
        </a:p>
      </xdr:txBody>
    </xdr:sp>
    <xdr:clientData/>
  </xdr:twoCellAnchor>
  <xdr:twoCellAnchor editAs="absolute">
    <xdr:from>
      <xdr:col>8</xdr:col>
      <xdr:colOff>90264</xdr:colOff>
      <xdr:row>69</xdr:row>
      <xdr:rowOff>57150</xdr:rowOff>
    </xdr:from>
    <xdr:to>
      <xdr:col>11</xdr:col>
      <xdr:colOff>190500</xdr:colOff>
      <xdr:row>71</xdr:row>
      <xdr:rowOff>33147</xdr:rowOff>
    </xdr:to>
    <xdr:sp macro="" textlink="">
      <xdr:nvSpPr>
        <xdr:cNvPr id="52" name="TextBox 51"/>
        <xdr:cNvSpPr txBox="1"/>
      </xdr:nvSpPr>
      <xdr:spPr>
        <a:xfrm>
          <a:off x="3185889" y="126873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69</xdr:row>
      <xdr:rowOff>57150</xdr:rowOff>
    </xdr:from>
    <xdr:to>
      <xdr:col>8</xdr:col>
      <xdr:colOff>81996</xdr:colOff>
      <xdr:row>71</xdr:row>
      <xdr:rowOff>33147</xdr:rowOff>
    </xdr:to>
    <xdr:sp macro="" textlink="">
      <xdr:nvSpPr>
        <xdr:cNvPr id="53" name="TextBox 52"/>
        <xdr:cNvSpPr txBox="1"/>
      </xdr:nvSpPr>
      <xdr:spPr>
        <a:xfrm>
          <a:off x="1391889" y="126873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69</xdr:row>
      <xdr:rowOff>57150</xdr:rowOff>
    </xdr:from>
    <xdr:to>
      <xdr:col>13</xdr:col>
      <xdr:colOff>1076325</xdr:colOff>
      <xdr:row>71</xdr:row>
      <xdr:rowOff>33147</xdr:rowOff>
    </xdr:to>
    <xdr:sp macro="" textlink="">
      <xdr:nvSpPr>
        <xdr:cNvPr id="54" name="TextBox 53"/>
        <xdr:cNvSpPr txBox="1"/>
      </xdr:nvSpPr>
      <xdr:spPr>
        <a:xfrm>
          <a:off x="4588553" y="126873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71</xdr:row>
      <xdr:rowOff>35608</xdr:rowOff>
    </xdr:from>
    <xdr:to>
      <xdr:col>10</xdr:col>
      <xdr:colOff>211600</xdr:colOff>
      <xdr:row>72</xdr:row>
      <xdr:rowOff>183055</xdr:rowOff>
    </xdr:to>
    <xdr:sp macro="" textlink="">
      <xdr:nvSpPr>
        <xdr:cNvPr id="55" name="TextBox 54"/>
        <xdr:cNvSpPr txBox="1"/>
      </xdr:nvSpPr>
      <xdr:spPr>
        <a:xfrm>
          <a:off x="3189198" y="130467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71</xdr:row>
      <xdr:rowOff>35623</xdr:rowOff>
    </xdr:from>
    <xdr:to>
      <xdr:col>12</xdr:col>
      <xdr:colOff>1066040</xdr:colOff>
      <xdr:row>72</xdr:row>
      <xdr:rowOff>183070</xdr:rowOff>
    </xdr:to>
    <xdr:sp macro="" textlink="">
      <xdr:nvSpPr>
        <xdr:cNvPr id="56" name="TextBox 55"/>
        <xdr:cNvSpPr txBox="1"/>
      </xdr:nvSpPr>
      <xdr:spPr>
        <a:xfrm>
          <a:off x="4591864" y="130467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71</xdr:row>
      <xdr:rowOff>30647</xdr:rowOff>
    </xdr:from>
    <xdr:to>
      <xdr:col>13</xdr:col>
      <xdr:colOff>1075985</xdr:colOff>
      <xdr:row>72</xdr:row>
      <xdr:rowOff>178094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97234" y="130417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13</xdr:col>
      <xdr:colOff>1133475</xdr:colOff>
      <xdr:row>69</xdr:row>
      <xdr:rowOff>86971</xdr:rowOff>
    </xdr:from>
    <xdr:to>
      <xdr:col>14</xdr:col>
      <xdr:colOff>349250</xdr:colOff>
      <xdr:row>72</xdr:row>
      <xdr:rowOff>155551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127171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93</xdr:row>
      <xdr:rowOff>0</xdr:rowOff>
    </xdr:from>
    <xdr:to>
      <xdr:col>14</xdr:col>
      <xdr:colOff>396700</xdr:colOff>
      <xdr:row>96</xdr:row>
      <xdr:rowOff>145776</xdr:rowOff>
    </xdr:to>
    <xdr:grpSp>
      <xdr:nvGrpSpPr>
        <xdr:cNvPr id="71" name="Group 70"/>
        <xdr:cNvGrpSpPr/>
      </xdr:nvGrpSpPr>
      <xdr:grpSpPr>
        <a:xfrm>
          <a:off x="57150" y="17983200"/>
          <a:ext cx="8359600" cy="717276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24"/>
  <sheetViews>
    <sheetView view="pageLayout" zoomScaleNormal="100" workbookViewId="0">
      <selection activeCell="B48" sqref="B4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223" t="s">
        <v>0</v>
      </c>
      <c r="B6" s="224"/>
      <c r="C6" s="6"/>
      <c r="D6" s="7"/>
      <c r="E6" s="7" t="s">
        <v>14</v>
      </c>
      <c r="F6" s="8"/>
      <c r="G6" s="7"/>
      <c r="H6" s="7" t="s">
        <v>13</v>
      </c>
      <c r="I6" s="7"/>
      <c r="J6" s="8"/>
      <c r="K6" s="6"/>
      <c r="L6" s="7"/>
      <c r="M6" s="5" t="s">
        <v>1</v>
      </c>
      <c r="N6" s="7"/>
      <c r="O6" s="7"/>
      <c r="P6" s="7"/>
      <c r="Q6" s="12" t="s">
        <v>15</v>
      </c>
    </row>
    <row r="7" spans="1:17" ht="49.15" customHeight="1" x14ac:dyDescent="0.25">
      <c r="A7" s="13" t="s">
        <v>2</v>
      </c>
      <c r="B7" s="3" t="s">
        <v>3</v>
      </c>
      <c r="C7" s="9" t="s">
        <v>4</v>
      </c>
      <c r="D7" s="10" t="s">
        <v>5</v>
      </c>
      <c r="E7" s="9" t="s">
        <v>6</v>
      </c>
      <c r="F7" s="9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1" t="s">
        <v>3</v>
      </c>
      <c r="Q7" s="2" t="s">
        <v>16</v>
      </c>
    </row>
    <row r="8" spans="1:17" ht="14.25" customHeight="1" x14ac:dyDescent="0.25">
      <c r="A8" s="249" t="s">
        <v>102</v>
      </c>
      <c r="B8" s="257">
        <v>1</v>
      </c>
      <c r="C8" s="249" t="s">
        <v>100</v>
      </c>
      <c r="D8" s="265" t="s">
        <v>103</v>
      </c>
      <c r="E8" s="264">
        <v>1</v>
      </c>
      <c r="F8" s="257">
        <f>E8*B8</f>
        <v>1</v>
      </c>
      <c r="G8" s="249" t="s">
        <v>100</v>
      </c>
      <c r="H8" s="249" t="s">
        <v>198</v>
      </c>
      <c r="I8" s="241">
        <v>1</v>
      </c>
      <c r="J8" s="241">
        <f>I8*B8</f>
        <v>1</v>
      </c>
      <c r="K8" s="36" t="s">
        <v>19</v>
      </c>
      <c r="L8" s="54" t="s">
        <v>197</v>
      </c>
      <c r="M8" s="183" t="s">
        <v>178</v>
      </c>
      <c r="N8" s="184">
        <v>1</v>
      </c>
      <c r="O8" s="184">
        <f>N8*E8</f>
        <v>1</v>
      </c>
      <c r="P8" s="184">
        <f>O8*B$8</f>
        <v>1</v>
      </c>
      <c r="Q8" s="61"/>
    </row>
    <row r="9" spans="1:17" ht="14.25" customHeight="1" x14ac:dyDescent="0.25">
      <c r="A9" s="249"/>
      <c r="B9" s="257"/>
      <c r="C9" s="249"/>
      <c r="D9" s="265"/>
      <c r="E9" s="264"/>
      <c r="F9" s="257"/>
      <c r="G9" s="249"/>
      <c r="H9" s="249"/>
      <c r="I9" s="241"/>
      <c r="J9" s="241"/>
      <c r="K9" s="36" t="s">
        <v>20</v>
      </c>
      <c r="L9" s="54" t="s">
        <v>196</v>
      </c>
      <c r="M9" s="183" t="s">
        <v>254</v>
      </c>
      <c r="N9" s="184">
        <v>2</v>
      </c>
      <c r="O9" s="184">
        <f>N9*E8</f>
        <v>2</v>
      </c>
      <c r="P9" s="184">
        <f t="shared" ref="P9:P19" si="0">O9*B$8</f>
        <v>2</v>
      </c>
      <c r="Q9" s="61"/>
    </row>
    <row r="10" spans="1:17" ht="14.25" customHeight="1" x14ac:dyDescent="0.25">
      <c r="A10" s="249"/>
      <c r="B10" s="257"/>
      <c r="C10" s="249"/>
      <c r="D10" s="265"/>
      <c r="E10" s="264"/>
      <c r="F10" s="257"/>
      <c r="G10" s="249"/>
      <c r="H10" s="249"/>
      <c r="I10" s="241"/>
      <c r="J10" s="241"/>
      <c r="K10" s="36" t="s">
        <v>21</v>
      </c>
      <c r="L10" s="54" t="s">
        <v>195</v>
      </c>
      <c r="M10" s="183" t="s">
        <v>194</v>
      </c>
      <c r="N10" s="184">
        <v>1</v>
      </c>
      <c r="O10" s="184">
        <f>N10*E8</f>
        <v>1</v>
      </c>
      <c r="P10" s="184">
        <f t="shared" si="0"/>
        <v>1</v>
      </c>
      <c r="Q10" s="61"/>
    </row>
    <row r="11" spans="1:17" ht="14.25" customHeight="1" x14ac:dyDescent="0.25">
      <c r="A11" s="249"/>
      <c r="B11" s="257"/>
      <c r="C11" s="249"/>
      <c r="D11" s="265"/>
      <c r="E11" s="264"/>
      <c r="F11" s="257"/>
      <c r="G11" s="249"/>
      <c r="H11" s="249"/>
      <c r="I11" s="241"/>
      <c r="J11" s="241"/>
      <c r="K11" s="36" t="s">
        <v>22</v>
      </c>
      <c r="L11" s="54" t="s">
        <v>193</v>
      </c>
      <c r="M11" s="183" t="s">
        <v>192</v>
      </c>
      <c r="N11" s="184">
        <v>1</v>
      </c>
      <c r="O11" s="184">
        <f>N11*E8</f>
        <v>1</v>
      </c>
      <c r="P11" s="184">
        <f t="shared" si="0"/>
        <v>1</v>
      </c>
      <c r="Q11" s="61"/>
    </row>
    <row r="12" spans="1:17" ht="14.25" customHeight="1" x14ac:dyDescent="0.25">
      <c r="A12" s="249"/>
      <c r="B12" s="257"/>
      <c r="C12" s="249"/>
      <c r="D12" s="265"/>
      <c r="E12" s="264"/>
      <c r="F12" s="257"/>
      <c r="G12" s="249"/>
      <c r="H12" s="249"/>
      <c r="I12" s="241"/>
      <c r="J12" s="241"/>
      <c r="K12" s="36" t="s">
        <v>23</v>
      </c>
      <c r="L12" s="54" t="s">
        <v>191</v>
      </c>
      <c r="M12" s="183" t="s">
        <v>189</v>
      </c>
      <c r="N12" s="184">
        <v>2</v>
      </c>
      <c r="O12" s="184">
        <f>N12*E8</f>
        <v>2</v>
      </c>
      <c r="P12" s="184">
        <f t="shared" si="0"/>
        <v>2</v>
      </c>
      <c r="Q12" s="61"/>
    </row>
    <row r="13" spans="1:17" ht="14.25" customHeight="1" x14ac:dyDescent="0.25">
      <c r="A13" s="249"/>
      <c r="B13" s="257"/>
      <c r="C13" s="249"/>
      <c r="D13" s="265"/>
      <c r="E13" s="264"/>
      <c r="F13" s="257"/>
      <c r="G13" s="249"/>
      <c r="H13" s="249"/>
      <c r="I13" s="241"/>
      <c r="J13" s="241"/>
      <c r="K13" s="36" t="s">
        <v>24</v>
      </c>
      <c r="L13" s="54" t="s">
        <v>190</v>
      </c>
      <c r="M13" s="185" t="s">
        <v>189</v>
      </c>
      <c r="N13" s="184">
        <v>1</v>
      </c>
      <c r="O13" s="184">
        <f>N13*E8</f>
        <v>1</v>
      </c>
      <c r="P13" s="184">
        <f t="shared" si="0"/>
        <v>1</v>
      </c>
      <c r="Q13" s="61"/>
    </row>
    <row r="14" spans="1:17" ht="14.25" customHeight="1" x14ac:dyDescent="0.25">
      <c r="A14" s="249"/>
      <c r="B14" s="257"/>
      <c r="C14" s="249"/>
      <c r="D14" s="265"/>
      <c r="E14" s="264"/>
      <c r="F14" s="257"/>
      <c r="G14" s="249"/>
      <c r="H14" s="249"/>
      <c r="I14" s="241"/>
      <c r="J14" s="241"/>
      <c r="K14" s="36" t="s">
        <v>25</v>
      </c>
      <c r="L14" s="54" t="s">
        <v>188</v>
      </c>
      <c r="M14" s="183" t="s">
        <v>187</v>
      </c>
      <c r="N14" s="184">
        <v>1</v>
      </c>
      <c r="O14" s="184">
        <f>N14*E8</f>
        <v>1</v>
      </c>
      <c r="P14" s="184">
        <f t="shared" si="0"/>
        <v>1</v>
      </c>
      <c r="Q14" s="61"/>
    </row>
    <row r="15" spans="1:17" ht="14.25" customHeight="1" x14ac:dyDescent="0.25">
      <c r="A15" s="249"/>
      <c r="B15" s="257"/>
      <c r="C15" s="249"/>
      <c r="D15" s="265"/>
      <c r="E15" s="264"/>
      <c r="F15" s="257"/>
      <c r="G15" s="249"/>
      <c r="H15" s="249"/>
      <c r="I15" s="241"/>
      <c r="J15" s="241"/>
      <c r="K15" s="36" t="s">
        <v>26</v>
      </c>
      <c r="L15" s="54" t="s">
        <v>186</v>
      </c>
      <c r="M15" s="183" t="s">
        <v>185</v>
      </c>
      <c r="N15" s="184">
        <v>1</v>
      </c>
      <c r="O15" s="184">
        <f>N15*E8</f>
        <v>1</v>
      </c>
      <c r="P15" s="184">
        <f t="shared" si="0"/>
        <v>1</v>
      </c>
      <c r="Q15" s="61"/>
    </row>
    <row r="16" spans="1:17" ht="14.25" customHeight="1" x14ac:dyDescent="0.25">
      <c r="A16" s="249"/>
      <c r="B16" s="257"/>
      <c r="C16" s="249"/>
      <c r="D16" s="265"/>
      <c r="E16" s="264"/>
      <c r="F16" s="257"/>
      <c r="G16" s="249"/>
      <c r="H16" s="249"/>
      <c r="I16" s="241"/>
      <c r="J16" s="241"/>
      <c r="K16" s="36" t="s">
        <v>27</v>
      </c>
      <c r="L16" s="54" t="s">
        <v>176</v>
      </c>
      <c r="M16" s="183" t="s">
        <v>43</v>
      </c>
      <c r="N16" s="184">
        <v>2</v>
      </c>
      <c r="O16" s="184">
        <v>2</v>
      </c>
      <c r="P16" s="184">
        <f t="shared" si="0"/>
        <v>2</v>
      </c>
      <c r="Q16" s="62"/>
    </row>
    <row r="17" spans="1:17" ht="14.25" customHeight="1" x14ac:dyDescent="0.25">
      <c r="A17" s="249"/>
      <c r="B17" s="257"/>
      <c r="C17" s="249"/>
      <c r="D17" s="265"/>
      <c r="E17" s="264"/>
      <c r="F17" s="257"/>
      <c r="G17" s="249"/>
      <c r="H17" s="249"/>
      <c r="I17" s="241"/>
      <c r="J17" s="241"/>
      <c r="K17" s="36" t="s">
        <v>28</v>
      </c>
      <c r="L17" s="54" t="s">
        <v>184</v>
      </c>
      <c r="M17" s="183" t="s">
        <v>44</v>
      </c>
      <c r="N17" s="184">
        <v>4</v>
      </c>
      <c r="O17" s="184">
        <v>4</v>
      </c>
      <c r="P17" s="184">
        <f t="shared" si="0"/>
        <v>4</v>
      </c>
      <c r="Q17" s="61"/>
    </row>
    <row r="18" spans="1:17" ht="14.25" customHeight="1" x14ac:dyDescent="0.25">
      <c r="A18" s="249"/>
      <c r="B18" s="257"/>
      <c r="C18" s="249"/>
      <c r="D18" s="265"/>
      <c r="E18" s="264"/>
      <c r="F18" s="257"/>
      <c r="G18" s="249"/>
      <c r="H18" s="249"/>
      <c r="I18" s="241"/>
      <c r="J18" s="241"/>
      <c r="K18" s="36" t="s">
        <v>29</v>
      </c>
      <c r="L18" s="54" t="s">
        <v>183</v>
      </c>
      <c r="M18" s="162" t="s">
        <v>35</v>
      </c>
      <c r="N18" s="184">
        <v>16</v>
      </c>
      <c r="O18" s="184">
        <v>16</v>
      </c>
      <c r="P18" s="184">
        <f t="shared" si="0"/>
        <v>16</v>
      </c>
      <c r="Q18" s="61"/>
    </row>
    <row r="19" spans="1:17" ht="14.25" customHeight="1" x14ac:dyDescent="0.25">
      <c r="A19" s="249"/>
      <c r="B19" s="257"/>
      <c r="C19" s="249"/>
      <c r="D19" s="265"/>
      <c r="E19" s="264"/>
      <c r="F19" s="257"/>
      <c r="G19" s="249"/>
      <c r="H19" s="249"/>
      <c r="I19" s="241"/>
      <c r="J19" s="241"/>
      <c r="K19" s="36" t="s">
        <v>182</v>
      </c>
      <c r="L19" s="54" t="s">
        <v>181</v>
      </c>
      <c r="M19" s="162" t="s">
        <v>18</v>
      </c>
      <c r="N19" s="184">
        <v>16</v>
      </c>
      <c r="O19" s="184">
        <v>16</v>
      </c>
      <c r="P19" s="184">
        <f t="shared" si="0"/>
        <v>16</v>
      </c>
      <c r="Q19" s="61"/>
    </row>
    <row r="20" spans="1:17" x14ac:dyDescent="0.25">
      <c r="I20" s="53"/>
      <c r="J20" s="53"/>
    </row>
    <row r="37" spans="1:17" ht="5.25" customHeight="1" x14ac:dyDescent="0.25"/>
    <row r="38" spans="1:17" ht="19.5" x14ac:dyDescent="0.25">
      <c r="A38" s="223" t="s">
        <v>0</v>
      </c>
      <c r="B38" s="224"/>
      <c r="C38" s="6"/>
      <c r="D38" s="7"/>
      <c r="E38" s="7" t="s">
        <v>14</v>
      </c>
      <c r="F38" s="8"/>
      <c r="G38" s="7"/>
      <c r="H38" s="7" t="s">
        <v>13</v>
      </c>
      <c r="I38" s="7"/>
      <c r="J38" s="8"/>
      <c r="K38" s="6"/>
      <c r="L38" s="7"/>
      <c r="M38" s="5" t="s">
        <v>1</v>
      </c>
      <c r="N38" s="7"/>
      <c r="O38" s="7"/>
      <c r="P38" s="7"/>
      <c r="Q38" s="12" t="s">
        <v>15</v>
      </c>
    </row>
    <row r="39" spans="1:17" ht="60" x14ac:dyDescent="0.25">
      <c r="A39" s="13" t="s">
        <v>2</v>
      </c>
      <c r="B39" s="3" t="s">
        <v>3</v>
      </c>
      <c r="C39" s="9" t="s">
        <v>4</v>
      </c>
      <c r="D39" s="10" t="s">
        <v>5</v>
      </c>
      <c r="E39" s="9" t="s">
        <v>6</v>
      </c>
      <c r="F39" s="9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1" t="s">
        <v>3</v>
      </c>
      <c r="Q39" s="2" t="s">
        <v>16</v>
      </c>
    </row>
    <row r="40" spans="1:17" ht="15" customHeight="1" x14ac:dyDescent="0.25">
      <c r="A40" s="249" t="s">
        <v>102</v>
      </c>
      <c r="B40" s="241">
        <v>1</v>
      </c>
      <c r="C40" s="249" t="s">
        <v>100</v>
      </c>
      <c r="D40" s="265" t="s">
        <v>103</v>
      </c>
      <c r="E40" s="264">
        <v>1</v>
      </c>
      <c r="F40" s="257">
        <f>E40*B40</f>
        <v>1</v>
      </c>
      <c r="G40" s="240" t="s">
        <v>101</v>
      </c>
      <c r="H40" s="240" t="s">
        <v>180</v>
      </c>
      <c r="I40" s="242">
        <v>1</v>
      </c>
      <c r="J40" s="242">
        <f>I40*B40</f>
        <v>1</v>
      </c>
      <c r="K40" s="36" t="s">
        <v>30</v>
      </c>
      <c r="L40" s="54" t="s">
        <v>179</v>
      </c>
      <c r="M40" s="183" t="s">
        <v>178</v>
      </c>
      <c r="N40" s="184">
        <v>1</v>
      </c>
      <c r="O40" s="184">
        <f>N40*E40</f>
        <v>1</v>
      </c>
      <c r="P40" s="184">
        <f>O40*B$40</f>
        <v>1</v>
      </c>
      <c r="Q40" s="4"/>
    </row>
    <row r="41" spans="1:17" x14ac:dyDescent="0.25">
      <c r="A41" s="249"/>
      <c r="B41" s="241"/>
      <c r="C41" s="249"/>
      <c r="D41" s="265"/>
      <c r="E41" s="264"/>
      <c r="F41" s="257"/>
      <c r="G41" s="206"/>
      <c r="H41" s="206"/>
      <c r="I41" s="203"/>
      <c r="J41" s="203"/>
      <c r="K41" s="36" t="s">
        <v>31</v>
      </c>
      <c r="L41" s="54" t="s">
        <v>177</v>
      </c>
      <c r="M41" s="183" t="s">
        <v>230</v>
      </c>
      <c r="N41" s="184">
        <v>2</v>
      </c>
      <c r="O41" s="184">
        <f>N41*E40</f>
        <v>2</v>
      </c>
      <c r="P41" s="184">
        <f t="shared" ref="P41:P47" si="1">O41*B$40</f>
        <v>2</v>
      </c>
      <c r="Q41" s="4"/>
    </row>
    <row r="42" spans="1:17" ht="15.75" thickBot="1" x14ac:dyDescent="0.3">
      <c r="A42" s="249"/>
      <c r="B42" s="241"/>
      <c r="C42" s="249"/>
      <c r="D42" s="265"/>
      <c r="E42" s="264"/>
      <c r="F42" s="257"/>
      <c r="G42" s="263"/>
      <c r="H42" s="263"/>
      <c r="I42" s="258"/>
      <c r="J42" s="258"/>
      <c r="K42" s="37" t="s">
        <v>32</v>
      </c>
      <c r="L42" s="58" t="s">
        <v>176</v>
      </c>
      <c r="M42" s="186" t="s">
        <v>43</v>
      </c>
      <c r="N42" s="187">
        <v>2</v>
      </c>
      <c r="O42" s="187">
        <v>2</v>
      </c>
      <c r="P42" s="184">
        <f t="shared" si="1"/>
        <v>2</v>
      </c>
      <c r="Q42" s="57"/>
    </row>
    <row r="43" spans="1:17" x14ac:dyDescent="0.25">
      <c r="A43" s="249"/>
      <c r="B43" s="241"/>
      <c r="C43" s="249"/>
      <c r="D43" s="265"/>
      <c r="E43" s="264"/>
      <c r="F43" s="257"/>
      <c r="G43" s="259" t="s">
        <v>104</v>
      </c>
      <c r="H43" s="259" t="s">
        <v>175</v>
      </c>
      <c r="I43" s="261">
        <v>1</v>
      </c>
      <c r="J43" s="261">
        <f>I43*B40</f>
        <v>1</v>
      </c>
      <c r="K43" s="14" t="s">
        <v>33</v>
      </c>
      <c r="L43" s="60" t="s">
        <v>174</v>
      </c>
      <c r="M43" s="188" t="s">
        <v>45</v>
      </c>
      <c r="N43" s="189">
        <v>12</v>
      </c>
      <c r="O43" s="189">
        <v>12</v>
      </c>
      <c r="P43" s="189">
        <f t="shared" si="1"/>
        <v>12</v>
      </c>
      <c r="Q43" s="59"/>
    </row>
    <row r="44" spans="1:17" ht="15.75" thickBot="1" x14ac:dyDescent="0.3">
      <c r="A44" s="249"/>
      <c r="B44" s="241"/>
      <c r="C44" s="249"/>
      <c r="D44" s="265"/>
      <c r="E44" s="264"/>
      <c r="F44" s="257"/>
      <c r="G44" s="260"/>
      <c r="H44" s="260"/>
      <c r="I44" s="262"/>
      <c r="J44" s="262"/>
      <c r="K44" s="37" t="s">
        <v>34</v>
      </c>
      <c r="L44" s="58" t="s">
        <v>36</v>
      </c>
      <c r="M44" s="190" t="s">
        <v>46</v>
      </c>
      <c r="N44" s="187">
        <v>12</v>
      </c>
      <c r="O44" s="187">
        <f>N44*E40</f>
        <v>12</v>
      </c>
      <c r="P44" s="187">
        <f t="shared" si="1"/>
        <v>12</v>
      </c>
      <c r="Q44" s="57"/>
    </row>
    <row r="45" spans="1:17" x14ac:dyDescent="0.25">
      <c r="A45" s="249"/>
      <c r="B45" s="241"/>
      <c r="C45" s="249"/>
      <c r="D45" s="265"/>
      <c r="E45" s="264"/>
      <c r="F45" s="257"/>
      <c r="G45" s="39"/>
      <c r="H45" s="39"/>
      <c r="I45" s="39"/>
      <c r="J45" s="39"/>
      <c r="K45" s="40" t="s">
        <v>38</v>
      </c>
      <c r="L45" s="56" t="s">
        <v>173</v>
      </c>
      <c r="M45" s="159" t="s">
        <v>171</v>
      </c>
      <c r="N45" s="191">
        <v>2</v>
      </c>
      <c r="O45" s="191">
        <v>2</v>
      </c>
      <c r="P45" s="191">
        <f t="shared" si="1"/>
        <v>2</v>
      </c>
      <c r="Q45" s="55"/>
    </row>
    <row r="46" spans="1:17" x14ac:dyDescent="0.25">
      <c r="A46" s="249"/>
      <c r="B46" s="241"/>
      <c r="C46" s="249"/>
      <c r="D46" s="265"/>
      <c r="E46" s="264"/>
      <c r="F46" s="257"/>
      <c r="G46" s="36"/>
      <c r="H46" s="36"/>
      <c r="I46" s="36"/>
      <c r="J46" s="36"/>
      <c r="K46" s="36" t="s">
        <v>39</v>
      </c>
      <c r="L46" s="54" t="s">
        <v>172</v>
      </c>
      <c r="M46" s="162" t="s">
        <v>171</v>
      </c>
      <c r="N46" s="192">
        <v>2</v>
      </c>
      <c r="O46" s="184">
        <v>2</v>
      </c>
      <c r="P46" s="184">
        <f t="shared" si="1"/>
        <v>2</v>
      </c>
      <c r="Q46" s="4"/>
    </row>
    <row r="47" spans="1:17" x14ac:dyDescent="0.25">
      <c r="A47" s="249"/>
      <c r="B47" s="241"/>
      <c r="C47" s="249"/>
      <c r="D47" s="265"/>
      <c r="E47" s="264"/>
      <c r="F47" s="257"/>
      <c r="G47" s="36"/>
      <c r="H47" s="36"/>
      <c r="I47" s="36"/>
      <c r="J47" s="36"/>
      <c r="K47" s="36" t="s">
        <v>40</v>
      </c>
      <c r="L47" s="54" t="s">
        <v>170</v>
      </c>
      <c r="M47" s="162" t="s">
        <v>37</v>
      </c>
      <c r="N47" s="192">
        <v>6</v>
      </c>
      <c r="O47" s="184">
        <v>6</v>
      </c>
      <c r="P47" s="184">
        <f t="shared" si="1"/>
        <v>6</v>
      </c>
      <c r="Q47" s="4"/>
    </row>
    <row r="48" spans="1:17" x14ac:dyDescent="0.25">
      <c r="I48" s="53"/>
      <c r="J48" s="53"/>
    </row>
    <row r="67" spans="1:17" ht="12.75" customHeight="1" x14ac:dyDescent="0.25"/>
    <row r="68" spans="1:17" ht="19.5" x14ac:dyDescent="0.25">
      <c r="A68" s="223" t="s">
        <v>0</v>
      </c>
      <c r="B68" s="224"/>
      <c r="C68" s="6"/>
      <c r="D68" s="7"/>
      <c r="E68" s="7" t="s">
        <v>14</v>
      </c>
      <c r="F68" s="8"/>
      <c r="G68" s="7"/>
      <c r="H68" s="7" t="s">
        <v>13</v>
      </c>
      <c r="I68" s="7"/>
      <c r="J68" s="8"/>
      <c r="K68" s="6"/>
      <c r="L68" s="7"/>
      <c r="M68" s="5" t="s">
        <v>1</v>
      </c>
      <c r="N68" s="7"/>
      <c r="O68" s="7"/>
      <c r="P68" s="7"/>
      <c r="Q68" s="12" t="s">
        <v>15</v>
      </c>
    </row>
    <row r="69" spans="1:17" ht="42.75" customHeight="1" x14ac:dyDescent="0.25">
      <c r="A69" s="13" t="s">
        <v>2</v>
      </c>
      <c r="B69" s="3" t="s">
        <v>3</v>
      </c>
      <c r="C69" s="9" t="s">
        <v>4</v>
      </c>
      <c r="D69" s="10" t="s">
        <v>5</v>
      </c>
      <c r="E69" s="9" t="s">
        <v>6</v>
      </c>
      <c r="F69" s="9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1" t="s">
        <v>3</v>
      </c>
      <c r="Q69" s="2" t="s">
        <v>16</v>
      </c>
    </row>
    <row r="70" spans="1:17" ht="12.95" customHeight="1" x14ac:dyDescent="0.25">
      <c r="A70" s="240" t="s">
        <v>102</v>
      </c>
      <c r="B70" s="242">
        <v>1</v>
      </c>
      <c r="C70" s="250" t="s">
        <v>101</v>
      </c>
      <c r="D70" s="253" t="s">
        <v>105</v>
      </c>
      <c r="E70" s="217" t="s">
        <v>19</v>
      </c>
      <c r="F70" s="199">
        <f>E70*B70</f>
        <v>1</v>
      </c>
      <c r="G70" s="249" t="s">
        <v>100</v>
      </c>
      <c r="H70" s="249" t="s">
        <v>50</v>
      </c>
      <c r="I70" s="241" t="s">
        <v>19</v>
      </c>
      <c r="J70" s="241">
        <f>I70*B70</f>
        <v>1</v>
      </c>
      <c r="K70" s="36" t="s">
        <v>19</v>
      </c>
      <c r="L70" s="16" t="s">
        <v>51</v>
      </c>
      <c r="M70" s="163" t="s">
        <v>52</v>
      </c>
      <c r="N70" s="166">
        <v>1</v>
      </c>
      <c r="O70" s="166">
        <v>1</v>
      </c>
      <c r="P70" s="167">
        <f>O70*B$70</f>
        <v>1</v>
      </c>
      <c r="Q70" s="4"/>
    </row>
    <row r="71" spans="1:17" ht="12.95" customHeight="1" x14ac:dyDescent="0.25">
      <c r="A71" s="206"/>
      <c r="B71" s="203"/>
      <c r="C71" s="251"/>
      <c r="D71" s="254"/>
      <c r="E71" s="256"/>
      <c r="F71" s="200"/>
      <c r="G71" s="249"/>
      <c r="H71" s="249"/>
      <c r="I71" s="241"/>
      <c r="J71" s="241"/>
      <c r="K71" s="36" t="s">
        <v>20</v>
      </c>
      <c r="L71" s="16" t="s">
        <v>53</v>
      </c>
      <c r="M71" s="163" t="s">
        <v>54</v>
      </c>
      <c r="N71" s="166">
        <v>1</v>
      </c>
      <c r="O71" s="166">
        <v>1</v>
      </c>
      <c r="P71" s="167">
        <f t="shared" ref="P71:P96" si="2">O71*B$70</f>
        <v>1</v>
      </c>
      <c r="Q71" s="4"/>
    </row>
    <row r="72" spans="1:17" ht="12.95" customHeight="1" x14ac:dyDescent="0.25">
      <c r="A72" s="206"/>
      <c r="B72" s="203"/>
      <c r="C72" s="251"/>
      <c r="D72" s="254"/>
      <c r="E72" s="256"/>
      <c r="F72" s="200"/>
      <c r="G72" s="249"/>
      <c r="H72" s="249"/>
      <c r="I72" s="241"/>
      <c r="J72" s="241"/>
      <c r="K72" s="36" t="s">
        <v>21</v>
      </c>
      <c r="L72" s="16" t="s">
        <v>55</v>
      </c>
      <c r="M72" s="163" t="s">
        <v>56</v>
      </c>
      <c r="N72" s="166">
        <v>2</v>
      </c>
      <c r="O72" s="166">
        <v>2</v>
      </c>
      <c r="P72" s="167">
        <f t="shared" si="2"/>
        <v>2</v>
      </c>
      <c r="Q72" s="4"/>
    </row>
    <row r="73" spans="1:17" ht="12.95" customHeight="1" x14ac:dyDescent="0.25">
      <c r="A73" s="206"/>
      <c r="B73" s="203"/>
      <c r="C73" s="251"/>
      <c r="D73" s="254"/>
      <c r="E73" s="256"/>
      <c r="F73" s="200"/>
      <c r="G73" s="249"/>
      <c r="H73" s="249"/>
      <c r="I73" s="241"/>
      <c r="J73" s="241"/>
      <c r="K73" s="36" t="s">
        <v>22</v>
      </c>
      <c r="L73" s="16" t="s">
        <v>57</v>
      </c>
      <c r="M73" s="163" t="s">
        <v>58</v>
      </c>
      <c r="N73" s="166">
        <v>4</v>
      </c>
      <c r="O73" s="166">
        <v>4</v>
      </c>
      <c r="P73" s="167">
        <f t="shared" si="2"/>
        <v>4</v>
      </c>
      <c r="Q73" s="4"/>
    </row>
    <row r="74" spans="1:17" ht="12.95" customHeight="1" x14ac:dyDescent="0.25">
      <c r="A74" s="206"/>
      <c r="B74" s="203"/>
      <c r="C74" s="251"/>
      <c r="D74" s="254"/>
      <c r="E74" s="256"/>
      <c r="F74" s="200"/>
      <c r="G74" s="249"/>
      <c r="H74" s="249"/>
      <c r="I74" s="241"/>
      <c r="J74" s="241"/>
      <c r="K74" s="36" t="s">
        <v>23</v>
      </c>
      <c r="L74" s="16" t="s">
        <v>59</v>
      </c>
      <c r="M74" s="163" t="s">
        <v>60</v>
      </c>
      <c r="N74" s="166">
        <v>1</v>
      </c>
      <c r="O74" s="166">
        <v>1</v>
      </c>
      <c r="P74" s="167">
        <f t="shared" si="2"/>
        <v>1</v>
      </c>
      <c r="Q74" s="4"/>
    </row>
    <row r="75" spans="1:17" ht="12.95" customHeight="1" x14ac:dyDescent="0.25">
      <c r="A75" s="206"/>
      <c r="B75" s="203"/>
      <c r="C75" s="251"/>
      <c r="D75" s="254"/>
      <c r="E75" s="256"/>
      <c r="F75" s="200"/>
      <c r="G75" s="249"/>
      <c r="H75" s="249"/>
      <c r="I75" s="241"/>
      <c r="J75" s="241"/>
      <c r="K75" s="36" t="s">
        <v>24</v>
      </c>
      <c r="L75" s="16" t="s">
        <v>61</v>
      </c>
      <c r="M75" s="18" t="s">
        <v>62</v>
      </c>
      <c r="N75" s="166">
        <v>1</v>
      </c>
      <c r="O75" s="166">
        <v>1</v>
      </c>
      <c r="P75" s="167">
        <f t="shared" si="2"/>
        <v>1</v>
      </c>
      <c r="Q75" s="4"/>
    </row>
    <row r="76" spans="1:17" ht="12.95" customHeight="1" x14ac:dyDescent="0.25">
      <c r="A76" s="206"/>
      <c r="B76" s="203"/>
      <c r="C76" s="251"/>
      <c r="D76" s="254"/>
      <c r="E76" s="256"/>
      <c r="F76" s="200"/>
      <c r="G76" s="249"/>
      <c r="H76" s="249"/>
      <c r="I76" s="241"/>
      <c r="J76" s="241"/>
      <c r="K76" s="36" t="s">
        <v>25</v>
      </c>
      <c r="L76" s="16" t="s">
        <v>63</v>
      </c>
      <c r="M76" s="163" t="s">
        <v>35</v>
      </c>
      <c r="N76" s="166">
        <v>17</v>
      </c>
      <c r="O76" s="166">
        <v>17</v>
      </c>
      <c r="P76" s="167">
        <f t="shared" si="2"/>
        <v>17</v>
      </c>
      <c r="Q76" s="4"/>
    </row>
    <row r="77" spans="1:17" ht="12.95" customHeight="1" x14ac:dyDescent="0.25">
      <c r="A77" s="206"/>
      <c r="B77" s="203"/>
      <c r="C77" s="251"/>
      <c r="D77" s="254"/>
      <c r="E77" s="256"/>
      <c r="F77" s="200"/>
      <c r="G77" s="249"/>
      <c r="H77" s="249"/>
      <c r="I77" s="241"/>
      <c r="J77" s="241"/>
      <c r="K77" s="36" t="s">
        <v>26</v>
      </c>
      <c r="L77" s="16" t="s">
        <v>64</v>
      </c>
      <c r="M77" s="163" t="s">
        <v>65</v>
      </c>
      <c r="N77" s="166">
        <v>3</v>
      </c>
      <c r="O77" s="166">
        <v>3</v>
      </c>
      <c r="P77" s="167">
        <f t="shared" si="2"/>
        <v>3</v>
      </c>
      <c r="Q77" s="4"/>
    </row>
    <row r="78" spans="1:17" ht="12.95" customHeight="1" x14ac:dyDescent="0.25">
      <c r="A78" s="206"/>
      <c r="B78" s="203"/>
      <c r="C78" s="251"/>
      <c r="D78" s="254"/>
      <c r="E78" s="256"/>
      <c r="F78" s="200"/>
      <c r="G78" s="249"/>
      <c r="H78" s="249"/>
      <c r="I78" s="241"/>
      <c r="J78" s="241"/>
      <c r="K78" s="147" t="s">
        <v>27</v>
      </c>
      <c r="L78" s="16" t="s">
        <v>238</v>
      </c>
      <c r="M78" s="163" t="s">
        <v>239</v>
      </c>
      <c r="N78" s="166">
        <v>3</v>
      </c>
      <c r="O78" s="166">
        <v>3</v>
      </c>
      <c r="P78" s="167">
        <f t="shared" si="2"/>
        <v>3</v>
      </c>
      <c r="Q78" s="4"/>
    </row>
    <row r="79" spans="1:17" ht="12.95" customHeight="1" x14ac:dyDescent="0.25">
      <c r="A79" s="206"/>
      <c r="B79" s="203"/>
      <c r="C79" s="251"/>
      <c r="D79" s="254"/>
      <c r="E79" s="256"/>
      <c r="F79" s="200"/>
      <c r="G79" s="249"/>
      <c r="H79" s="249"/>
      <c r="I79" s="241"/>
      <c r="J79" s="241"/>
      <c r="K79" s="36" t="s">
        <v>28</v>
      </c>
      <c r="L79" s="16" t="s">
        <v>66</v>
      </c>
      <c r="M79" s="163" t="s">
        <v>18</v>
      </c>
      <c r="N79" s="166">
        <v>17</v>
      </c>
      <c r="O79" s="166">
        <v>17</v>
      </c>
      <c r="P79" s="167">
        <f t="shared" si="2"/>
        <v>17</v>
      </c>
      <c r="Q79" s="4"/>
    </row>
    <row r="80" spans="1:17" ht="12.95" customHeight="1" x14ac:dyDescent="0.25">
      <c r="A80" s="206"/>
      <c r="B80" s="203"/>
      <c r="C80" s="251"/>
      <c r="D80" s="254"/>
      <c r="E80" s="256"/>
      <c r="F80" s="200"/>
      <c r="G80" s="249"/>
      <c r="H80" s="249"/>
      <c r="I80" s="241"/>
      <c r="J80" s="241"/>
      <c r="K80" s="147" t="s">
        <v>29</v>
      </c>
      <c r="L80" s="16" t="s">
        <v>236</v>
      </c>
      <c r="M80" s="163" t="s">
        <v>237</v>
      </c>
      <c r="N80" s="166">
        <v>17</v>
      </c>
      <c r="O80" s="166">
        <v>17</v>
      </c>
      <c r="P80" s="167">
        <f t="shared" si="2"/>
        <v>17</v>
      </c>
      <c r="Q80" s="4"/>
    </row>
    <row r="81" spans="1:17" ht="12.95" customHeight="1" x14ac:dyDescent="0.25">
      <c r="A81" s="206"/>
      <c r="B81" s="203"/>
      <c r="C81" s="251"/>
      <c r="D81" s="254"/>
      <c r="E81" s="256"/>
      <c r="F81" s="200"/>
      <c r="G81" s="249"/>
      <c r="H81" s="249"/>
      <c r="I81" s="241"/>
      <c r="J81" s="241"/>
      <c r="K81" s="36" t="s">
        <v>182</v>
      </c>
      <c r="L81" s="16" t="s">
        <v>67</v>
      </c>
      <c r="M81" s="163" t="s">
        <v>17</v>
      </c>
      <c r="N81" s="166">
        <v>3</v>
      </c>
      <c r="O81" s="166">
        <v>3</v>
      </c>
      <c r="P81" s="167">
        <f t="shared" si="2"/>
        <v>3</v>
      </c>
      <c r="Q81" s="4"/>
    </row>
    <row r="82" spans="1:17" ht="12.95" customHeight="1" x14ac:dyDescent="0.25">
      <c r="A82" s="206"/>
      <c r="B82" s="203"/>
      <c r="C82" s="251"/>
      <c r="D82" s="254"/>
      <c r="E82" s="256"/>
      <c r="F82" s="200"/>
      <c r="G82" s="249"/>
      <c r="H82" s="249"/>
      <c r="I82" s="241"/>
      <c r="J82" s="241"/>
      <c r="K82" s="36" t="s">
        <v>30</v>
      </c>
      <c r="L82" s="16" t="s">
        <v>68</v>
      </c>
      <c r="M82" s="163" t="s">
        <v>248</v>
      </c>
      <c r="N82" s="166">
        <v>15</v>
      </c>
      <c r="O82" s="166">
        <v>15</v>
      </c>
      <c r="P82" s="167">
        <f t="shared" si="2"/>
        <v>15</v>
      </c>
      <c r="Q82" s="4"/>
    </row>
    <row r="83" spans="1:17" ht="12.95" customHeight="1" x14ac:dyDescent="0.25">
      <c r="A83" s="206"/>
      <c r="B83" s="203"/>
      <c r="C83" s="251"/>
      <c r="D83" s="254"/>
      <c r="E83" s="256"/>
      <c r="F83" s="200"/>
      <c r="G83" s="249"/>
      <c r="H83" s="249"/>
      <c r="I83" s="241"/>
      <c r="J83" s="241"/>
      <c r="K83" s="36" t="s">
        <v>31</v>
      </c>
      <c r="L83" s="16" t="s">
        <v>70</v>
      </c>
      <c r="M83" s="163" t="s">
        <v>259</v>
      </c>
      <c r="N83" s="166">
        <v>1</v>
      </c>
      <c r="O83" s="166">
        <v>1</v>
      </c>
      <c r="P83" s="167">
        <f t="shared" si="2"/>
        <v>1</v>
      </c>
      <c r="Q83" s="4"/>
    </row>
    <row r="84" spans="1:17" ht="12.95" customHeight="1" x14ac:dyDescent="0.25">
      <c r="A84" s="206"/>
      <c r="B84" s="203"/>
      <c r="C84" s="251"/>
      <c r="D84" s="254"/>
      <c r="E84" s="256"/>
      <c r="F84" s="200"/>
      <c r="G84" s="249"/>
      <c r="H84" s="249"/>
      <c r="I84" s="241"/>
      <c r="J84" s="241"/>
      <c r="K84" s="36" t="s">
        <v>32</v>
      </c>
      <c r="L84" s="16" t="s">
        <v>71</v>
      </c>
      <c r="M84" s="18" t="s">
        <v>72</v>
      </c>
      <c r="N84" s="166">
        <v>1</v>
      </c>
      <c r="O84" s="166">
        <v>1</v>
      </c>
      <c r="P84" s="167">
        <f t="shared" si="2"/>
        <v>1</v>
      </c>
      <c r="Q84" s="4"/>
    </row>
    <row r="85" spans="1:17" ht="12.95" customHeight="1" x14ac:dyDescent="0.25">
      <c r="A85" s="206"/>
      <c r="B85" s="203"/>
      <c r="C85" s="251"/>
      <c r="D85" s="254"/>
      <c r="E85" s="256"/>
      <c r="F85" s="200"/>
      <c r="G85" s="249"/>
      <c r="H85" s="249"/>
      <c r="I85" s="241"/>
      <c r="J85" s="241"/>
      <c r="K85" s="36" t="s">
        <v>33</v>
      </c>
      <c r="L85" s="16" t="s">
        <v>73</v>
      </c>
      <c r="M85" s="163" t="s">
        <v>231</v>
      </c>
      <c r="N85" s="166">
        <v>4</v>
      </c>
      <c r="O85" s="166">
        <v>4</v>
      </c>
      <c r="P85" s="167">
        <f t="shared" si="2"/>
        <v>4</v>
      </c>
      <c r="Q85" s="4"/>
    </row>
    <row r="86" spans="1:17" ht="12.95" customHeight="1" x14ac:dyDescent="0.25">
      <c r="A86" s="206"/>
      <c r="B86" s="203"/>
      <c r="C86" s="251"/>
      <c r="D86" s="254"/>
      <c r="E86" s="256"/>
      <c r="F86" s="200"/>
      <c r="G86" s="249"/>
      <c r="H86" s="249"/>
      <c r="I86" s="241"/>
      <c r="J86" s="241"/>
      <c r="K86" s="36" t="s">
        <v>34</v>
      </c>
      <c r="L86" s="16" t="s">
        <v>232</v>
      </c>
      <c r="M86" s="163" t="s">
        <v>42</v>
      </c>
      <c r="N86" s="166">
        <v>4</v>
      </c>
      <c r="O86" s="166">
        <v>4</v>
      </c>
      <c r="P86" s="167">
        <f t="shared" si="2"/>
        <v>4</v>
      </c>
      <c r="Q86" s="4"/>
    </row>
    <row r="87" spans="1:17" ht="12.95" customHeight="1" x14ac:dyDescent="0.25">
      <c r="A87" s="206"/>
      <c r="B87" s="203"/>
      <c r="C87" s="251"/>
      <c r="D87" s="254"/>
      <c r="E87" s="256"/>
      <c r="F87" s="200"/>
      <c r="G87" s="249"/>
      <c r="H87" s="249"/>
      <c r="I87" s="241"/>
      <c r="J87" s="241"/>
      <c r="K87" s="36" t="s">
        <v>38</v>
      </c>
      <c r="L87" s="16" t="s">
        <v>75</v>
      </c>
      <c r="M87" s="163" t="s">
        <v>241</v>
      </c>
      <c r="N87" s="166">
        <v>1</v>
      </c>
      <c r="O87" s="166">
        <v>1</v>
      </c>
      <c r="P87" s="167">
        <f t="shared" si="2"/>
        <v>1</v>
      </c>
      <c r="Q87" s="4"/>
    </row>
    <row r="88" spans="1:17" ht="12.95" customHeight="1" x14ac:dyDescent="0.25">
      <c r="A88" s="206"/>
      <c r="B88" s="203"/>
      <c r="C88" s="251"/>
      <c r="D88" s="254"/>
      <c r="E88" s="256"/>
      <c r="F88" s="200"/>
      <c r="G88" s="240"/>
      <c r="H88" s="240"/>
      <c r="I88" s="242"/>
      <c r="J88" s="242"/>
      <c r="K88" s="148" t="s">
        <v>39</v>
      </c>
      <c r="L88" s="17" t="s">
        <v>242</v>
      </c>
      <c r="M88" s="163" t="s">
        <v>239</v>
      </c>
      <c r="N88" s="168">
        <v>1</v>
      </c>
      <c r="O88" s="168">
        <v>1</v>
      </c>
      <c r="P88" s="167">
        <f t="shared" si="2"/>
        <v>1</v>
      </c>
      <c r="Q88" s="81"/>
    </row>
    <row r="89" spans="1:17" ht="12.95" customHeight="1" thickBot="1" x14ac:dyDescent="0.3">
      <c r="A89" s="206"/>
      <c r="B89" s="203"/>
      <c r="C89" s="251"/>
      <c r="D89" s="254"/>
      <c r="E89" s="256"/>
      <c r="F89" s="200"/>
      <c r="G89" s="245"/>
      <c r="H89" s="245"/>
      <c r="I89" s="243"/>
      <c r="J89" s="243"/>
      <c r="K89" s="37" t="s">
        <v>40</v>
      </c>
      <c r="L89" s="20" t="s">
        <v>77</v>
      </c>
      <c r="M89" s="169" t="s">
        <v>78</v>
      </c>
      <c r="N89" s="170">
        <v>1</v>
      </c>
      <c r="O89" s="170">
        <v>1</v>
      </c>
      <c r="P89" s="177">
        <f t="shared" si="2"/>
        <v>1</v>
      </c>
      <c r="Q89" s="28"/>
    </row>
    <row r="90" spans="1:17" ht="12.95" customHeight="1" x14ac:dyDescent="0.25">
      <c r="A90" s="206"/>
      <c r="B90" s="203"/>
      <c r="C90" s="251"/>
      <c r="D90" s="254"/>
      <c r="E90" s="256"/>
      <c r="F90" s="200"/>
      <c r="G90" s="244" t="s">
        <v>101</v>
      </c>
      <c r="H90" s="246" t="s">
        <v>79</v>
      </c>
      <c r="I90" s="244">
        <v>1</v>
      </c>
      <c r="J90" s="248">
        <f>B70</f>
        <v>1</v>
      </c>
      <c r="K90" s="14" t="s">
        <v>41</v>
      </c>
      <c r="L90" s="23" t="s">
        <v>80</v>
      </c>
      <c r="M90" s="171" t="s">
        <v>81</v>
      </c>
      <c r="N90" s="172">
        <v>1</v>
      </c>
      <c r="O90" s="172">
        <v>1</v>
      </c>
      <c r="P90" s="167">
        <f t="shared" si="2"/>
        <v>1</v>
      </c>
      <c r="Q90" s="29"/>
    </row>
    <row r="91" spans="1:17" ht="12.95" customHeight="1" thickBot="1" x14ac:dyDescent="0.3">
      <c r="A91" s="206"/>
      <c r="B91" s="203"/>
      <c r="C91" s="251"/>
      <c r="D91" s="254"/>
      <c r="E91" s="256"/>
      <c r="F91" s="200"/>
      <c r="G91" s="245"/>
      <c r="H91" s="247"/>
      <c r="I91" s="245"/>
      <c r="J91" s="243"/>
      <c r="K91" s="37" t="s">
        <v>47</v>
      </c>
      <c r="L91" s="20" t="s">
        <v>82</v>
      </c>
      <c r="M91" s="173" t="s">
        <v>83</v>
      </c>
      <c r="N91" s="170">
        <v>1</v>
      </c>
      <c r="O91" s="170">
        <v>1</v>
      </c>
      <c r="P91" s="170">
        <f t="shared" si="2"/>
        <v>1</v>
      </c>
      <c r="Q91" s="28"/>
    </row>
    <row r="92" spans="1:17" ht="12.95" customHeight="1" thickBot="1" x14ac:dyDescent="0.3">
      <c r="A92" s="206"/>
      <c r="B92" s="203"/>
      <c r="C92" s="251"/>
      <c r="D92" s="254"/>
      <c r="E92" s="256"/>
      <c r="F92" s="200"/>
      <c r="G92" s="30" t="s">
        <v>37</v>
      </c>
      <c r="H92" s="30" t="s">
        <v>37</v>
      </c>
      <c r="I92" s="30" t="s">
        <v>37</v>
      </c>
      <c r="J92" s="30" t="s">
        <v>37</v>
      </c>
      <c r="K92" s="21" t="s">
        <v>48</v>
      </c>
      <c r="L92" s="22" t="s">
        <v>84</v>
      </c>
      <c r="M92" s="174" t="s">
        <v>85</v>
      </c>
      <c r="N92" s="175">
        <v>1</v>
      </c>
      <c r="O92" s="175">
        <v>1</v>
      </c>
      <c r="P92" s="170">
        <f t="shared" si="2"/>
        <v>1</v>
      </c>
      <c r="Q92" s="31"/>
    </row>
    <row r="93" spans="1:17" ht="12.95" customHeight="1" x14ac:dyDescent="0.25">
      <c r="A93" s="206"/>
      <c r="B93" s="203"/>
      <c r="C93" s="251"/>
      <c r="D93" s="254"/>
      <c r="E93" s="256"/>
      <c r="F93" s="200"/>
      <c r="G93" s="205" t="s">
        <v>104</v>
      </c>
      <c r="H93" s="205" t="s">
        <v>86</v>
      </c>
      <c r="I93" s="205">
        <v>1</v>
      </c>
      <c r="J93" s="202">
        <f>B70</f>
        <v>1</v>
      </c>
      <c r="K93" s="14" t="s">
        <v>49</v>
      </c>
      <c r="L93" s="23" t="s">
        <v>234</v>
      </c>
      <c r="M93" s="163" t="s">
        <v>233</v>
      </c>
      <c r="N93" s="172">
        <v>7</v>
      </c>
      <c r="O93" s="172">
        <v>7</v>
      </c>
      <c r="P93" s="167">
        <f t="shared" si="2"/>
        <v>7</v>
      </c>
      <c r="Q93" s="29"/>
    </row>
    <row r="94" spans="1:17" ht="12.95" customHeight="1" x14ac:dyDescent="0.25">
      <c r="A94" s="206"/>
      <c r="B94" s="203"/>
      <c r="C94" s="251"/>
      <c r="D94" s="254"/>
      <c r="E94" s="256"/>
      <c r="F94" s="200"/>
      <c r="G94" s="206"/>
      <c r="H94" s="206"/>
      <c r="I94" s="206"/>
      <c r="J94" s="203"/>
      <c r="K94" s="149" t="s">
        <v>235</v>
      </c>
      <c r="L94" s="25" t="s">
        <v>240</v>
      </c>
      <c r="M94" s="163" t="s">
        <v>237</v>
      </c>
      <c r="N94" s="176">
        <v>7</v>
      </c>
      <c r="O94" s="176">
        <v>7</v>
      </c>
      <c r="P94" s="167">
        <f t="shared" si="2"/>
        <v>7</v>
      </c>
      <c r="Q94" s="26"/>
    </row>
    <row r="95" spans="1:17" ht="12.95" customHeight="1" x14ac:dyDescent="0.25">
      <c r="A95" s="206"/>
      <c r="B95" s="203"/>
      <c r="C95" s="251"/>
      <c r="D95" s="254"/>
      <c r="E95" s="256"/>
      <c r="F95" s="200"/>
      <c r="G95" s="206"/>
      <c r="H95" s="206"/>
      <c r="I95" s="206"/>
      <c r="J95" s="203"/>
      <c r="K95" s="40" t="s">
        <v>243</v>
      </c>
      <c r="L95" s="25" t="s">
        <v>87</v>
      </c>
      <c r="M95" s="160" t="s">
        <v>45</v>
      </c>
      <c r="N95" s="176">
        <v>7</v>
      </c>
      <c r="O95" s="176">
        <v>7</v>
      </c>
      <c r="P95" s="167">
        <f t="shared" si="2"/>
        <v>7</v>
      </c>
      <c r="Q95" s="27"/>
    </row>
    <row r="96" spans="1:17" ht="12.95" customHeight="1" x14ac:dyDescent="0.25">
      <c r="A96" s="207"/>
      <c r="B96" s="204"/>
      <c r="C96" s="252"/>
      <c r="D96" s="255"/>
      <c r="E96" s="218"/>
      <c r="F96" s="201"/>
      <c r="G96" s="207"/>
      <c r="H96" s="207"/>
      <c r="I96" s="207"/>
      <c r="J96" s="204"/>
      <c r="K96" s="36" t="s">
        <v>244</v>
      </c>
      <c r="L96" s="16" t="s">
        <v>36</v>
      </c>
      <c r="M96" s="163" t="s">
        <v>46</v>
      </c>
      <c r="N96" s="166">
        <v>7</v>
      </c>
      <c r="O96" s="166">
        <v>7</v>
      </c>
      <c r="P96" s="167">
        <f t="shared" si="2"/>
        <v>7</v>
      </c>
      <c r="Q96" s="26"/>
    </row>
    <row r="97" spans="1:17" ht="12.95" customHeight="1" x14ac:dyDescent="0.25">
      <c r="A97" s="150"/>
      <c r="B97" s="150"/>
      <c r="C97" s="151"/>
      <c r="D97" s="152"/>
      <c r="E97" s="153"/>
      <c r="F97" s="154"/>
      <c r="G97" s="150"/>
      <c r="H97" s="150"/>
      <c r="I97" s="150"/>
      <c r="J97" s="150"/>
      <c r="K97" s="153"/>
      <c r="L97" s="155"/>
      <c r="M97" s="156"/>
      <c r="N97" s="155"/>
      <c r="O97" s="155"/>
      <c r="P97" s="157"/>
      <c r="Q97" s="158"/>
    </row>
    <row r="98" spans="1:17" ht="12.95" customHeight="1" x14ac:dyDescent="0.25">
      <c r="A98" s="150"/>
      <c r="B98" s="150"/>
      <c r="C98" s="151"/>
      <c r="D98" s="152"/>
      <c r="E98" s="153"/>
      <c r="F98" s="154"/>
      <c r="G98" s="150"/>
      <c r="H98" s="150"/>
      <c r="I98" s="150"/>
      <c r="J98" s="150"/>
      <c r="K98" s="153"/>
      <c r="L98" s="155"/>
      <c r="M98" s="156"/>
      <c r="N98" s="155"/>
      <c r="O98" s="155"/>
      <c r="P98" s="157"/>
      <c r="Q98" s="158"/>
    </row>
    <row r="104" spans="1:17" ht="8.25" customHeight="1" x14ac:dyDescent="0.25"/>
    <row r="105" spans="1:17" ht="19.5" x14ac:dyDescent="0.25">
      <c r="A105" s="223" t="s">
        <v>0</v>
      </c>
      <c r="B105" s="224"/>
      <c r="C105" s="6"/>
      <c r="D105" s="7"/>
      <c r="E105" s="7" t="s">
        <v>14</v>
      </c>
      <c r="F105" s="8"/>
      <c r="G105" s="7"/>
      <c r="H105" s="7" t="s">
        <v>13</v>
      </c>
      <c r="I105" s="7"/>
      <c r="J105" s="8"/>
      <c r="K105" s="6"/>
      <c r="L105" s="7"/>
      <c r="M105" s="5" t="s">
        <v>1</v>
      </c>
      <c r="N105" s="7"/>
      <c r="O105" s="7"/>
      <c r="P105" s="7"/>
      <c r="Q105" s="12" t="s">
        <v>15</v>
      </c>
    </row>
    <row r="106" spans="1:17" ht="60" x14ac:dyDescent="0.25">
      <c r="A106" s="34" t="s">
        <v>2</v>
      </c>
      <c r="B106" s="24" t="s">
        <v>3</v>
      </c>
      <c r="C106" s="24" t="s">
        <v>4</v>
      </c>
      <c r="D106" s="19" t="s">
        <v>5</v>
      </c>
      <c r="E106" s="24" t="s">
        <v>6</v>
      </c>
      <c r="F106" s="24" t="s">
        <v>3</v>
      </c>
      <c r="G106" s="24" t="s">
        <v>10</v>
      </c>
      <c r="H106" s="24" t="s">
        <v>5</v>
      </c>
      <c r="I106" s="24" t="s">
        <v>12</v>
      </c>
      <c r="J106" s="24" t="s">
        <v>11</v>
      </c>
      <c r="K106" s="33" t="s">
        <v>7</v>
      </c>
      <c r="L106" s="19" t="s">
        <v>5</v>
      </c>
      <c r="M106" s="19" t="s">
        <v>9</v>
      </c>
      <c r="N106" s="24" t="s">
        <v>8</v>
      </c>
      <c r="O106" s="24" t="s">
        <v>6</v>
      </c>
      <c r="P106" s="24" t="s">
        <v>3</v>
      </c>
      <c r="Q106" s="19" t="s">
        <v>16</v>
      </c>
    </row>
    <row r="107" spans="1:17" x14ac:dyDescent="0.25">
      <c r="A107" s="225" t="s">
        <v>102</v>
      </c>
      <c r="B107" s="228">
        <v>1</v>
      </c>
      <c r="C107" s="225" t="s">
        <v>104</v>
      </c>
      <c r="D107" s="234" t="s">
        <v>113</v>
      </c>
      <c r="E107" s="237" t="s">
        <v>19</v>
      </c>
      <c r="F107" s="228">
        <f>B107</f>
        <v>1</v>
      </c>
      <c r="G107" s="32" t="s">
        <v>37</v>
      </c>
      <c r="H107" s="32" t="s">
        <v>37</v>
      </c>
      <c r="I107" s="178" t="s">
        <v>37</v>
      </c>
      <c r="J107" s="178" t="s">
        <v>37</v>
      </c>
      <c r="K107" s="40" t="s">
        <v>19</v>
      </c>
      <c r="L107" s="15" t="s">
        <v>90</v>
      </c>
      <c r="M107" s="159" t="s">
        <v>115</v>
      </c>
      <c r="N107" s="159">
        <v>1</v>
      </c>
      <c r="O107" s="176">
        <v>1</v>
      </c>
      <c r="P107" s="176">
        <f>O107*B$107</f>
        <v>1</v>
      </c>
      <c r="Q107" s="26"/>
    </row>
    <row r="108" spans="1:17" x14ac:dyDescent="0.25">
      <c r="A108" s="226"/>
      <c r="B108" s="229"/>
      <c r="C108" s="226"/>
      <c r="D108" s="235"/>
      <c r="E108" s="238"/>
      <c r="F108" s="229"/>
      <c r="G108" s="193" t="s">
        <v>100</v>
      </c>
      <c r="H108" s="193" t="s">
        <v>114</v>
      </c>
      <c r="I108" s="196" t="s">
        <v>19</v>
      </c>
      <c r="J108" s="199">
        <f>B107</f>
        <v>1</v>
      </c>
      <c r="K108" s="36" t="s">
        <v>20</v>
      </c>
      <c r="L108" s="38" t="s">
        <v>91</v>
      </c>
      <c r="M108" s="160" t="s">
        <v>245</v>
      </c>
      <c r="N108" s="159">
        <v>1</v>
      </c>
      <c r="O108" s="166">
        <v>1</v>
      </c>
      <c r="P108" s="176">
        <f t="shared" ref="P108:P124" si="3">O108*B$107</f>
        <v>1</v>
      </c>
      <c r="Q108" s="26"/>
    </row>
    <row r="109" spans="1:17" x14ac:dyDescent="0.25">
      <c r="A109" s="226"/>
      <c r="B109" s="229"/>
      <c r="C109" s="226"/>
      <c r="D109" s="235"/>
      <c r="E109" s="238"/>
      <c r="F109" s="229"/>
      <c r="G109" s="194"/>
      <c r="H109" s="194"/>
      <c r="I109" s="197"/>
      <c r="J109" s="200"/>
      <c r="K109" s="36" t="s">
        <v>21</v>
      </c>
      <c r="L109" s="38" t="s">
        <v>92</v>
      </c>
      <c r="M109" s="160" t="s">
        <v>120</v>
      </c>
      <c r="N109" s="159">
        <v>1</v>
      </c>
      <c r="O109" s="166">
        <v>1</v>
      </c>
      <c r="P109" s="176">
        <f t="shared" si="3"/>
        <v>1</v>
      </c>
      <c r="Q109" s="26"/>
    </row>
    <row r="110" spans="1:17" x14ac:dyDescent="0.25">
      <c r="A110" s="226"/>
      <c r="B110" s="229"/>
      <c r="C110" s="226"/>
      <c r="D110" s="235"/>
      <c r="E110" s="238"/>
      <c r="F110" s="229"/>
      <c r="G110" s="194"/>
      <c r="H110" s="194"/>
      <c r="I110" s="197"/>
      <c r="J110" s="200"/>
      <c r="K110" s="149" t="s">
        <v>22</v>
      </c>
      <c r="L110" s="38" t="s">
        <v>95</v>
      </c>
      <c r="M110" s="159" t="s">
        <v>117</v>
      </c>
      <c r="N110" s="159">
        <v>1</v>
      </c>
      <c r="O110" s="166">
        <v>1</v>
      </c>
      <c r="P110" s="176">
        <f t="shared" si="3"/>
        <v>1</v>
      </c>
      <c r="Q110" s="26"/>
    </row>
    <row r="111" spans="1:17" x14ac:dyDescent="0.25">
      <c r="A111" s="226"/>
      <c r="B111" s="229"/>
      <c r="C111" s="226"/>
      <c r="D111" s="235"/>
      <c r="E111" s="238"/>
      <c r="F111" s="229"/>
      <c r="G111" s="194"/>
      <c r="H111" s="194"/>
      <c r="I111" s="197"/>
      <c r="J111" s="200"/>
      <c r="K111" s="147" t="s">
        <v>23</v>
      </c>
      <c r="L111" s="38" t="s">
        <v>96</v>
      </c>
      <c r="M111" s="159" t="s">
        <v>118</v>
      </c>
      <c r="N111" s="159">
        <v>1</v>
      </c>
      <c r="O111" s="166">
        <v>1</v>
      </c>
      <c r="P111" s="176">
        <f t="shared" si="3"/>
        <v>1</v>
      </c>
      <c r="Q111" s="26"/>
    </row>
    <row r="112" spans="1:17" x14ac:dyDescent="0.25">
      <c r="A112" s="226"/>
      <c r="B112" s="229"/>
      <c r="C112" s="226"/>
      <c r="D112" s="235"/>
      <c r="E112" s="238"/>
      <c r="F112" s="229"/>
      <c r="G112" s="194"/>
      <c r="H112" s="194"/>
      <c r="I112" s="197"/>
      <c r="J112" s="200"/>
      <c r="K112" s="147" t="s">
        <v>24</v>
      </c>
      <c r="L112" s="38" t="s">
        <v>97</v>
      </c>
      <c r="M112" s="159" t="s">
        <v>119</v>
      </c>
      <c r="N112" s="159">
        <v>2</v>
      </c>
      <c r="O112" s="166">
        <v>2</v>
      </c>
      <c r="P112" s="176">
        <f t="shared" si="3"/>
        <v>2</v>
      </c>
      <c r="Q112" s="26"/>
    </row>
    <row r="113" spans="1:17" x14ac:dyDescent="0.25">
      <c r="A113" s="226"/>
      <c r="B113" s="229"/>
      <c r="C113" s="226"/>
      <c r="D113" s="235"/>
      <c r="E113" s="238"/>
      <c r="F113" s="229"/>
      <c r="G113" s="194"/>
      <c r="H113" s="194"/>
      <c r="I113" s="197"/>
      <c r="J113" s="200"/>
      <c r="K113" s="149" t="s">
        <v>25</v>
      </c>
      <c r="L113" s="38" t="s">
        <v>249</v>
      </c>
      <c r="M113" s="159" t="s">
        <v>251</v>
      </c>
      <c r="N113" s="159">
        <v>2</v>
      </c>
      <c r="O113" s="166">
        <v>2</v>
      </c>
      <c r="P113" s="176">
        <f t="shared" si="3"/>
        <v>2</v>
      </c>
      <c r="Q113" s="26"/>
    </row>
    <row r="114" spans="1:17" x14ac:dyDescent="0.25">
      <c r="A114" s="226"/>
      <c r="B114" s="229"/>
      <c r="C114" s="226"/>
      <c r="D114" s="235"/>
      <c r="E114" s="238"/>
      <c r="F114" s="229"/>
      <c r="G114" s="194"/>
      <c r="H114" s="194"/>
      <c r="I114" s="197"/>
      <c r="J114" s="200"/>
      <c r="K114" s="147" t="s">
        <v>26</v>
      </c>
      <c r="L114" s="38" t="s">
        <v>250</v>
      </c>
      <c r="M114" s="159" t="s">
        <v>17</v>
      </c>
      <c r="N114" s="159">
        <v>2</v>
      </c>
      <c r="O114" s="166">
        <v>2</v>
      </c>
      <c r="P114" s="176">
        <f t="shared" si="3"/>
        <v>2</v>
      </c>
      <c r="Q114" s="26"/>
    </row>
    <row r="115" spans="1:17" x14ac:dyDescent="0.25">
      <c r="A115" s="226"/>
      <c r="B115" s="229"/>
      <c r="C115" s="226"/>
      <c r="D115" s="235"/>
      <c r="E115" s="238"/>
      <c r="F115" s="229"/>
      <c r="G115" s="194"/>
      <c r="H115" s="194"/>
      <c r="I115" s="197"/>
      <c r="J115" s="200"/>
      <c r="K115" s="147" t="s">
        <v>27</v>
      </c>
      <c r="L115" s="38" t="s">
        <v>98</v>
      </c>
      <c r="M115" s="161" t="s">
        <v>246</v>
      </c>
      <c r="N115" s="159">
        <v>2</v>
      </c>
      <c r="O115" s="166">
        <v>2</v>
      </c>
      <c r="P115" s="176">
        <f t="shared" si="3"/>
        <v>2</v>
      </c>
      <c r="Q115" s="26"/>
    </row>
    <row r="116" spans="1:17" x14ac:dyDescent="0.25">
      <c r="A116" s="226"/>
      <c r="B116" s="229"/>
      <c r="C116" s="226"/>
      <c r="D116" s="235"/>
      <c r="E116" s="238"/>
      <c r="F116" s="229"/>
      <c r="G116" s="195"/>
      <c r="H116" s="195"/>
      <c r="I116" s="198"/>
      <c r="J116" s="201"/>
      <c r="K116" s="149" t="s">
        <v>28</v>
      </c>
      <c r="L116" s="38" t="s">
        <v>99</v>
      </c>
      <c r="M116" s="161" t="s">
        <v>247</v>
      </c>
      <c r="N116" s="159">
        <v>2</v>
      </c>
      <c r="O116" s="166">
        <v>2</v>
      </c>
      <c r="P116" s="176">
        <f t="shared" si="3"/>
        <v>2</v>
      </c>
      <c r="Q116" s="26"/>
    </row>
    <row r="117" spans="1:17" x14ac:dyDescent="0.25">
      <c r="A117" s="226"/>
      <c r="B117" s="229"/>
      <c r="C117" s="226"/>
      <c r="D117" s="235"/>
      <c r="E117" s="238"/>
      <c r="F117" s="229"/>
      <c r="G117" s="219" t="s">
        <v>101</v>
      </c>
      <c r="H117" s="219" t="s">
        <v>126</v>
      </c>
      <c r="I117" s="221" t="s">
        <v>19</v>
      </c>
      <c r="J117" s="217">
        <f>B107</f>
        <v>1</v>
      </c>
      <c r="K117" s="147" t="s">
        <v>29</v>
      </c>
      <c r="L117" s="38" t="s">
        <v>93</v>
      </c>
      <c r="M117" s="160" t="s">
        <v>120</v>
      </c>
      <c r="N117" s="159">
        <v>1</v>
      </c>
      <c r="O117" s="166">
        <v>1</v>
      </c>
      <c r="P117" s="176">
        <f t="shared" si="3"/>
        <v>1</v>
      </c>
      <c r="Q117" s="26"/>
    </row>
    <row r="118" spans="1:17" x14ac:dyDescent="0.25">
      <c r="A118" s="226"/>
      <c r="B118" s="229"/>
      <c r="C118" s="226"/>
      <c r="D118" s="235"/>
      <c r="E118" s="238"/>
      <c r="F118" s="229"/>
      <c r="G118" s="220"/>
      <c r="H118" s="220"/>
      <c r="I118" s="222"/>
      <c r="J118" s="218"/>
      <c r="K118" s="147" t="s">
        <v>182</v>
      </c>
      <c r="L118" s="180" t="s">
        <v>94</v>
      </c>
      <c r="M118" s="162" t="s">
        <v>115</v>
      </c>
      <c r="N118" s="162">
        <v>1</v>
      </c>
      <c r="O118" s="168">
        <v>1</v>
      </c>
      <c r="P118" s="176">
        <f t="shared" si="3"/>
        <v>1</v>
      </c>
      <c r="Q118" s="26"/>
    </row>
    <row r="119" spans="1:17" x14ac:dyDescent="0.25">
      <c r="A119" s="226"/>
      <c r="B119" s="229"/>
      <c r="C119" s="226"/>
      <c r="D119" s="235"/>
      <c r="E119" s="238"/>
      <c r="F119" s="229"/>
      <c r="G119" s="35" t="s">
        <v>37</v>
      </c>
      <c r="H119" s="35" t="s">
        <v>37</v>
      </c>
      <c r="I119" s="179" t="s">
        <v>37</v>
      </c>
      <c r="J119" s="179" t="s">
        <v>37</v>
      </c>
      <c r="K119" s="149" t="s">
        <v>30</v>
      </c>
      <c r="L119" s="38" t="s">
        <v>108</v>
      </c>
      <c r="M119" s="163" t="s">
        <v>121</v>
      </c>
      <c r="N119" s="162">
        <v>1</v>
      </c>
      <c r="O119" s="168">
        <v>1</v>
      </c>
      <c r="P119" s="176">
        <f t="shared" si="3"/>
        <v>1</v>
      </c>
      <c r="Q119" s="26"/>
    </row>
    <row r="120" spans="1:17" x14ac:dyDescent="0.25">
      <c r="A120" s="226"/>
      <c r="B120" s="229"/>
      <c r="C120" s="226"/>
      <c r="D120" s="235"/>
      <c r="E120" s="238"/>
      <c r="F120" s="229"/>
      <c r="G120" s="35" t="s">
        <v>37</v>
      </c>
      <c r="H120" s="35" t="s">
        <v>37</v>
      </c>
      <c r="I120" s="179" t="s">
        <v>37</v>
      </c>
      <c r="J120" s="179" t="s">
        <v>37</v>
      </c>
      <c r="K120" s="147" t="s">
        <v>31</v>
      </c>
      <c r="L120" s="38" t="s">
        <v>109</v>
      </c>
      <c r="M120" s="160" t="s">
        <v>252</v>
      </c>
      <c r="N120" s="162">
        <v>2</v>
      </c>
      <c r="O120" s="168">
        <v>2</v>
      </c>
      <c r="P120" s="176">
        <f t="shared" si="3"/>
        <v>2</v>
      </c>
      <c r="Q120" s="26"/>
    </row>
    <row r="121" spans="1:17" ht="28.5" x14ac:dyDescent="0.25">
      <c r="A121" s="226"/>
      <c r="B121" s="229"/>
      <c r="C121" s="226"/>
      <c r="D121" s="235"/>
      <c r="E121" s="238"/>
      <c r="F121" s="229"/>
      <c r="G121" s="231" t="s">
        <v>104</v>
      </c>
      <c r="H121" s="208" t="s">
        <v>127</v>
      </c>
      <c r="I121" s="211" t="s">
        <v>19</v>
      </c>
      <c r="J121" s="214">
        <f>B107</f>
        <v>1</v>
      </c>
      <c r="K121" s="147" t="s">
        <v>32</v>
      </c>
      <c r="L121" s="181" t="s">
        <v>110</v>
      </c>
      <c r="M121" s="164" t="s">
        <v>253</v>
      </c>
      <c r="N121" s="162">
        <v>1</v>
      </c>
      <c r="O121" s="168">
        <v>1</v>
      </c>
      <c r="P121" s="176">
        <f t="shared" si="3"/>
        <v>1</v>
      </c>
      <c r="Q121" s="26"/>
    </row>
    <row r="122" spans="1:17" x14ac:dyDescent="0.25">
      <c r="A122" s="226"/>
      <c r="B122" s="229"/>
      <c r="C122" s="226"/>
      <c r="D122" s="235"/>
      <c r="E122" s="238"/>
      <c r="F122" s="229"/>
      <c r="G122" s="232"/>
      <c r="H122" s="209"/>
      <c r="I122" s="212"/>
      <c r="J122" s="215"/>
      <c r="K122" s="149" t="s">
        <v>33</v>
      </c>
      <c r="L122" s="181" t="s">
        <v>257</v>
      </c>
      <c r="M122" s="165" t="s">
        <v>258</v>
      </c>
      <c r="N122" s="162">
        <v>1</v>
      </c>
      <c r="O122" s="168">
        <v>1</v>
      </c>
      <c r="P122" s="176">
        <f t="shared" si="3"/>
        <v>1</v>
      </c>
      <c r="Q122" s="26"/>
    </row>
    <row r="123" spans="1:17" ht="28.5" x14ac:dyDescent="0.25">
      <c r="A123" s="226"/>
      <c r="B123" s="229"/>
      <c r="C123" s="226"/>
      <c r="D123" s="235"/>
      <c r="E123" s="238"/>
      <c r="F123" s="229"/>
      <c r="G123" s="232"/>
      <c r="H123" s="209"/>
      <c r="I123" s="212"/>
      <c r="J123" s="215"/>
      <c r="K123" s="147" t="s">
        <v>34</v>
      </c>
      <c r="L123" s="182" t="s">
        <v>111</v>
      </c>
      <c r="M123" s="160" t="s">
        <v>256</v>
      </c>
      <c r="N123" s="162">
        <v>1</v>
      </c>
      <c r="O123" s="168">
        <v>1</v>
      </c>
      <c r="P123" s="176">
        <f t="shared" si="3"/>
        <v>1</v>
      </c>
      <c r="Q123" s="26"/>
    </row>
    <row r="124" spans="1:17" ht="28.5" x14ac:dyDescent="0.25">
      <c r="A124" s="227"/>
      <c r="B124" s="230"/>
      <c r="C124" s="227"/>
      <c r="D124" s="236"/>
      <c r="E124" s="239"/>
      <c r="F124" s="230"/>
      <c r="G124" s="233"/>
      <c r="H124" s="210"/>
      <c r="I124" s="213"/>
      <c r="J124" s="216"/>
      <c r="K124" s="147" t="s">
        <v>38</v>
      </c>
      <c r="L124" s="182" t="s">
        <v>112</v>
      </c>
      <c r="M124" s="164" t="s">
        <v>255</v>
      </c>
      <c r="N124" s="162">
        <v>1</v>
      </c>
      <c r="O124" s="166">
        <v>1</v>
      </c>
      <c r="P124" s="176">
        <f t="shared" si="3"/>
        <v>1</v>
      </c>
      <c r="Q124" s="26"/>
    </row>
  </sheetData>
  <mergeCells count="64">
    <mergeCell ref="G8:G19"/>
    <mergeCell ref="A6:B6"/>
    <mergeCell ref="A8:A19"/>
    <mergeCell ref="A68:B68"/>
    <mergeCell ref="C8:C19"/>
    <mergeCell ref="D8:D19"/>
    <mergeCell ref="B40:B47"/>
    <mergeCell ref="C40:C47"/>
    <mergeCell ref="D40:D47"/>
    <mergeCell ref="A38:B38"/>
    <mergeCell ref="A40:A47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G40:G42"/>
    <mergeCell ref="E40:E47"/>
    <mergeCell ref="H40:H42"/>
    <mergeCell ref="H8:H19"/>
    <mergeCell ref="E8:E19"/>
    <mergeCell ref="F8:F19"/>
    <mergeCell ref="A70:A96"/>
    <mergeCell ref="I70:I89"/>
    <mergeCell ref="J70:J89"/>
    <mergeCell ref="G90:G91"/>
    <mergeCell ref="H90:H91"/>
    <mergeCell ref="I90:I91"/>
    <mergeCell ref="J90:J91"/>
    <mergeCell ref="G70:G89"/>
    <mergeCell ref="B70:B96"/>
    <mergeCell ref="C70:C96"/>
    <mergeCell ref="D70:D96"/>
    <mergeCell ref="E70:E96"/>
    <mergeCell ref="F70:F96"/>
    <mergeCell ref="H70:H89"/>
    <mergeCell ref="H93:H96"/>
    <mergeCell ref="I93:I96"/>
    <mergeCell ref="A105:B105"/>
    <mergeCell ref="A107:A124"/>
    <mergeCell ref="B107:B124"/>
    <mergeCell ref="C107:C124"/>
    <mergeCell ref="G108:G116"/>
    <mergeCell ref="G121:G124"/>
    <mergeCell ref="D107:D124"/>
    <mergeCell ref="E107:E124"/>
    <mergeCell ref="F107:F124"/>
    <mergeCell ref="H121:H124"/>
    <mergeCell ref="I121:I124"/>
    <mergeCell ref="J121:J124"/>
    <mergeCell ref="J117:J118"/>
    <mergeCell ref="G117:G118"/>
    <mergeCell ref="H117:H118"/>
    <mergeCell ref="I117:I118"/>
    <mergeCell ref="H108:H116"/>
    <mergeCell ref="I108:I116"/>
    <mergeCell ref="J108:J116"/>
    <mergeCell ref="J93:J96"/>
    <mergeCell ref="G93:G96"/>
  </mergeCells>
  <pageMargins left="0.46195652173913043" right="0.7" top="0.66666666666666663" bottom="0.71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92"/>
  <sheetViews>
    <sheetView tabSelected="1" view="pageLayout" topLeftCell="B1" zoomScaleNormal="100" workbookViewId="0">
      <selection activeCell="N102" sqref="N102"/>
    </sheetView>
  </sheetViews>
  <sheetFormatPr defaultRowHeight="15" x14ac:dyDescent="0.25"/>
  <cols>
    <col min="1" max="3" width="5.140625" customWidth="1"/>
    <col min="4" max="5" width="5.85546875" customWidth="1"/>
    <col min="6" max="6" width="5.42578125" customWidth="1"/>
    <col min="7" max="7" width="5.140625" customWidth="1"/>
    <col min="8" max="8" width="5.28515625" customWidth="1"/>
    <col min="9" max="9" width="11.85546875" customWidth="1"/>
    <col min="10" max="10" width="6" bestFit="1" customWidth="1"/>
    <col min="11" max="11" width="4.85546875" customWidth="1"/>
    <col min="12" max="12" width="4.28515625" customWidth="1"/>
    <col min="13" max="13" width="20.85546875" customWidth="1"/>
    <col min="14" max="14" width="20.85546875" style="336" customWidth="1"/>
    <col min="15" max="15" width="10.5703125" customWidth="1"/>
    <col min="16" max="16" width="5.5703125" customWidth="1"/>
    <col min="17" max="17" width="5.140625" customWidth="1"/>
    <col min="18" max="18" width="6.140625" customWidth="1"/>
    <col min="19" max="19" width="5.7109375" customWidth="1"/>
    <col min="20" max="21" width="4.85546875" customWidth="1"/>
  </cols>
  <sheetData>
    <row r="5" spans="1:21" ht="5.25" customHeight="1" thickBot="1" x14ac:dyDescent="0.3"/>
    <row r="6" spans="1:21" ht="19.5" x14ac:dyDescent="0.25">
      <c r="A6" s="313" t="s">
        <v>0</v>
      </c>
      <c r="B6" s="314"/>
      <c r="C6" s="315"/>
      <c r="D6" s="41"/>
      <c r="E6" s="42"/>
      <c r="F6" s="42" t="s">
        <v>14</v>
      </c>
      <c r="G6" s="43"/>
      <c r="H6" s="44"/>
      <c r="I6" s="42" t="s">
        <v>13</v>
      </c>
      <c r="J6" s="42"/>
      <c r="K6" s="43"/>
      <c r="L6" s="41"/>
      <c r="M6" s="42"/>
      <c r="N6" s="337"/>
      <c r="O6" s="45" t="s">
        <v>1</v>
      </c>
      <c r="P6" s="42"/>
      <c r="Q6" s="42"/>
      <c r="R6" s="42"/>
      <c r="S6" s="52"/>
      <c r="T6" s="52"/>
      <c r="U6" s="46" t="s">
        <v>15</v>
      </c>
    </row>
    <row r="7" spans="1:21" ht="52.5" customHeight="1" x14ac:dyDescent="0.25">
      <c r="A7" s="47" t="s">
        <v>2</v>
      </c>
      <c r="B7" s="48" t="s">
        <v>128</v>
      </c>
      <c r="C7" s="3" t="s">
        <v>3</v>
      </c>
      <c r="D7" s="49" t="s">
        <v>4</v>
      </c>
      <c r="E7" s="10" t="s">
        <v>5</v>
      </c>
      <c r="F7" s="9" t="s">
        <v>6</v>
      </c>
      <c r="G7" s="9" t="s">
        <v>3</v>
      </c>
      <c r="H7" s="50" t="s">
        <v>10</v>
      </c>
      <c r="I7" s="3" t="s">
        <v>5</v>
      </c>
      <c r="J7" s="3" t="s">
        <v>12</v>
      </c>
      <c r="K7" s="3" t="s">
        <v>11</v>
      </c>
      <c r="L7" s="51" t="s">
        <v>7</v>
      </c>
      <c r="M7" s="2" t="s">
        <v>5</v>
      </c>
      <c r="N7" s="338"/>
      <c r="O7" s="2" t="s">
        <v>9</v>
      </c>
      <c r="P7" s="3" t="s">
        <v>8</v>
      </c>
      <c r="Q7" s="3" t="s">
        <v>6</v>
      </c>
      <c r="R7" s="11" t="s">
        <v>3</v>
      </c>
      <c r="S7" s="11" t="s">
        <v>168</v>
      </c>
      <c r="T7" s="11" t="s">
        <v>169</v>
      </c>
      <c r="U7" s="63" t="s">
        <v>16</v>
      </c>
    </row>
    <row r="8" spans="1:21" ht="12.95" customHeight="1" x14ac:dyDescent="0.25">
      <c r="A8" s="316" t="s">
        <v>102</v>
      </c>
      <c r="B8" s="288" t="s">
        <v>129</v>
      </c>
      <c r="C8" s="310">
        <v>1</v>
      </c>
      <c r="D8" s="288" t="s">
        <v>100</v>
      </c>
      <c r="E8" s="307" t="s">
        <v>103</v>
      </c>
      <c r="F8" s="307">
        <v>1</v>
      </c>
      <c r="G8" s="310">
        <f>F8*C8</f>
        <v>1</v>
      </c>
      <c r="H8" s="288" t="s">
        <v>100</v>
      </c>
      <c r="I8" s="319" t="s">
        <v>130</v>
      </c>
      <c r="J8" s="322">
        <v>1</v>
      </c>
      <c r="K8" s="322">
        <f>J8*G8</f>
        <v>1</v>
      </c>
      <c r="L8" s="64" t="s">
        <v>100</v>
      </c>
      <c r="M8" s="65" t="s">
        <v>130</v>
      </c>
      <c r="N8" s="339"/>
      <c r="O8" s="66" t="s">
        <v>131</v>
      </c>
      <c r="P8" s="65">
        <v>1</v>
      </c>
      <c r="Q8" s="65">
        <f>P8*$F$8</f>
        <v>1</v>
      </c>
      <c r="R8" s="4">
        <f>Q8*$C$8</f>
        <v>1</v>
      </c>
      <c r="S8" s="67">
        <f>13.9*R8</f>
        <v>13.9</v>
      </c>
      <c r="T8" s="67" t="s">
        <v>200</v>
      </c>
      <c r="U8" s="68"/>
    </row>
    <row r="9" spans="1:21" ht="12.95" customHeight="1" x14ac:dyDescent="0.25">
      <c r="A9" s="317"/>
      <c r="B9" s="289"/>
      <c r="C9" s="311"/>
      <c r="D9" s="289"/>
      <c r="E9" s="308"/>
      <c r="F9" s="308"/>
      <c r="G9" s="311"/>
      <c r="H9" s="289"/>
      <c r="I9" s="320"/>
      <c r="J9" s="323"/>
      <c r="K9" s="323"/>
      <c r="L9" s="64" t="s">
        <v>101</v>
      </c>
      <c r="M9" s="65" t="s">
        <v>132</v>
      </c>
      <c r="N9" s="339"/>
      <c r="O9" s="65" t="s">
        <v>133</v>
      </c>
      <c r="P9" s="65">
        <v>2</v>
      </c>
      <c r="Q9" s="65">
        <f t="shared" ref="Q9:Q29" si="0">P9*$F$8</f>
        <v>2</v>
      </c>
      <c r="R9" s="4">
        <f t="shared" ref="R9:R29" si="1">Q9*$C$8</f>
        <v>2</v>
      </c>
      <c r="S9" s="67">
        <f>R9*2.43</f>
        <v>4.8600000000000003</v>
      </c>
      <c r="T9" s="67" t="s">
        <v>200</v>
      </c>
      <c r="U9" s="68"/>
    </row>
    <row r="10" spans="1:21" ht="12.95" customHeight="1" thickBot="1" x14ac:dyDescent="0.3">
      <c r="A10" s="317"/>
      <c r="B10" s="289"/>
      <c r="C10" s="311"/>
      <c r="D10" s="289"/>
      <c r="E10" s="308"/>
      <c r="F10" s="308"/>
      <c r="G10" s="311"/>
      <c r="H10" s="306"/>
      <c r="I10" s="321"/>
      <c r="J10" s="324"/>
      <c r="K10" s="324"/>
      <c r="L10" s="69" t="s">
        <v>104</v>
      </c>
      <c r="M10" s="70" t="s">
        <v>134</v>
      </c>
      <c r="N10" s="340"/>
      <c r="O10" s="71" t="s">
        <v>43</v>
      </c>
      <c r="P10" s="70">
        <v>2</v>
      </c>
      <c r="Q10" s="70">
        <f t="shared" si="0"/>
        <v>2</v>
      </c>
      <c r="R10" s="57">
        <f t="shared" si="1"/>
        <v>2</v>
      </c>
      <c r="S10" s="72">
        <f>R10*0.015</f>
        <v>0.03</v>
      </c>
      <c r="T10" s="72" t="s">
        <v>200</v>
      </c>
      <c r="U10" s="73"/>
    </row>
    <row r="11" spans="1:21" ht="12.95" customHeight="1" x14ac:dyDescent="0.25">
      <c r="A11" s="317"/>
      <c r="B11" s="289"/>
      <c r="C11" s="311"/>
      <c r="D11" s="289"/>
      <c r="E11" s="308"/>
      <c r="F11" s="308"/>
      <c r="G11" s="311"/>
      <c r="H11" s="325" t="s">
        <v>101</v>
      </c>
      <c r="I11" s="326" t="s">
        <v>135</v>
      </c>
      <c r="J11" s="327">
        <v>1</v>
      </c>
      <c r="K11" s="327">
        <f>J11*G8</f>
        <v>1</v>
      </c>
      <c r="L11" s="74" t="s">
        <v>100</v>
      </c>
      <c r="M11" s="75" t="s">
        <v>135</v>
      </c>
      <c r="N11" s="341"/>
      <c r="O11" s="76" t="s">
        <v>131</v>
      </c>
      <c r="P11" s="75">
        <v>1</v>
      </c>
      <c r="Q11" s="65">
        <f t="shared" si="0"/>
        <v>1</v>
      </c>
      <c r="R11" s="4">
        <f t="shared" si="1"/>
        <v>1</v>
      </c>
      <c r="S11" s="77">
        <f>R11*13.9</f>
        <v>13.9</v>
      </c>
      <c r="T11" s="77" t="s">
        <v>200</v>
      </c>
      <c r="U11" s="78"/>
    </row>
    <row r="12" spans="1:21" ht="12.95" customHeight="1" x14ac:dyDescent="0.25">
      <c r="A12" s="317"/>
      <c r="B12" s="289"/>
      <c r="C12" s="311"/>
      <c r="D12" s="289"/>
      <c r="E12" s="308"/>
      <c r="F12" s="308"/>
      <c r="G12" s="311"/>
      <c r="H12" s="289"/>
      <c r="I12" s="320"/>
      <c r="J12" s="323"/>
      <c r="K12" s="323"/>
      <c r="L12" s="64" t="s">
        <v>101</v>
      </c>
      <c r="M12" s="65" t="s">
        <v>136</v>
      </c>
      <c r="N12" s="339"/>
      <c r="O12" s="66" t="s">
        <v>137</v>
      </c>
      <c r="P12" s="65">
        <v>2</v>
      </c>
      <c r="Q12" s="65">
        <f t="shared" si="0"/>
        <v>2</v>
      </c>
      <c r="R12" s="4">
        <f t="shared" si="1"/>
        <v>2</v>
      </c>
      <c r="S12" s="67">
        <f>R12*1.2</f>
        <v>2.4</v>
      </c>
      <c r="T12" s="67" t="s">
        <v>200</v>
      </c>
      <c r="U12" s="68"/>
    </row>
    <row r="13" spans="1:21" ht="12.95" customHeight="1" thickBot="1" x14ac:dyDescent="0.3">
      <c r="A13" s="317"/>
      <c r="B13" s="289"/>
      <c r="C13" s="311"/>
      <c r="D13" s="289"/>
      <c r="E13" s="308"/>
      <c r="F13" s="308"/>
      <c r="G13" s="311"/>
      <c r="H13" s="306"/>
      <c r="I13" s="321"/>
      <c r="J13" s="324"/>
      <c r="K13" s="324"/>
      <c r="L13" s="69" t="s">
        <v>104</v>
      </c>
      <c r="M13" s="70" t="s">
        <v>138</v>
      </c>
      <c r="N13" s="340"/>
      <c r="O13" s="71" t="s">
        <v>43</v>
      </c>
      <c r="P13" s="70">
        <v>2</v>
      </c>
      <c r="Q13" s="70">
        <f t="shared" si="0"/>
        <v>2</v>
      </c>
      <c r="R13" s="57">
        <f t="shared" si="1"/>
        <v>2</v>
      </c>
      <c r="S13" s="72">
        <f>R13*0.015</f>
        <v>0.03</v>
      </c>
      <c r="T13" s="72" t="s">
        <v>200</v>
      </c>
      <c r="U13" s="73"/>
    </row>
    <row r="14" spans="1:21" ht="12.95" customHeight="1" x14ac:dyDescent="0.25">
      <c r="A14" s="317"/>
      <c r="B14" s="289"/>
      <c r="C14" s="311"/>
      <c r="D14" s="289"/>
      <c r="E14" s="308"/>
      <c r="F14" s="308"/>
      <c r="G14" s="311"/>
      <c r="H14" s="325" t="s">
        <v>104</v>
      </c>
      <c r="I14" s="326" t="s">
        <v>139</v>
      </c>
      <c r="J14" s="327">
        <v>1</v>
      </c>
      <c r="K14" s="327">
        <f>J14*G8</f>
        <v>1</v>
      </c>
      <c r="L14" s="74" t="s">
        <v>100</v>
      </c>
      <c r="M14" s="75" t="s">
        <v>140</v>
      </c>
      <c r="N14" s="341"/>
      <c r="O14" s="75" t="s">
        <v>141</v>
      </c>
      <c r="P14" s="75">
        <v>1</v>
      </c>
      <c r="Q14" s="75">
        <f t="shared" si="0"/>
        <v>1</v>
      </c>
      <c r="R14" s="55">
        <f t="shared" si="1"/>
        <v>1</v>
      </c>
      <c r="S14" s="77">
        <f>R14*2.02</f>
        <v>2.02</v>
      </c>
      <c r="T14" s="77" t="s">
        <v>200</v>
      </c>
      <c r="U14" s="78"/>
    </row>
    <row r="15" spans="1:21" ht="12.95" customHeight="1" x14ac:dyDescent="0.25">
      <c r="A15" s="317"/>
      <c r="B15" s="289"/>
      <c r="C15" s="311"/>
      <c r="D15" s="289"/>
      <c r="E15" s="308"/>
      <c r="F15" s="308"/>
      <c r="G15" s="311"/>
      <c r="H15" s="289"/>
      <c r="I15" s="320"/>
      <c r="J15" s="323"/>
      <c r="K15" s="323"/>
      <c r="L15" s="64" t="s">
        <v>101</v>
      </c>
      <c r="M15" s="65" t="s">
        <v>142</v>
      </c>
      <c r="N15" s="339"/>
      <c r="O15" s="65" t="s">
        <v>143</v>
      </c>
      <c r="P15" s="65">
        <v>2</v>
      </c>
      <c r="Q15" s="65">
        <f t="shared" si="0"/>
        <v>2</v>
      </c>
      <c r="R15" s="4">
        <f t="shared" si="1"/>
        <v>2</v>
      </c>
      <c r="S15" s="67">
        <f>R15*1.22</f>
        <v>2.44</v>
      </c>
      <c r="T15" s="67" t="s">
        <v>200</v>
      </c>
      <c r="U15" s="68"/>
    </row>
    <row r="16" spans="1:21" ht="12.95" customHeight="1" thickBot="1" x14ac:dyDescent="0.3">
      <c r="A16" s="317"/>
      <c r="B16" s="289"/>
      <c r="C16" s="311"/>
      <c r="D16" s="289"/>
      <c r="E16" s="308"/>
      <c r="F16" s="308"/>
      <c r="G16" s="311"/>
      <c r="H16" s="306"/>
      <c r="I16" s="321"/>
      <c r="J16" s="324"/>
      <c r="K16" s="324"/>
      <c r="L16" s="69" t="s">
        <v>104</v>
      </c>
      <c r="M16" s="70" t="s">
        <v>144</v>
      </c>
      <c r="N16" s="340"/>
      <c r="O16" s="70" t="s">
        <v>145</v>
      </c>
      <c r="P16" s="70">
        <v>1</v>
      </c>
      <c r="Q16" s="70">
        <f t="shared" si="0"/>
        <v>1</v>
      </c>
      <c r="R16" s="57">
        <f t="shared" si="1"/>
        <v>1</v>
      </c>
      <c r="S16" s="72">
        <f>1.23*R16</f>
        <v>1.23</v>
      </c>
      <c r="T16" s="72" t="s">
        <v>200</v>
      </c>
      <c r="U16" s="73"/>
    </row>
    <row r="17" spans="1:21" ht="12.95" customHeight="1" x14ac:dyDescent="0.25">
      <c r="A17" s="317"/>
      <c r="B17" s="289"/>
      <c r="C17" s="311"/>
      <c r="D17" s="289"/>
      <c r="E17" s="308"/>
      <c r="F17" s="308"/>
      <c r="G17" s="311"/>
      <c r="H17" s="325" t="s">
        <v>106</v>
      </c>
      <c r="I17" s="327" t="s">
        <v>146</v>
      </c>
      <c r="J17" s="328">
        <v>1</v>
      </c>
      <c r="K17" s="328">
        <f>J17*G8</f>
        <v>1</v>
      </c>
      <c r="L17" s="74" t="s">
        <v>100</v>
      </c>
      <c r="M17" s="75" t="s">
        <v>146</v>
      </c>
      <c r="N17" s="341"/>
      <c r="O17" s="75" t="s">
        <v>147</v>
      </c>
      <c r="P17" s="75">
        <v>1</v>
      </c>
      <c r="Q17" s="75">
        <f t="shared" si="0"/>
        <v>1</v>
      </c>
      <c r="R17" s="55">
        <f t="shared" si="1"/>
        <v>1</v>
      </c>
      <c r="S17" s="77">
        <f>5.6*R17</f>
        <v>5.6</v>
      </c>
      <c r="T17" s="77" t="s">
        <v>200</v>
      </c>
      <c r="U17" s="78"/>
    </row>
    <row r="18" spans="1:21" ht="12.95" customHeight="1" x14ac:dyDescent="0.25">
      <c r="A18" s="317"/>
      <c r="B18" s="289"/>
      <c r="C18" s="311"/>
      <c r="D18" s="289"/>
      <c r="E18" s="308"/>
      <c r="F18" s="308"/>
      <c r="G18" s="311"/>
      <c r="H18" s="289"/>
      <c r="I18" s="323"/>
      <c r="J18" s="329"/>
      <c r="K18" s="329"/>
      <c r="L18" s="64" t="s">
        <v>101</v>
      </c>
      <c r="M18" s="65" t="s">
        <v>148</v>
      </c>
      <c r="N18" s="339"/>
      <c r="O18" s="66" t="s">
        <v>149</v>
      </c>
      <c r="P18" s="65">
        <v>1</v>
      </c>
      <c r="Q18" s="65">
        <f t="shared" si="0"/>
        <v>1</v>
      </c>
      <c r="R18" s="4">
        <f t="shared" si="1"/>
        <v>1</v>
      </c>
      <c r="S18" s="67">
        <f>R18*0.5</f>
        <v>0.5</v>
      </c>
      <c r="T18" s="67" t="s">
        <v>200</v>
      </c>
      <c r="U18" s="68"/>
    </row>
    <row r="19" spans="1:21" ht="12.95" customHeight="1" x14ac:dyDescent="0.25">
      <c r="A19" s="317"/>
      <c r="B19" s="289"/>
      <c r="C19" s="311"/>
      <c r="D19" s="289"/>
      <c r="E19" s="308"/>
      <c r="F19" s="308"/>
      <c r="G19" s="311"/>
      <c r="H19" s="289"/>
      <c r="I19" s="323"/>
      <c r="J19" s="329"/>
      <c r="K19" s="329"/>
      <c r="L19" s="64" t="s">
        <v>104</v>
      </c>
      <c r="M19" s="65" t="s">
        <v>150</v>
      </c>
      <c r="N19" s="339"/>
      <c r="O19" s="66" t="s">
        <v>151</v>
      </c>
      <c r="P19" s="65">
        <v>1</v>
      </c>
      <c r="Q19" s="65">
        <f t="shared" si="0"/>
        <v>1</v>
      </c>
      <c r="R19" s="4">
        <f t="shared" si="1"/>
        <v>1</v>
      </c>
      <c r="S19" s="67">
        <f>R19*2.93</f>
        <v>2.93</v>
      </c>
      <c r="T19" s="67" t="s">
        <v>200</v>
      </c>
      <c r="U19" s="68"/>
    </row>
    <row r="20" spans="1:21" ht="12.95" customHeight="1" x14ac:dyDescent="0.25">
      <c r="A20" s="317"/>
      <c r="B20" s="289"/>
      <c r="C20" s="311"/>
      <c r="D20" s="289"/>
      <c r="E20" s="308"/>
      <c r="F20" s="308"/>
      <c r="G20" s="311"/>
      <c r="H20" s="289"/>
      <c r="I20" s="323"/>
      <c r="J20" s="329"/>
      <c r="K20" s="329"/>
      <c r="L20" s="74" t="s">
        <v>106</v>
      </c>
      <c r="M20" s="86" t="s">
        <v>152</v>
      </c>
      <c r="N20" s="342"/>
      <c r="O20" s="75" t="s">
        <v>44</v>
      </c>
      <c r="P20" s="75">
        <v>4</v>
      </c>
      <c r="Q20" s="75">
        <f t="shared" si="0"/>
        <v>4</v>
      </c>
      <c r="R20" s="55">
        <f t="shared" si="1"/>
        <v>4</v>
      </c>
      <c r="S20" s="77">
        <f>R20*0.04</f>
        <v>0.16</v>
      </c>
      <c r="T20" s="77" t="s">
        <v>200</v>
      </c>
      <c r="U20" s="78"/>
    </row>
    <row r="21" spans="1:21" ht="12.95" customHeight="1" x14ac:dyDescent="0.25">
      <c r="A21" s="317"/>
      <c r="B21" s="289"/>
      <c r="C21" s="311"/>
      <c r="D21" s="289"/>
      <c r="E21" s="308"/>
      <c r="F21" s="308"/>
      <c r="G21" s="311"/>
      <c r="H21" s="289"/>
      <c r="I21" s="323"/>
      <c r="J21" s="329"/>
      <c r="K21" s="329"/>
      <c r="L21" s="64" t="s">
        <v>107</v>
      </c>
      <c r="M21" s="75" t="s">
        <v>153</v>
      </c>
      <c r="N21" s="341"/>
      <c r="O21" s="65" t="s">
        <v>154</v>
      </c>
      <c r="P21" s="65">
        <v>4</v>
      </c>
      <c r="Q21" s="65">
        <f t="shared" si="0"/>
        <v>4</v>
      </c>
      <c r="R21" s="4">
        <f t="shared" si="1"/>
        <v>4</v>
      </c>
      <c r="S21" s="67">
        <f>R21*0.01</f>
        <v>0.04</v>
      </c>
      <c r="T21" s="67" t="s">
        <v>200</v>
      </c>
      <c r="U21" s="68"/>
    </row>
    <row r="22" spans="1:21" ht="12.95" customHeight="1" x14ac:dyDescent="0.25">
      <c r="A22" s="317"/>
      <c r="B22" s="289"/>
      <c r="C22" s="311"/>
      <c r="D22" s="289"/>
      <c r="E22" s="308"/>
      <c r="F22" s="308"/>
      <c r="G22" s="311"/>
      <c r="H22" s="289"/>
      <c r="I22" s="323"/>
      <c r="J22" s="329"/>
      <c r="K22" s="329"/>
      <c r="L22" s="64" t="s">
        <v>102</v>
      </c>
      <c r="M22" s="65" t="s">
        <v>155</v>
      </c>
      <c r="N22" s="339"/>
      <c r="O22" s="65" t="s">
        <v>35</v>
      </c>
      <c r="P22" s="65">
        <v>16</v>
      </c>
      <c r="Q22" s="65">
        <f t="shared" si="0"/>
        <v>16</v>
      </c>
      <c r="R22" s="4">
        <f t="shared" si="1"/>
        <v>16</v>
      </c>
      <c r="S22" s="67">
        <f>R22</f>
        <v>16</v>
      </c>
      <c r="T22" s="67" t="s">
        <v>201</v>
      </c>
      <c r="U22" s="68"/>
    </row>
    <row r="23" spans="1:21" ht="12.95" customHeight="1" thickBot="1" x14ac:dyDescent="0.3">
      <c r="A23" s="317"/>
      <c r="B23" s="289"/>
      <c r="C23" s="311"/>
      <c r="D23" s="289"/>
      <c r="E23" s="308"/>
      <c r="F23" s="308"/>
      <c r="G23" s="311"/>
      <c r="H23" s="306"/>
      <c r="I23" s="324"/>
      <c r="J23" s="330"/>
      <c r="K23" s="330"/>
      <c r="L23" s="69" t="s">
        <v>156</v>
      </c>
      <c r="M23" s="70" t="s">
        <v>157</v>
      </c>
      <c r="N23" s="340"/>
      <c r="O23" s="70" t="s">
        <v>158</v>
      </c>
      <c r="P23" s="70">
        <v>16</v>
      </c>
      <c r="Q23" s="70">
        <f t="shared" si="0"/>
        <v>16</v>
      </c>
      <c r="R23" s="57">
        <f t="shared" si="1"/>
        <v>16</v>
      </c>
      <c r="S23" s="72">
        <f>R23</f>
        <v>16</v>
      </c>
      <c r="T23" s="72" t="s">
        <v>201</v>
      </c>
      <c r="U23" s="73"/>
    </row>
    <row r="24" spans="1:21" ht="12.95" customHeight="1" x14ac:dyDescent="0.25">
      <c r="A24" s="317"/>
      <c r="B24" s="289"/>
      <c r="C24" s="311"/>
      <c r="D24" s="289"/>
      <c r="E24" s="308"/>
      <c r="F24" s="308"/>
      <c r="G24" s="311"/>
      <c r="H24" s="325" t="s">
        <v>107</v>
      </c>
      <c r="I24" s="327" t="s">
        <v>159</v>
      </c>
      <c r="J24" s="328">
        <v>1</v>
      </c>
      <c r="K24" s="328">
        <f>J24*G8</f>
        <v>1</v>
      </c>
      <c r="L24" s="74" t="s">
        <v>100</v>
      </c>
      <c r="M24" s="75" t="s">
        <v>160</v>
      </c>
      <c r="N24" s="341"/>
      <c r="O24" s="75" t="s">
        <v>199</v>
      </c>
      <c r="P24" s="75">
        <v>2</v>
      </c>
      <c r="Q24" s="75">
        <f t="shared" si="0"/>
        <v>2</v>
      </c>
      <c r="R24" s="55">
        <f t="shared" si="1"/>
        <v>2</v>
      </c>
      <c r="S24" s="77">
        <f>R24</f>
        <v>2</v>
      </c>
      <c r="T24" s="77" t="s">
        <v>201</v>
      </c>
      <c r="U24" s="78"/>
    </row>
    <row r="25" spans="1:21" ht="12.95" customHeight="1" x14ac:dyDescent="0.25">
      <c r="A25" s="317"/>
      <c r="B25" s="289"/>
      <c r="C25" s="311"/>
      <c r="D25" s="289"/>
      <c r="E25" s="308"/>
      <c r="F25" s="308"/>
      <c r="G25" s="311"/>
      <c r="H25" s="289"/>
      <c r="I25" s="323"/>
      <c r="J25" s="329"/>
      <c r="K25" s="329"/>
      <c r="L25" s="64" t="s">
        <v>101</v>
      </c>
      <c r="M25" s="65" t="s">
        <v>161</v>
      </c>
      <c r="N25" s="339"/>
      <c r="O25" s="65" t="s">
        <v>199</v>
      </c>
      <c r="P25" s="65">
        <v>2</v>
      </c>
      <c r="Q25" s="65">
        <f t="shared" si="0"/>
        <v>2</v>
      </c>
      <c r="R25" s="4">
        <f t="shared" si="1"/>
        <v>2</v>
      </c>
      <c r="S25" s="67">
        <f>R25</f>
        <v>2</v>
      </c>
      <c r="T25" s="67" t="s">
        <v>201</v>
      </c>
      <c r="U25" s="68"/>
    </row>
    <row r="26" spans="1:21" ht="12.95" customHeight="1" x14ac:dyDescent="0.25">
      <c r="A26" s="317"/>
      <c r="B26" s="289"/>
      <c r="C26" s="311"/>
      <c r="D26" s="289"/>
      <c r="E26" s="308"/>
      <c r="F26" s="308"/>
      <c r="G26" s="311"/>
      <c r="H26" s="289"/>
      <c r="I26" s="323"/>
      <c r="J26" s="329"/>
      <c r="K26" s="329"/>
      <c r="L26" s="79" t="s">
        <v>104</v>
      </c>
      <c r="M26" s="80" t="s">
        <v>162</v>
      </c>
      <c r="N26" s="343"/>
      <c r="O26" s="80" t="s">
        <v>37</v>
      </c>
      <c r="P26" s="80">
        <v>6</v>
      </c>
      <c r="Q26" s="80">
        <f t="shared" si="0"/>
        <v>6</v>
      </c>
      <c r="R26" s="81">
        <f t="shared" si="1"/>
        <v>6</v>
      </c>
      <c r="S26" s="82">
        <f>R26</f>
        <v>6</v>
      </c>
      <c r="T26" s="82" t="s">
        <v>201</v>
      </c>
      <c r="U26" s="83"/>
    </row>
    <row r="27" spans="1:21" ht="12.95" customHeight="1" thickBot="1" x14ac:dyDescent="0.3">
      <c r="A27" s="317"/>
      <c r="B27" s="289"/>
      <c r="C27" s="311"/>
      <c r="D27" s="289"/>
      <c r="E27" s="308"/>
      <c r="F27" s="308"/>
      <c r="G27" s="311"/>
      <c r="H27" s="306"/>
      <c r="I27" s="324"/>
      <c r="J27" s="330"/>
      <c r="K27" s="330"/>
      <c r="L27" s="69" t="s">
        <v>106</v>
      </c>
      <c r="M27" s="70" t="s">
        <v>163</v>
      </c>
      <c r="N27" s="340"/>
      <c r="O27" s="70" t="s">
        <v>164</v>
      </c>
      <c r="P27" s="70">
        <v>6</v>
      </c>
      <c r="Q27" s="70">
        <f t="shared" si="0"/>
        <v>6</v>
      </c>
      <c r="R27" s="57">
        <f t="shared" si="1"/>
        <v>6</v>
      </c>
      <c r="S27" s="72">
        <f>R27*0.24</f>
        <v>1.44</v>
      </c>
      <c r="T27" s="72" t="s">
        <v>200</v>
      </c>
      <c r="U27" s="73"/>
    </row>
    <row r="28" spans="1:21" ht="12.95" customHeight="1" x14ac:dyDescent="0.25">
      <c r="A28" s="317"/>
      <c r="B28" s="289"/>
      <c r="C28" s="311"/>
      <c r="D28" s="289"/>
      <c r="E28" s="308"/>
      <c r="F28" s="308"/>
      <c r="G28" s="311"/>
      <c r="H28" s="325" t="s">
        <v>102</v>
      </c>
      <c r="I28" s="327" t="s">
        <v>165</v>
      </c>
      <c r="J28" s="328">
        <v>1</v>
      </c>
      <c r="K28" s="328">
        <f>J28*G8</f>
        <v>1</v>
      </c>
      <c r="L28" s="74" t="s">
        <v>100</v>
      </c>
      <c r="M28" s="75" t="s">
        <v>166</v>
      </c>
      <c r="N28" s="341"/>
      <c r="O28" s="65" t="s">
        <v>45</v>
      </c>
      <c r="P28" s="55">
        <v>12</v>
      </c>
      <c r="Q28" s="55">
        <f t="shared" si="0"/>
        <v>12</v>
      </c>
      <c r="R28" s="55">
        <f t="shared" si="1"/>
        <v>12</v>
      </c>
      <c r="S28" s="77">
        <f>R28</f>
        <v>12</v>
      </c>
      <c r="T28" s="77" t="s">
        <v>201</v>
      </c>
      <c r="U28" s="84"/>
    </row>
    <row r="29" spans="1:21" ht="12.95" customHeight="1" thickBot="1" x14ac:dyDescent="0.3">
      <c r="A29" s="318"/>
      <c r="B29" s="306"/>
      <c r="C29" s="312"/>
      <c r="D29" s="306"/>
      <c r="E29" s="309"/>
      <c r="F29" s="309"/>
      <c r="G29" s="312"/>
      <c r="H29" s="306"/>
      <c r="I29" s="324"/>
      <c r="J29" s="330"/>
      <c r="K29" s="330"/>
      <c r="L29" s="69" t="s">
        <v>101</v>
      </c>
      <c r="M29" s="70" t="s">
        <v>167</v>
      </c>
      <c r="N29" s="340"/>
      <c r="O29" s="70" t="s">
        <v>46</v>
      </c>
      <c r="P29" s="57">
        <v>12</v>
      </c>
      <c r="Q29" s="57">
        <f t="shared" si="0"/>
        <v>12</v>
      </c>
      <c r="R29" s="57">
        <f t="shared" si="1"/>
        <v>12</v>
      </c>
      <c r="S29" s="72">
        <f>R29</f>
        <v>12</v>
      </c>
      <c r="T29" s="72" t="s">
        <v>201</v>
      </c>
      <c r="U29" s="85"/>
    </row>
    <row r="35" spans="1:21" ht="5.25" customHeight="1" x14ac:dyDescent="0.25"/>
    <row r="36" spans="1:21" ht="14.25" customHeight="1" x14ac:dyDescent="0.25"/>
    <row r="37" spans="1:21" ht="13.5" customHeight="1" x14ac:dyDescent="0.25"/>
    <row r="38" spans="1:21" ht="13.5" customHeight="1" x14ac:dyDescent="0.25"/>
    <row r="39" spans="1:21" ht="13.5" customHeight="1" x14ac:dyDescent="0.25"/>
    <row r="40" spans="1:21" ht="9" customHeight="1" x14ac:dyDescent="0.25"/>
    <row r="41" spans="1:21" ht="19.5" x14ac:dyDescent="0.25">
      <c r="A41" s="223" t="s">
        <v>0</v>
      </c>
      <c r="B41" s="223"/>
      <c r="C41" s="223"/>
      <c r="D41" s="6"/>
      <c r="E41" s="7"/>
      <c r="F41" s="7" t="s">
        <v>14</v>
      </c>
      <c r="G41" s="8"/>
      <c r="H41" s="7"/>
      <c r="I41" s="7" t="s">
        <v>13</v>
      </c>
      <c r="J41" s="7"/>
      <c r="K41" s="8"/>
      <c r="L41" s="224" t="s">
        <v>1</v>
      </c>
      <c r="M41" s="286"/>
      <c r="N41" s="286"/>
      <c r="O41" s="286"/>
      <c r="P41" s="286"/>
      <c r="Q41" s="286"/>
      <c r="R41" s="286"/>
      <c r="S41" s="286"/>
      <c r="T41" s="287"/>
      <c r="U41" s="12" t="s">
        <v>15</v>
      </c>
    </row>
    <row r="42" spans="1:21" ht="60" x14ac:dyDescent="0.25">
      <c r="A42" s="13" t="s">
        <v>2</v>
      </c>
      <c r="B42" s="3" t="s">
        <v>128</v>
      </c>
      <c r="C42" s="3" t="s">
        <v>3</v>
      </c>
      <c r="D42" s="9" t="s">
        <v>4</v>
      </c>
      <c r="E42" s="10" t="s">
        <v>5</v>
      </c>
      <c r="F42" s="9" t="s">
        <v>6</v>
      </c>
      <c r="G42" s="9" t="s">
        <v>3</v>
      </c>
      <c r="H42" s="3" t="s">
        <v>10</v>
      </c>
      <c r="I42" s="3" t="s">
        <v>5</v>
      </c>
      <c r="J42" s="3" t="s">
        <v>12</v>
      </c>
      <c r="K42" s="3" t="s">
        <v>11</v>
      </c>
      <c r="L42" s="1" t="s">
        <v>7</v>
      </c>
      <c r="M42" s="2" t="s">
        <v>5</v>
      </c>
      <c r="N42" s="338"/>
      <c r="O42" s="2" t="s">
        <v>9</v>
      </c>
      <c r="P42" s="3" t="s">
        <v>8</v>
      </c>
      <c r="Q42" s="3" t="s">
        <v>6</v>
      </c>
      <c r="R42" s="11" t="s">
        <v>3</v>
      </c>
      <c r="S42" s="24" t="s">
        <v>168</v>
      </c>
      <c r="T42" s="19" t="s">
        <v>169</v>
      </c>
      <c r="U42" s="3" t="s">
        <v>16</v>
      </c>
    </row>
    <row r="43" spans="1:21" ht="12.95" customHeight="1" x14ac:dyDescent="0.25">
      <c r="A43" s="288" t="s">
        <v>102</v>
      </c>
      <c r="B43" s="288" t="s">
        <v>129</v>
      </c>
      <c r="C43" s="291">
        <v>1</v>
      </c>
      <c r="D43" s="296" t="s">
        <v>101</v>
      </c>
      <c r="E43" s="299" t="s">
        <v>105</v>
      </c>
      <c r="F43" s="275" t="s">
        <v>19</v>
      </c>
      <c r="G43" s="293">
        <f>F43*C43</f>
        <v>1</v>
      </c>
      <c r="H43" s="288" t="s">
        <v>100</v>
      </c>
      <c r="I43" s="288" t="s">
        <v>105</v>
      </c>
      <c r="J43" s="288" t="s">
        <v>19</v>
      </c>
      <c r="K43" s="303">
        <f>J43*G43</f>
        <v>1</v>
      </c>
      <c r="L43" s="64" t="s">
        <v>19</v>
      </c>
      <c r="M43" s="87" t="s">
        <v>212</v>
      </c>
      <c r="N43" s="344"/>
      <c r="O43" s="88" t="s">
        <v>52</v>
      </c>
      <c r="P43" s="87">
        <v>1</v>
      </c>
      <c r="Q43" s="110">
        <f>P43*$F$43</f>
        <v>1</v>
      </c>
      <c r="R43" s="111">
        <f>Q43*$C$43</f>
        <v>1</v>
      </c>
      <c r="S43" s="55">
        <f>3.27*R43</f>
        <v>3.27</v>
      </c>
      <c r="T43" s="4" t="s">
        <v>200</v>
      </c>
      <c r="U43" s="4"/>
    </row>
    <row r="44" spans="1:21" ht="12.95" customHeight="1" x14ac:dyDescent="0.25">
      <c r="A44" s="289"/>
      <c r="B44" s="289"/>
      <c r="C44" s="291"/>
      <c r="D44" s="297"/>
      <c r="E44" s="300"/>
      <c r="F44" s="302"/>
      <c r="G44" s="294"/>
      <c r="H44" s="289"/>
      <c r="I44" s="289"/>
      <c r="J44" s="289"/>
      <c r="K44" s="304"/>
      <c r="L44" s="64" t="s">
        <v>20</v>
      </c>
      <c r="M44" s="87" t="s">
        <v>211</v>
      </c>
      <c r="N44" s="344"/>
      <c r="O44" s="88" t="s">
        <v>54</v>
      </c>
      <c r="P44" s="87">
        <v>1</v>
      </c>
      <c r="Q44" s="110">
        <f t="shared" ref="Q44:Q65" si="2">P44*$F$43</f>
        <v>1</v>
      </c>
      <c r="R44" s="111">
        <f t="shared" ref="R44:R65" si="3">Q44*$C$43</f>
        <v>1</v>
      </c>
      <c r="S44" s="4">
        <f>R44*6.59</f>
        <v>6.59</v>
      </c>
      <c r="T44" s="4" t="s">
        <v>200</v>
      </c>
      <c r="U44" s="4"/>
    </row>
    <row r="45" spans="1:21" ht="12.95" customHeight="1" x14ac:dyDescent="0.25">
      <c r="A45" s="289"/>
      <c r="B45" s="289"/>
      <c r="C45" s="291"/>
      <c r="D45" s="297"/>
      <c r="E45" s="300"/>
      <c r="F45" s="302"/>
      <c r="G45" s="294"/>
      <c r="H45" s="289"/>
      <c r="I45" s="289"/>
      <c r="J45" s="289"/>
      <c r="K45" s="304"/>
      <c r="L45" s="64" t="s">
        <v>21</v>
      </c>
      <c r="M45" s="87" t="s">
        <v>224</v>
      </c>
      <c r="N45" s="344"/>
      <c r="O45" s="88" t="s">
        <v>56</v>
      </c>
      <c r="P45" s="87">
        <v>2</v>
      </c>
      <c r="Q45" s="110">
        <f t="shared" si="2"/>
        <v>2</v>
      </c>
      <c r="R45" s="111">
        <f t="shared" si="3"/>
        <v>2</v>
      </c>
      <c r="S45" s="4">
        <f>1.41*R45</f>
        <v>2.82</v>
      </c>
      <c r="T45" s="4" t="s">
        <v>200</v>
      </c>
      <c r="U45" s="4"/>
    </row>
    <row r="46" spans="1:21" ht="12.95" customHeight="1" x14ac:dyDescent="0.25">
      <c r="A46" s="289"/>
      <c r="B46" s="289"/>
      <c r="C46" s="291"/>
      <c r="D46" s="297"/>
      <c r="E46" s="300"/>
      <c r="F46" s="302"/>
      <c r="G46" s="294"/>
      <c r="H46" s="289"/>
      <c r="I46" s="289"/>
      <c r="J46" s="289"/>
      <c r="K46" s="304"/>
      <c r="L46" s="64" t="s">
        <v>22</v>
      </c>
      <c r="M46" s="87" t="s">
        <v>225</v>
      </c>
      <c r="N46" s="344"/>
      <c r="O46" s="88" t="s">
        <v>58</v>
      </c>
      <c r="P46" s="87">
        <v>3</v>
      </c>
      <c r="Q46" s="110">
        <f t="shared" si="2"/>
        <v>3</v>
      </c>
      <c r="R46" s="111">
        <f t="shared" si="3"/>
        <v>3</v>
      </c>
      <c r="S46" s="4">
        <f>0.68*R46</f>
        <v>2.04</v>
      </c>
      <c r="T46" s="4" t="s">
        <v>200</v>
      </c>
      <c r="U46" s="4"/>
    </row>
    <row r="47" spans="1:21" ht="12.95" customHeight="1" x14ac:dyDescent="0.25">
      <c r="A47" s="289"/>
      <c r="B47" s="289"/>
      <c r="C47" s="291"/>
      <c r="D47" s="297"/>
      <c r="E47" s="300"/>
      <c r="F47" s="302"/>
      <c r="G47" s="294"/>
      <c r="H47" s="289"/>
      <c r="I47" s="289"/>
      <c r="J47" s="289"/>
      <c r="K47" s="304"/>
      <c r="L47" s="64" t="s">
        <v>23</v>
      </c>
      <c r="M47" s="87" t="s">
        <v>213</v>
      </c>
      <c r="N47" s="344"/>
      <c r="O47" s="88" t="s">
        <v>60</v>
      </c>
      <c r="P47" s="87">
        <v>1</v>
      </c>
      <c r="Q47" s="110">
        <f t="shared" si="2"/>
        <v>1</v>
      </c>
      <c r="R47" s="111">
        <f t="shared" si="3"/>
        <v>1</v>
      </c>
      <c r="S47" s="4">
        <f>R47*13.18</f>
        <v>13.18</v>
      </c>
      <c r="T47" s="4" t="s">
        <v>200</v>
      </c>
      <c r="U47" s="4"/>
    </row>
    <row r="48" spans="1:21" ht="12.95" customHeight="1" x14ac:dyDescent="0.25">
      <c r="A48" s="289"/>
      <c r="B48" s="289"/>
      <c r="C48" s="291"/>
      <c r="D48" s="297"/>
      <c r="E48" s="300"/>
      <c r="F48" s="302"/>
      <c r="G48" s="294"/>
      <c r="H48" s="289"/>
      <c r="I48" s="289"/>
      <c r="J48" s="289"/>
      <c r="K48" s="304"/>
      <c r="L48" s="64" t="s">
        <v>24</v>
      </c>
      <c r="M48" s="87" t="s">
        <v>207</v>
      </c>
      <c r="N48" s="344"/>
      <c r="O48" s="88" t="s">
        <v>62</v>
      </c>
      <c r="P48" s="87">
        <v>1</v>
      </c>
      <c r="Q48" s="110">
        <f t="shared" si="2"/>
        <v>1</v>
      </c>
      <c r="R48" s="111">
        <f t="shared" si="3"/>
        <v>1</v>
      </c>
      <c r="S48" s="116">
        <f t="shared" ref="S48:S53" si="4">R48</f>
        <v>1</v>
      </c>
      <c r="T48" s="4" t="s">
        <v>201</v>
      </c>
      <c r="U48" s="4"/>
    </row>
    <row r="49" spans="1:21" ht="12.95" customHeight="1" x14ac:dyDescent="0.25">
      <c r="A49" s="289"/>
      <c r="B49" s="289"/>
      <c r="C49" s="291"/>
      <c r="D49" s="297"/>
      <c r="E49" s="300"/>
      <c r="F49" s="302"/>
      <c r="G49" s="294"/>
      <c r="H49" s="289"/>
      <c r="I49" s="289"/>
      <c r="J49" s="289"/>
      <c r="K49" s="304"/>
      <c r="L49" s="64" t="s">
        <v>25</v>
      </c>
      <c r="M49" s="87" t="s">
        <v>226</v>
      </c>
      <c r="N49" s="344"/>
      <c r="O49" s="88" t="s">
        <v>35</v>
      </c>
      <c r="P49" s="87">
        <v>15</v>
      </c>
      <c r="Q49" s="110">
        <f t="shared" si="2"/>
        <v>15</v>
      </c>
      <c r="R49" s="111">
        <f t="shared" si="3"/>
        <v>15</v>
      </c>
      <c r="S49" s="116">
        <f t="shared" si="4"/>
        <v>15</v>
      </c>
      <c r="T49" s="4" t="s">
        <v>201</v>
      </c>
      <c r="U49" s="4"/>
    </row>
    <row r="50" spans="1:21" ht="12.95" customHeight="1" x14ac:dyDescent="0.25">
      <c r="A50" s="289"/>
      <c r="B50" s="289"/>
      <c r="C50" s="291"/>
      <c r="D50" s="297"/>
      <c r="E50" s="300"/>
      <c r="F50" s="302"/>
      <c r="G50" s="294"/>
      <c r="H50" s="289"/>
      <c r="I50" s="289"/>
      <c r="J50" s="289"/>
      <c r="K50" s="304"/>
      <c r="L50" s="64" t="s">
        <v>26</v>
      </c>
      <c r="M50" s="87" t="s">
        <v>227</v>
      </c>
      <c r="N50" s="344"/>
      <c r="O50" s="88" t="s">
        <v>65</v>
      </c>
      <c r="P50" s="87">
        <v>6</v>
      </c>
      <c r="Q50" s="110">
        <f t="shared" si="2"/>
        <v>6</v>
      </c>
      <c r="R50" s="111">
        <f t="shared" si="3"/>
        <v>6</v>
      </c>
      <c r="S50" s="116">
        <f t="shared" si="4"/>
        <v>6</v>
      </c>
      <c r="T50" s="4" t="s">
        <v>201</v>
      </c>
      <c r="U50" s="4"/>
    </row>
    <row r="51" spans="1:21" ht="12.95" customHeight="1" x14ac:dyDescent="0.25">
      <c r="A51" s="289"/>
      <c r="B51" s="289"/>
      <c r="C51" s="291"/>
      <c r="D51" s="297"/>
      <c r="E51" s="300"/>
      <c r="F51" s="302"/>
      <c r="G51" s="294"/>
      <c r="H51" s="289"/>
      <c r="I51" s="289"/>
      <c r="J51" s="289"/>
      <c r="K51" s="304"/>
      <c r="L51" s="64" t="s">
        <v>27</v>
      </c>
      <c r="M51" s="87" t="s">
        <v>229</v>
      </c>
      <c r="N51" s="344"/>
      <c r="O51" s="88" t="s">
        <v>18</v>
      </c>
      <c r="P51" s="87">
        <v>15</v>
      </c>
      <c r="Q51" s="110">
        <f t="shared" si="2"/>
        <v>15</v>
      </c>
      <c r="R51" s="111">
        <f t="shared" si="3"/>
        <v>15</v>
      </c>
      <c r="S51" s="116">
        <f t="shared" si="4"/>
        <v>15</v>
      </c>
      <c r="T51" s="4" t="s">
        <v>201</v>
      </c>
      <c r="U51" s="4"/>
    </row>
    <row r="52" spans="1:21" ht="12.95" customHeight="1" x14ac:dyDescent="0.25">
      <c r="A52" s="289"/>
      <c r="B52" s="289"/>
      <c r="C52" s="291"/>
      <c r="D52" s="297"/>
      <c r="E52" s="300"/>
      <c r="F52" s="302"/>
      <c r="G52" s="294"/>
      <c r="H52" s="289"/>
      <c r="I52" s="289"/>
      <c r="J52" s="289"/>
      <c r="K52" s="304"/>
      <c r="L52" s="64" t="s">
        <v>28</v>
      </c>
      <c r="M52" s="87" t="s">
        <v>228</v>
      </c>
      <c r="N52" s="344"/>
      <c r="O52" s="88" t="s">
        <v>17</v>
      </c>
      <c r="P52" s="87">
        <v>6</v>
      </c>
      <c r="Q52" s="110">
        <f t="shared" si="2"/>
        <v>6</v>
      </c>
      <c r="R52" s="111">
        <f t="shared" si="3"/>
        <v>6</v>
      </c>
      <c r="S52" s="116">
        <f t="shared" si="4"/>
        <v>6</v>
      </c>
      <c r="T52" s="4" t="s">
        <v>201</v>
      </c>
      <c r="U52" s="4"/>
    </row>
    <row r="53" spans="1:21" ht="12.95" customHeight="1" x14ac:dyDescent="0.25">
      <c r="A53" s="289"/>
      <c r="B53" s="289"/>
      <c r="C53" s="291"/>
      <c r="D53" s="297"/>
      <c r="E53" s="300"/>
      <c r="F53" s="302"/>
      <c r="G53" s="294"/>
      <c r="H53" s="289"/>
      <c r="I53" s="289"/>
      <c r="J53" s="289"/>
      <c r="K53" s="304"/>
      <c r="L53" s="64" t="s">
        <v>29</v>
      </c>
      <c r="M53" s="87" t="s">
        <v>221</v>
      </c>
      <c r="N53" s="344"/>
      <c r="O53" s="88" t="s">
        <v>69</v>
      </c>
      <c r="P53" s="87">
        <v>15</v>
      </c>
      <c r="Q53" s="110">
        <f t="shared" si="2"/>
        <v>15</v>
      </c>
      <c r="R53" s="111">
        <f t="shared" si="3"/>
        <v>15</v>
      </c>
      <c r="S53" s="116">
        <f t="shared" si="4"/>
        <v>15</v>
      </c>
      <c r="T53" s="4" t="s">
        <v>201</v>
      </c>
      <c r="U53" s="4"/>
    </row>
    <row r="54" spans="1:21" ht="12.95" customHeight="1" x14ac:dyDescent="0.25">
      <c r="A54" s="289"/>
      <c r="B54" s="289"/>
      <c r="C54" s="291"/>
      <c r="D54" s="297"/>
      <c r="E54" s="300"/>
      <c r="F54" s="302"/>
      <c r="G54" s="294"/>
      <c r="H54" s="289"/>
      <c r="I54" s="289"/>
      <c r="J54" s="289"/>
      <c r="K54" s="304"/>
      <c r="L54" s="64" t="s">
        <v>31</v>
      </c>
      <c r="M54" s="87" t="s">
        <v>208</v>
      </c>
      <c r="N54" s="344"/>
      <c r="O54" s="88" t="s">
        <v>202</v>
      </c>
      <c r="P54" s="87">
        <v>1</v>
      </c>
      <c r="Q54" s="110">
        <f t="shared" si="2"/>
        <v>1</v>
      </c>
      <c r="R54" s="111">
        <f t="shared" si="3"/>
        <v>1</v>
      </c>
      <c r="S54" s="4">
        <f>R54*0.19</f>
        <v>0.19</v>
      </c>
      <c r="T54" s="4" t="s">
        <v>200</v>
      </c>
      <c r="U54" s="4"/>
    </row>
    <row r="55" spans="1:21" ht="12.95" customHeight="1" x14ac:dyDescent="0.25">
      <c r="A55" s="289"/>
      <c r="B55" s="289"/>
      <c r="C55" s="291"/>
      <c r="D55" s="297"/>
      <c r="E55" s="300"/>
      <c r="F55" s="302"/>
      <c r="G55" s="294"/>
      <c r="H55" s="289"/>
      <c r="I55" s="289"/>
      <c r="J55" s="289"/>
      <c r="K55" s="304"/>
      <c r="L55" s="64" t="s">
        <v>32</v>
      </c>
      <c r="M55" s="87" t="s">
        <v>206</v>
      </c>
      <c r="N55" s="344"/>
      <c r="O55" s="88" t="s">
        <v>72</v>
      </c>
      <c r="P55" s="87">
        <v>1</v>
      </c>
      <c r="Q55" s="110">
        <f t="shared" si="2"/>
        <v>1</v>
      </c>
      <c r="R55" s="111">
        <f t="shared" si="3"/>
        <v>1</v>
      </c>
      <c r="S55" s="116">
        <f>R55</f>
        <v>1</v>
      </c>
      <c r="T55" s="4" t="s">
        <v>201</v>
      </c>
      <c r="U55" s="4"/>
    </row>
    <row r="56" spans="1:21" ht="12.95" customHeight="1" x14ac:dyDescent="0.25">
      <c r="A56" s="289"/>
      <c r="B56" s="289"/>
      <c r="C56" s="291"/>
      <c r="D56" s="297"/>
      <c r="E56" s="300"/>
      <c r="F56" s="302"/>
      <c r="G56" s="294"/>
      <c r="H56" s="289"/>
      <c r="I56" s="289"/>
      <c r="J56" s="289"/>
      <c r="K56" s="304"/>
      <c r="L56" s="64" t="s">
        <v>33</v>
      </c>
      <c r="M56" s="87" t="s">
        <v>222</v>
      </c>
      <c r="N56" s="344"/>
      <c r="O56" s="88" t="s">
        <v>74</v>
      </c>
      <c r="P56" s="87">
        <v>4</v>
      </c>
      <c r="Q56" s="110">
        <f t="shared" si="2"/>
        <v>4</v>
      </c>
      <c r="R56" s="111">
        <f t="shared" si="3"/>
        <v>4</v>
      </c>
      <c r="S56" s="116">
        <f>R56</f>
        <v>4</v>
      </c>
      <c r="T56" s="4" t="s">
        <v>201</v>
      </c>
      <c r="U56" s="4"/>
    </row>
    <row r="57" spans="1:21" ht="12.95" customHeight="1" x14ac:dyDescent="0.25">
      <c r="A57" s="289"/>
      <c r="B57" s="289"/>
      <c r="C57" s="291"/>
      <c r="D57" s="297"/>
      <c r="E57" s="300"/>
      <c r="F57" s="302"/>
      <c r="G57" s="294"/>
      <c r="H57" s="289"/>
      <c r="I57" s="289"/>
      <c r="J57" s="289"/>
      <c r="K57" s="304"/>
      <c r="L57" s="64" t="s">
        <v>34</v>
      </c>
      <c r="M57" s="87" t="s">
        <v>223</v>
      </c>
      <c r="N57" s="344"/>
      <c r="O57" s="88" t="s">
        <v>42</v>
      </c>
      <c r="P57" s="87">
        <v>4</v>
      </c>
      <c r="Q57" s="110">
        <f t="shared" si="2"/>
        <v>4</v>
      </c>
      <c r="R57" s="111">
        <f t="shared" si="3"/>
        <v>4</v>
      </c>
      <c r="S57" s="116">
        <f>R57</f>
        <v>4</v>
      </c>
      <c r="T57" s="4" t="s">
        <v>201</v>
      </c>
      <c r="U57" s="4"/>
    </row>
    <row r="58" spans="1:21" ht="12.95" customHeight="1" x14ac:dyDescent="0.25">
      <c r="A58" s="289"/>
      <c r="B58" s="289"/>
      <c r="C58" s="291"/>
      <c r="D58" s="297"/>
      <c r="E58" s="300"/>
      <c r="F58" s="302"/>
      <c r="G58" s="294"/>
      <c r="H58" s="289"/>
      <c r="I58" s="289"/>
      <c r="J58" s="289"/>
      <c r="K58" s="304"/>
      <c r="L58" s="64" t="s">
        <v>38</v>
      </c>
      <c r="M58" s="87" t="s">
        <v>210</v>
      </c>
      <c r="N58" s="344"/>
      <c r="O58" s="88" t="s">
        <v>76</v>
      </c>
      <c r="P58" s="87">
        <v>1</v>
      </c>
      <c r="Q58" s="110">
        <f t="shared" si="2"/>
        <v>1</v>
      </c>
      <c r="R58" s="111">
        <f t="shared" si="3"/>
        <v>1</v>
      </c>
      <c r="S58" s="116">
        <f>R58</f>
        <v>1</v>
      </c>
      <c r="T58" s="4" t="s">
        <v>201</v>
      </c>
      <c r="U58" s="4"/>
    </row>
    <row r="59" spans="1:21" ht="12.95" customHeight="1" thickBot="1" x14ac:dyDescent="0.3">
      <c r="A59" s="289"/>
      <c r="B59" s="289"/>
      <c r="C59" s="291"/>
      <c r="D59" s="297"/>
      <c r="E59" s="300"/>
      <c r="F59" s="302"/>
      <c r="G59" s="294"/>
      <c r="H59" s="306"/>
      <c r="I59" s="306"/>
      <c r="J59" s="306"/>
      <c r="K59" s="305"/>
      <c r="L59" s="69" t="s">
        <v>39</v>
      </c>
      <c r="M59" s="89" t="s">
        <v>209</v>
      </c>
      <c r="N59" s="345"/>
      <c r="O59" s="71" t="s">
        <v>78</v>
      </c>
      <c r="P59" s="89">
        <v>1</v>
      </c>
      <c r="Q59" s="114">
        <f t="shared" si="2"/>
        <v>1</v>
      </c>
      <c r="R59" s="115">
        <f t="shared" si="3"/>
        <v>1</v>
      </c>
      <c r="S59" s="117">
        <f>R59</f>
        <v>1</v>
      </c>
      <c r="T59" s="57" t="s">
        <v>201</v>
      </c>
      <c r="U59" s="90"/>
    </row>
    <row r="60" spans="1:21" ht="12.95" customHeight="1" x14ac:dyDescent="0.25">
      <c r="A60" s="289"/>
      <c r="B60" s="289"/>
      <c r="C60" s="291"/>
      <c r="D60" s="297"/>
      <c r="E60" s="300"/>
      <c r="F60" s="302"/>
      <c r="G60" s="294"/>
      <c r="H60" s="325" t="s">
        <v>101</v>
      </c>
      <c r="I60" s="333" t="s">
        <v>203</v>
      </c>
      <c r="J60" s="325">
        <v>1</v>
      </c>
      <c r="K60" s="331">
        <f>J60*G43</f>
        <v>1</v>
      </c>
      <c r="L60" s="92" t="s">
        <v>19</v>
      </c>
      <c r="M60" s="93" t="s">
        <v>215</v>
      </c>
      <c r="N60" s="346"/>
      <c r="O60" s="94" t="s">
        <v>81</v>
      </c>
      <c r="P60" s="93">
        <v>1</v>
      </c>
      <c r="Q60" s="112">
        <f t="shared" si="2"/>
        <v>1</v>
      </c>
      <c r="R60" s="113">
        <f t="shared" si="3"/>
        <v>1</v>
      </c>
      <c r="S60" s="119">
        <f>1.02*R60</f>
        <v>1.02</v>
      </c>
      <c r="T60" s="55" t="s">
        <v>200</v>
      </c>
      <c r="U60" s="95"/>
    </row>
    <row r="61" spans="1:21" ht="12.95" customHeight="1" x14ac:dyDescent="0.25">
      <c r="A61" s="289"/>
      <c r="B61" s="289"/>
      <c r="C61" s="291"/>
      <c r="D61" s="297"/>
      <c r="E61" s="300"/>
      <c r="F61" s="302"/>
      <c r="G61" s="294"/>
      <c r="H61" s="289"/>
      <c r="I61" s="334"/>
      <c r="J61" s="289"/>
      <c r="K61" s="304"/>
      <c r="L61" s="126" t="s">
        <v>20</v>
      </c>
      <c r="M61" s="127" t="s">
        <v>216</v>
      </c>
      <c r="N61" s="347"/>
      <c r="O61" s="128" t="s">
        <v>214</v>
      </c>
      <c r="P61" s="127">
        <v>2</v>
      </c>
      <c r="Q61" s="129">
        <f t="shared" si="2"/>
        <v>2</v>
      </c>
      <c r="R61" s="130">
        <f t="shared" si="3"/>
        <v>2</v>
      </c>
      <c r="S61" s="131">
        <f>0.18*R61</f>
        <v>0.36</v>
      </c>
      <c r="T61" s="132" t="s">
        <v>200</v>
      </c>
      <c r="U61" s="133"/>
    </row>
    <row r="62" spans="1:21" ht="12.95" customHeight="1" thickBot="1" x14ac:dyDescent="0.3">
      <c r="A62" s="289"/>
      <c r="B62" s="289"/>
      <c r="C62" s="291"/>
      <c r="D62" s="297"/>
      <c r="E62" s="300"/>
      <c r="F62" s="302"/>
      <c r="G62" s="294"/>
      <c r="H62" s="306"/>
      <c r="I62" s="335"/>
      <c r="J62" s="306"/>
      <c r="K62" s="305"/>
      <c r="L62" s="69" t="s">
        <v>21</v>
      </c>
      <c r="M62" s="89" t="s">
        <v>217</v>
      </c>
      <c r="N62" s="345"/>
      <c r="O62" s="96" t="s">
        <v>83</v>
      </c>
      <c r="P62" s="70">
        <v>1</v>
      </c>
      <c r="Q62" s="142">
        <f t="shared" si="2"/>
        <v>1</v>
      </c>
      <c r="R62" s="143">
        <f t="shared" si="3"/>
        <v>1</v>
      </c>
      <c r="S62" s="118">
        <f>0.5*R62</f>
        <v>0.5</v>
      </c>
      <c r="T62" s="57" t="s">
        <v>200</v>
      </c>
      <c r="U62" s="90"/>
    </row>
    <row r="63" spans="1:21" ht="12.95" customHeight="1" thickBot="1" x14ac:dyDescent="0.3">
      <c r="A63" s="289"/>
      <c r="B63" s="289"/>
      <c r="C63" s="291"/>
      <c r="D63" s="297"/>
      <c r="E63" s="300"/>
      <c r="F63" s="302"/>
      <c r="G63" s="294"/>
      <c r="H63" s="97" t="s">
        <v>37</v>
      </c>
      <c r="I63" s="97" t="s">
        <v>37</v>
      </c>
      <c r="J63" s="97" t="s">
        <v>37</v>
      </c>
      <c r="K63" s="109" t="s">
        <v>37</v>
      </c>
      <c r="L63" s="98" t="s">
        <v>19</v>
      </c>
      <c r="M63" s="99" t="s">
        <v>218</v>
      </c>
      <c r="N63" s="348"/>
      <c r="O63" s="100" t="s">
        <v>85</v>
      </c>
      <c r="P63" s="144">
        <v>1</v>
      </c>
      <c r="Q63" s="145">
        <f t="shared" si="2"/>
        <v>1</v>
      </c>
      <c r="R63" s="146">
        <f t="shared" si="3"/>
        <v>1</v>
      </c>
      <c r="S63" s="134">
        <f>R63*0.66</f>
        <v>0.66</v>
      </c>
      <c r="T63" s="108" t="s">
        <v>200</v>
      </c>
      <c r="U63" s="101"/>
    </row>
    <row r="64" spans="1:21" ht="12.95" customHeight="1" x14ac:dyDescent="0.25">
      <c r="A64" s="289"/>
      <c r="B64" s="289"/>
      <c r="C64" s="291"/>
      <c r="D64" s="297"/>
      <c r="E64" s="300"/>
      <c r="F64" s="302"/>
      <c r="G64" s="294"/>
      <c r="H64" s="325" t="s">
        <v>104</v>
      </c>
      <c r="I64" s="325" t="s">
        <v>165</v>
      </c>
      <c r="J64" s="325">
        <v>1</v>
      </c>
      <c r="K64" s="331">
        <f>J64*G43</f>
        <v>1</v>
      </c>
      <c r="L64" s="74" t="s">
        <v>19</v>
      </c>
      <c r="M64" s="102" t="s">
        <v>219</v>
      </c>
      <c r="N64" s="349"/>
      <c r="O64" s="103" t="s">
        <v>45</v>
      </c>
      <c r="P64" s="138">
        <v>6</v>
      </c>
      <c r="Q64" s="139">
        <f t="shared" si="2"/>
        <v>6</v>
      </c>
      <c r="R64" s="135">
        <f t="shared" si="3"/>
        <v>6</v>
      </c>
      <c r="S64" s="137">
        <f>R64</f>
        <v>6</v>
      </c>
      <c r="T64" s="55" t="s">
        <v>201</v>
      </c>
      <c r="U64" s="104"/>
    </row>
    <row r="65" spans="1:21" ht="12.95" customHeight="1" x14ac:dyDescent="0.25">
      <c r="A65" s="290"/>
      <c r="B65" s="290"/>
      <c r="C65" s="291"/>
      <c r="D65" s="298"/>
      <c r="E65" s="301"/>
      <c r="F65" s="276"/>
      <c r="G65" s="295"/>
      <c r="H65" s="290"/>
      <c r="I65" s="290"/>
      <c r="J65" s="290"/>
      <c r="K65" s="332"/>
      <c r="L65" s="64" t="s">
        <v>20</v>
      </c>
      <c r="M65" s="87" t="s">
        <v>220</v>
      </c>
      <c r="N65" s="344"/>
      <c r="O65" s="88" t="s">
        <v>46</v>
      </c>
      <c r="P65" s="140">
        <v>6</v>
      </c>
      <c r="Q65" s="141">
        <f t="shared" si="2"/>
        <v>6</v>
      </c>
      <c r="R65" s="136">
        <f t="shared" si="3"/>
        <v>6</v>
      </c>
      <c r="S65" s="116">
        <f>R65</f>
        <v>6</v>
      </c>
      <c r="T65" s="4" t="s">
        <v>201</v>
      </c>
      <c r="U65" s="91"/>
    </row>
    <row r="74" spans="1:21" ht="8.25" customHeight="1" x14ac:dyDescent="0.25"/>
    <row r="75" spans="1:21" ht="8.25" customHeight="1" x14ac:dyDescent="0.25"/>
    <row r="76" spans="1:21" ht="19.5" x14ac:dyDescent="0.25">
      <c r="A76" s="223" t="s">
        <v>0</v>
      </c>
      <c r="B76" s="223"/>
      <c r="C76" s="223"/>
      <c r="D76" s="6"/>
      <c r="E76" s="7"/>
      <c r="F76" s="7" t="s">
        <v>14</v>
      </c>
      <c r="G76" s="8"/>
      <c r="H76" s="7"/>
      <c r="I76" s="7" t="s">
        <v>13</v>
      </c>
      <c r="J76" s="7"/>
      <c r="K76" s="8"/>
      <c r="L76" s="223" t="s">
        <v>1</v>
      </c>
      <c r="M76" s="223"/>
      <c r="N76" s="223"/>
      <c r="O76" s="223"/>
      <c r="P76" s="223"/>
      <c r="Q76" s="223"/>
      <c r="R76" s="223"/>
      <c r="S76" s="223"/>
      <c r="T76" s="223"/>
      <c r="U76" s="12" t="s">
        <v>15</v>
      </c>
    </row>
    <row r="77" spans="1:21" ht="60" x14ac:dyDescent="0.25">
      <c r="A77" s="34" t="s">
        <v>2</v>
      </c>
      <c r="B77" s="24" t="s">
        <v>128</v>
      </c>
      <c r="C77" s="24" t="s">
        <v>3</v>
      </c>
      <c r="D77" s="24" t="s">
        <v>4</v>
      </c>
      <c r="E77" s="19" t="s">
        <v>5</v>
      </c>
      <c r="F77" s="24" t="s">
        <v>6</v>
      </c>
      <c r="G77" s="24" t="s">
        <v>3</v>
      </c>
      <c r="H77" s="24" t="s">
        <v>10</v>
      </c>
      <c r="I77" s="24" t="s">
        <v>5</v>
      </c>
      <c r="J77" s="24" t="s">
        <v>12</v>
      </c>
      <c r="K77" s="24" t="s">
        <v>11</v>
      </c>
      <c r="L77" s="33" t="s">
        <v>7</v>
      </c>
      <c r="M77" s="19" t="s">
        <v>5</v>
      </c>
      <c r="N77" s="350"/>
      <c r="O77" s="19" t="s">
        <v>9</v>
      </c>
      <c r="P77" s="24" t="s">
        <v>8</v>
      </c>
      <c r="Q77" s="24" t="s">
        <v>6</v>
      </c>
      <c r="R77" s="24" t="s">
        <v>3</v>
      </c>
      <c r="S77" s="24" t="s">
        <v>168</v>
      </c>
      <c r="T77" s="19" t="s">
        <v>169</v>
      </c>
      <c r="U77" s="24" t="s">
        <v>16</v>
      </c>
    </row>
    <row r="78" spans="1:21" ht="15.75" customHeight="1" x14ac:dyDescent="0.25">
      <c r="A78" s="280" t="s">
        <v>102</v>
      </c>
      <c r="B78" s="280" t="s">
        <v>19</v>
      </c>
      <c r="C78" s="292">
        <v>1</v>
      </c>
      <c r="D78" s="280" t="s">
        <v>104</v>
      </c>
      <c r="E78" s="277" t="s">
        <v>113</v>
      </c>
      <c r="F78" s="280" t="s">
        <v>19</v>
      </c>
      <c r="G78" s="280" t="s">
        <v>19</v>
      </c>
      <c r="H78" s="125" t="s">
        <v>37</v>
      </c>
      <c r="I78" s="125" t="s">
        <v>37</v>
      </c>
      <c r="J78" s="125" t="s">
        <v>37</v>
      </c>
      <c r="K78" s="125" t="s">
        <v>37</v>
      </c>
      <c r="L78" s="74" t="s">
        <v>19</v>
      </c>
      <c r="M78" s="55" t="s">
        <v>90</v>
      </c>
      <c r="N78" s="351" t="s">
        <v>260</v>
      </c>
      <c r="O78" s="106" t="s">
        <v>115</v>
      </c>
      <c r="P78" s="106">
        <v>1</v>
      </c>
      <c r="Q78" s="102">
        <v>1</v>
      </c>
      <c r="R78" s="102">
        <v>1</v>
      </c>
      <c r="S78" s="91"/>
      <c r="T78" s="91"/>
      <c r="U78" s="91"/>
    </row>
    <row r="79" spans="1:21" x14ac:dyDescent="0.25">
      <c r="A79" s="281"/>
      <c r="B79" s="281"/>
      <c r="C79" s="292"/>
      <c r="D79" s="281"/>
      <c r="E79" s="278"/>
      <c r="F79" s="281"/>
      <c r="G79" s="281"/>
      <c r="H79" s="269" t="s">
        <v>100</v>
      </c>
      <c r="I79" s="272" t="s">
        <v>204</v>
      </c>
      <c r="J79" s="269" t="s">
        <v>19</v>
      </c>
      <c r="K79" s="269" t="s">
        <v>19</v>
      </c>
      <c r="L79" s="64" t="s">
        <v>20</v>
      </c>
      <c r="M79" s="4" t="s">
        <v>91</v>
      </c>
      <c r="N79" s="351" t="s">
        <v>261</v>
      </c>
      <c r="O79" s="103" t="s">
        <v>116</v>
      </c>
      <c r="P79" s="106">
        <v>1</v>
      </c>
      <c r="Q79" s="87">
        <v>1</v>
      </c>
      <c r="R79" s="87">
        <v>1</v>
      </c>
      <c r="S79" s="91"/>
      <c r="T79" s="91"/>
      <c r="U79" s="91"/>
    </row>
    <row r="80" spans="1:21" x14ac:dyDescent="0.25">
      <c r="A80" s="281"/>
      <c r="B80" s="281"/>
      <c r="C80" s="292"/>
      <c r="D80" s="281"/>
      <c r="E80" s="278"/>
      <c r="F80" s="281"/>
      <c r="G80" s="281"/>
      <c r="H80" s="270"/>
      <c r="I80" s="273"/>
      <c r="J80" s="270"/>
      <c r="K80" s="270"/>
      <c r="L80" s="64" t="s">
        <v>21</v>
      </c>
      <c r="M80" s="4" t="s">
        <v>92</v>
      </c>
      <c r="N80" s="351" t="s">
        <v>262</v>
      </c>
      <c r="O80" s="106" t="s">
        <v>37</v>
      </c>
      <c r="P80" s="106">
        <v>1</v>
      </c>
      <c r="Q80" s="87">
        <v>1</v>
      </c>
      <c r="R80" s="87">
        <v>1</v>
      </c>
      <c r="S80" s="91"/>
      <c r="T80" s="91"/>
      <c r="U80" s="91"/>
    </row>
    <row r="81" spans="1:21" x14ac:dyDescent="0.25">
      <c r="A81" s="281"/>
      <c r="B81" s="281"/>
      <c r="C81" s="292"/>
      <c r="D81" s="281"/>
      <c r="E81" s="278"/>
      <c r="F81" s="281"/>
      <c r="G81" s="281"/>
      <c r="H81" s="270"/>
      <c r="I81" s="273"/>
      <c r="J81" s="270"/>
      <c r="K81" s="270"/>
      <c r="L81" s="74" t="s">
        <v>22</v>
      </c>
      <c r="M81" s="4" t="s">
        <v>95</v>
      </c>
      <c r="N81" s="357"/>
      <c r="O81" s="106" t="s">
        <v>117</v>
      </c>
      <c r="P81" s="106">
        <v>1</v>
      </c>
      <c r="Q81" s="87">
        <v>1</v>
      </c>
      <c r="R81" s="87">
        <v>1</v>
      </c>
      <c r="S81" s="91"/>
      <c r="T81" s="91"/>
      <c r="U81" s="91"/>
    </row>
    <row r="82" spans="1:21" x14ac:dyDescent="0.25">
      <c r="A82" s="281"/>
      <c r="B82" s="281"/>
      <c r="C82" s="292"/>
      <c r="D82" s="281"/>
      <c r="E82" s="278"/>
      <c r="F82" s="281"/>
      <c r="G82" s="281"/>
      <c r="H82" s="270"/>
      <c r="I82" s="273"/>
      <c r="J82" s="270"/>
      <c r="K82" s="270"/>
      <c r="L82" s="64" t="s">
        <v>23</v>
      </c>
      <c r="M82" s="4" t="s">
        <v>96</v>
      </c>
      <c r="N82" s="351" t="s">
        <v>263</v>
      </c>
      <c r="O82" s="106" t="s">
        <v>118</v>
      </c>
      <c r="P82" s="106">
        <v>1</v>
      </c>
      <c r="Q82" s="87">
        <v>1</v>
      </c>
      <c r="R82" s="87">
        <v>1</v>
      </c>
      <c r="S82" s="91"/>
      <c r="T82" s="91"/>
      <c r="U82" s="91"/>
    </row>
    <row r="83" spans="1:21" x14ac:dyDescent="0.25">
      <c r="A83" s="281"/>
      <c r="B83" s="281"/>
      <c r="C83" s="292"/>
      <c r="D83" s="281"/>
      <c r="E83" s="278"/>
      <c r="F83" s="281"/>
      <c r="G83" s="281"/>
      <c r="H83" s="270"/>
      <c r="I83" s="273"/>
      <c r="J83" s="270"/>
      <c r="K83" s="270"/>
      <c r="L83" s="64" t="s">
        <v>24</v>
      </c>
      <c r="M83" s="4" t="s">
        <v>97</v>
      </c>
      <c r="N83" s="351" t="s">
        <v>264</v>
      </c>
      <c r="O83" s="106" t="s">
        <v>119</v>
      </c>
      <c r="P83" s="106">
        <v>2</v>
      </c>
      <c r="Q83" s="87">
        <v>2</v>
      </c>
      <c r="R83" s="87">
        <v>2</v>
      </c>
      <c r="S83" s="91"/>
      <c r="T83" s="91"/>
      <c r="U83" s="91"/>
    </row>
    <row r="84" spans="1:21" x14ac:dyDescent="0.25">
      <c r="A84" s="281"/>
      <c r="B84" s="281"/>
      <c r="C84" s="292"/>
      <c r="D84" s="281"/>
      <c r="E84" s="278"/>
      <c r="F84" s="281"/>
      <c r="G84" s="281"/>
      <c r="H84" s="270"/>
      <c r="I84" s="273"/>
      <c r="J84" s="270"/>
      <c r="K84" s="270"/>
      <c r="L84" s="74" t="s">
        <v>25</v>
      </c>
      <c r="M84" s="4" t="s">
        <v>98</v>
      </c>
      <c r="N84" s="352"/>
      <c r="O84" s="120" t="s">
        <v>88</v>
      </c>
      <c r="P84" s="106">
        <v>2</v>
      </c>
      <c r="Q84" s="87">
        <v>2</v>
      </c>
      <c r="R84" s="87">
        <v>2</v>
      </c>
      <c r="S84" s="91"/>
      <c r="T84" s="91"/>
      <c r="U84" s="91"/>
    </row>
    <row r="85" spans="1:21" x14ac:dyDescent="0.25">
      <c r="A85" s="281"/>
      <c r="B85" s="281"/>
      <c r="C85" s="292"/>
      <c r="D85" s="281"/>
      <c r="E85" s="278"/>
      <c r="F85" s="281"/>
      <c r="G85" s="281"/>
      <c r="H85" s="271"/>
      <c r="I85" s="274"/>
      <c r="J85" s="271"/>
      <c r="K85" s="271"/>
      <c r="L85" s="64" t="s">
        <v>26</v>
      </c>
      <c r="M85" s="4" t="s">
        <v>99</v>
      </c>
      <c r="N85" s="352"/>
      <c r="O85" s="120" t="s">
        <v>89</v>
      </c>
      <c r="P85" s="106">
        <v>2</v>
      </c>
      <c r="Q85" s="87">
        <v>2</v>
      </c>
      <c r="R85" s="87">
        <v>2</v>
      </c>
      <c r="S85" s="91"/>
      <c r="T85" s="91"/>
      <c r="U85" s="91"/>
    </row>
    <row r="86" spans="1:21" x14ac:dyDescent="0.25">
      <c r="A86" s="281"/>
      <c r="B86" s="281"/>
      <c r="C86" s="292"/>
      <c r="D86" s="281"/>
      <c r="E86" s="278"/>
      <c r="F86" s="281"/>
      <c r="G86" s="281"/>
      <c r="H86" s="275" t="s">
        <v>101</v>
      </c>
      <c r="I86" s="275" t="s">
        <v>205</v>
      </c>
      <c r="J86" s="275" t="s">
        <v>19</v>
      </c>
      <c r="K86" s="275" t="s">
        <v>19</v>
      </c>
      <c r="L86" s="64" t="s">
        <v>27</v>
      </c>
      <c r="M86" s="4" t="s">
        <v>93</v>
      </c>
      <c r="N86" s="351" t="s">
        <v>265</v>
      </c>
      <c r="O86" s="103" t="s">
        <v>120</v>
      </c>
      <c r="P86" s="106">
        <v>1</v>
      </c>
      <c r="Q86" s="87">
        <v>1</v>
      </c>
      <c r="R86" s="87">
        <v>1</v>
      </c>
      <c r="S86" s="91"/>
      <c r="T86" s="91"/>
      <c r="U86" s="91"/>
    </row>
    <row r="87" spans="1:21" x14ac:dyDescent="0.25">
      <c r="A87" s="281"/>
      <c r="B87" s="281"/>
      <c r="C87" s="292"/>
      <c r="D87" s="281"/>
      <c r="E87" s="278"/>
      <c r="F87" s="281"/>
      <c r="G87" s="281"/>
      <c r="H87" s="276"/>
      <c r="I87" s="276"/>
      <c r="J87" s="276"/>
      <c r="K87" s="276"/>
      <c r="L87" s="74" t="s">
        <v>28</v>
      </c>
      <c r="M87" s="81" t="s">
        <v>94</v>
      </c>
      <c r="N87" s="353" t="s">
        <v>266</v>
      </c>
      <c r="O87" s="107" t="s">
        <v>115</v>
      </c>
      <c r="P87" s="107">
        <v>1</v>
      </c>
      <c r="Q87" s="121">
        <v>1</v>
      </c>
      <c r="R87" s="121">
        <v>1</v>
      </c>
      <c r="S87" s="91"/>
      <c r="T87" s="91"/>
      <c r="U87" s="91"/>
    </row>
    <row r="88" spans="1:21" x14ac:dyDescent="0.25">
      <c r="A88" s="281"/>
      <c r="B88" s="281"/>
      <c r="C88" s="292"/>
      <c r="D88" s="281"/>
      <c r="E88" s="278"/>
      <c r="F88" s="281"/>
      <c r="G88" s="281"/>
      <c r="H88" s="122" t="s">
        <v>37</v>
      </c>
      <c r="I88" s="122" t="s">
        <v>37</v>
      </c>
      <c r="J88" s="122" t="s">
        <v>37</v>
      </c>
      <c r="K88" s="122" t="s">
        <v>37</v>
      </c>
      <c r="L88" s="64" t="s">
        <v>29</v>
      </c>
      <c r="M88" s="4" t="s">
        <v>108</v>
      </c>
      <c r="N88" s="352" t="s">
        <v>267</v>
      </c>
      <c r="O88" s="88" t="s">
        <v>121</v>
      </c>
      <c r="P88" s="107">
        <v>2</v>
      </c>
      <c r="Q88" s="121">
        <v>2</v>
      </c>
      <c r="R88" s="121">
        <v>2</v>
      </c>
      <c r="S88" s="91"/>
      <c r="T88" s="91"/>
      <c r="U88" s="91"/>
    </row>
    <row r="89" spans="1:21" x14ac:dyDescent="0.25">
      <c r="A89" s="281"/>
      <c r="B89" s="281"/>
      <c r="C89" s="292"/>
      <c r="D89" s="281"/>
      <c r="E89" s="278"/>
      <c r="F89" s="281"/>
      <c r="G89" s="281"/>
      <c r="H89" s="122" t="s">
        <v>37</v>
      </c>
      <c r="I89" s="122" t="s">
        <v>37</v>
      </c>
      <c r="J89" s="122" t="s">
        <v>37</v>
      </c>
      <c r="K89" s="122" t="s">
        <v>37</v>
      </c>
      <c r="L89" s="74" t="s">
        <v>30</v>
      </c>
      <c r="M89" s="4" t="s">
        <v>109</v>
      </c>
      <c r="N89" s="351" t="s">
        <v>268</v>
      </c>
      <c r="O89" s="103" t="s">
        <v>122</v>
      </c>
      <c r="P89" s="107">
        <v>4</v>
      </c>
      <c r="Q89" s="121">
        <v>4</v>
      </c>
      <c r="R89" s="121">
        <v>4</v>
      </c>
      <c r="S89" s="91"/>
      <c r="T89" s="91"/>
      <c r="U89" s="91"/>
    </row>
    <row r="90" spans="1:21" ht="27" customHeight="1" x14ac:dyDescent="0.25">
      <c r="A90" s="281"/>
      <c r="B90" s="281"/>
      <c r="C90" s="292"/>
      <c r="D90" s="281"/>
      <c r="E90" s="278"/>
      <c r="F90" s="281"/>
      <c r="G90" s="281"/>
      <c r="H90" s="266" t="s">
        <v>104</v>
      </c>
      <c r="I90" s="283" t="s">
        <v>270</v>
      </c>
      <c r="J90" s="266" t="s">
        <v>19</v>
      </c>
      <c r="K90" s="266" t="s">
        <v>19</v>
      </c>
      <c r="L90" s="64" t="s">
        <v>31</v>
      </c>
      <c r="M90" s="123" t="s">
        <v>110</v>
      </c>
      <c r="N90" s="354" t="s">
        <v>272</v>
      </c>
      <c r="O90" s="105" t="s">
        <v>123</v>
      </c>
      <c r="P90" s="107">
        <v>1</v>
      </c>
      <c r="Q90" s="121">
        <v>1</v>
      </c>
      <c r="R90" s="121">
        <v>1</v>
      </c>
      <c r="S90" s="91"/>
      <c r="T90" s="91"/>
      <c r="U90" s="91"/>
    </row>
    <row r="91" spans="1:21" ht="15.75" customHeight="1" x14ac:dyDescent="0.25">
      <c r="A91" s="281"/>
      <c r="B91" s="281"/>
      <c r="C91" s="292"/>
      <c r="D91" s="281"/>
      <c r="E91" s="278"/>
      <c r="F91" s="281"/>
      <c r="G91" s="281"/>
      <c r="H91" s="267"/>
      <c r="I91" s="284"/>
      <c r="J91" s="267"/>
      <c r="K91" s="267"/>
      <c r="L91" s="64" t="s">
        <v>32</v>
      </c>
      <c r="M91" s="124" t="s">
        <v>111</v>
      </c>
      <c r="N91" s="355" t="s">
        <v>271</v>
      </c>
      <c r="O91" s="103" t="s">
        <v>124</v>
      </c>
      <c r="P91" s="107">
        <v>1</v>
      </c>
      <c r="Q91" s="121">
        <v>1</v>
      </c>
      <c r="R91" s="121">
        <v>1</v>
      </c>
      <c r="S91" s="91"/>
      <c r="T91" s="91"/>
      <c r="U91" s="91"/>
    </row>
    <row r="92" spans="1:21" ht="27" customHeight="1" x14ac:dyDescent="0.25">
      <c r="A92" s="282"/>
      <c r="B92" s="282"/>
      <c r="C92" s="292"/>
      <c r="D92" s="282"/>
      <c r="E92" s="279"/>
      <c r="F92" s="282"/>
      <c r="G92" s="282"/>
      <c r="H92" s="268"/>
      <c r="I92" s="285"/>
      <c r="J92" s="268"/>
      <c r="K92" s="268"/>
      <c r="L92" s="74" t="s">
        <v>33</v>
      </c>
      <c r="M92" s="124" t="s">
        <v>112</v>
      </c>
      <c r="N92" s="356" t="s">
        <v>269</v>
      </c>
      <c r="O92" s="105" t="s">
        <v>125</v>
      </c>
      <c r="P92" s="107">
        <v>1</v>
      </c>
      <c r="Q92" s="87">
        <v>1</v>
      </c>
      <c r="R92" s="87">
        <v>1</v>
      </c>
      <c r="S92" s="91"/>
      <c r="T92" s="91"/>
      <c r="U92" s="91"/>
    </row>
  </sheetData>
  <mergeCells count="74">
    <mergeCell ref="I43:I59"/>
    <mergeCell ref="J43:J59"/>
    <mergeCell ref="H60:H62"/>
    <mergeCell ref="I60:I62"/>
    <mergeCell ref="J60:J62"/>
    <mergeCell ref="K60:K62"/>
    <mergeCell ref="K64:K65"/>
    <mergeCell ref="I64:I65"/>
    <mergeCell ref="J64:J65"/>
    <mergeCell ref="H64:H65"/>
    <mergeCell ref="K24:K27"/>
    <mergeCell ref="J24:J27"/>
    <mergeCell ref="I24:I27"/>
    <mergeCell ref="H24:H27"/>
    <mergeCell ref="H28:H29"/>
    <mergeCell ref="I28:I29"/>
    <mergeCell ref="J28:J29"/>
    <mergeCell ref="K28:K29"/>
    <mergeCell ref="K14:K16"/>
    <mergeCell ref="J14:J16"/>
    <mergeCell ref="I14:I16"/>
    <mergeCell ref="H14:H16"/>
    <mergeCell ref="K17:K23"/>
    <mergeCell ref="J17:J23"/>
    <mergeCell ref="I17:I23"/>
    <mergeCell ref="H17:H23"/>
    <mergeCell ref="I8:I10"/>
    <mergeCell ref="J8:J10"/>
    <mergeCell ref="K8:K10"/>
    <mergeCell ref="H11:H13"/>
    <mergeCell ref="I11:I13"/>
    <mergeCell ref="J11:J13"/>
    <mergeCell ref="K11:K13"/>
    <mergeCell ref="A6:C6"/>
    <mergeCell ref="A8:A29"/>
    <mergeCell ref="B8:B29"/>
    <mergeCell ref="C8:C29"/>
    <mergeCell ref="D8:D29"/>
    <mergeCell ref="E8:E29"/>
    <mergeCell ref="F8:F29"/>
    <mergeCell ref="G8:G29"/>
    <mergeCell ref="H8:H10"/>
    <mergeCell ref="A41:C41"/>
    <mergeCell ref="L41:T41"/>
    <mergeCell ref="L76:T76"/>
    <mergeCell ref="A78:A92"/>
    <mergeCell ref="B78:B92"/>
    <mergeCell ref="D78:D92"/>
    <mergeCell ref="A43:A65"/>
    <mergeCell ref="C43:C65"/>
    <mergeCell ref="A76:C76"/>
    <mergeCell ref="C78:C92"/>
    <mergeCell ref="G43:G65"/>
    <mergeCell ref="B43:B65"/>
    <mergeCell ref="D43:D65"/>
    <mergeCell ref="E43:E65"/>
    <mergeCell ref="F43:F65"/>
    <mergeCell ref="K43:K59"/>
    <mergeCell ref="H43:H59"/>
    <mergeCell ref="E78:E92"/>
    <mergeCell ref="F78:F92"/>
    <mergeCell ref="G78:G92"/>
    <mergeCell ref="I90:I92"/>
    <mergeCell ref="H90:H92"/>
    <mergeCell ref="J90:J92"/>
    <mergeCell ref="K90:K92"/>
    <mergeCell ref="H79:H85"/>
    <mergeCell ref="I79:I85"/>
    <mergeCell ref="J79:J85"/>
    <mergeCell ref="K79:K85"/>
    <mergeCell ref="K86:K87"/>
    <mergeCell ref="I86:I87"/>
    <mergeCell ref="H86:H87"/>
    <mergeCell ref="J86:J8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DSC Persain</vt:lpstr>
      <vt:lpstr>DSC 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2019-08-26T10:24:57Z</dcterms:modified>
</cp:coreProperties>
</file>