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hooli\"/>
    </mc:Choice>
  </mc:AlternateContent>
  <bookViews>
    <workbookView xWindow="0" yWindow="0" windowWidth="21600" windowHeight="9600"/>
  </bookViews>
  <sheets>
    <sheet name="Eiminator" sheetId="1" r:id="rId1"/>
  </sheets>
  <definedNames>
    <definedName name="_xlnm.Print_Area" localSheetId="0">Eiminator!#REF!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0" i="1" l="1"/>
  <c r="AG30" i="1"/>
  <c r="AF30" i="1"/>
  <c r="AH30" i="1" s="1"/>
  <c r="AE30" i="1"/>
  <c r="AD30" i="1"/>
  <c r="AD31" i="1" s="1"/>
  <c r="AC30" i="1"/>
  <c r="AB30" i="1"/>
  <c r="AB31" i="1" s="1"/>
  <c r="AA30" i="1"/>
  <c r="AH29" i="1"/>
  <c r="AG29" i="1"/>
  <c r="AD29" i="1"/>
  <c r="AA29" i="1"/>
  <c r="Z29" i="1"/>
  <c r="X29" i="1"/>
  <c r="AF29" i="1" s="1"/>
  <c r="AI29" i="1" s="1"/>
  <c r="P29" i="1"/>
  <c r="M29" i="1"/>
  <c r="N29" i="1" s="1"/>
  <c r="Y29" i="1" s="1"/>
  <c r="AB29" i="1" s="1"/>
  <c r="AE29" i="1" s="1"/>
  <c r="L29" i="1"/>
  <c r="I29" i="1"/>
  <c r="O29" i="1" s="1"/>
  <c r="AH28" i="1"/>
  <c r="AG28" i="1"/>
  <c r="AD28" i="1"/>
  <c r="AA28" i="1"/>
  <c r="P28" i="1"/>
  <c r="Z28" i="1" s="1"/>
  <c r="N28" i="1"/>
  <c r="X28" i="1" s="1"/>
  <c r="AF28" i="1" s="1"/>
  <c r="AI28" i="1" s="1"/>
  <c r="M28" i="1"/>
  <c r="I28" i="1"/>
  <c r="O28" i="1" s="1"/>
  <c r="AH27" i="1"/>
  <c r="AG27" i="1"/>
  <c r="AD27" i="1"/>
  <c r="AA27" i="1"/>
  <c r="Y27" i="1"/>
  <c r="P27" i="1"/>
  <c r="Z27" i="1" s="1"/>
  <c r="N27" i="1"/>
  <c r="X27" i="1" s="1"/>
  <c r="AF27" i="1" s="1"/>
  <c r="AI27" i="1" s="1"/>
  <c r="M27" i="1"/>
  <c r="I27" i="1"/>
  <c r="O27" i="1" s="1"/>
  <c r="AH26" i="1"/>
  <c r="AG26" i="1"/>
  <c r="AD26" i="1"/>
  <c r="AA26" i="1"/>
  <c r="P26" i="1"/>
  <c r="Z26" i="1" s="1"/>
  <c r="N26" i="1"/>
  <c r="X26" i="1" s="1"/>
  <c r="AF26" i="1" s="1"/>
  <c r="AI26" i="1" s="1"/>
  <c r="M26" i="1"/>
  <c r="I26" i="1"/>
  <c r="O26" i="1" s="1"/>
  <c r="AH25" i="1"/>
  <c r="AG25" i="1"/>
  <c r="AD25" i="1"/>
  <c r="AA25" i="1"/>
  <c r="Y25" i="1"/>
  <c r="P25" i="1"/>
  <c r="Z25" i="1" s="1"/>
  <c r="N25" i="1"/>
  <c r="X25" i="1" s="1"/>
  <c r="AF25" i="1" s="1"/>
  <c r="AI25" i="1" s="1"/>
  <c r="M25" i="1"/>
  <c r="I25" i="1"/>
  <c r="O25" i="1" s="1"/>
  <c r="AH24" i="1"/>
  <c r="AG24" i="1"/>
  <c r="AF24" i="1"/>
  <c r="AI24" i="1" s="1"/>
  <c r="AD24" i="1"/>
  <c r="AA24" i="1"/>
  <c r="P24" i="1"/>
  <c r="Z24" i="1" s="1"/>
  <c r="N24" i="1"/>
  <c r="X24" i="1" s="1"/>
  <c r="M24" i="1"/>
  <c r="I24" i="1"/>
  <c r="O24" i="1" s="1"/>
  <c r="AH23" i="1"/>
  <c r="AG23" i="1"/>
  <c r="AD23" i="1"/>
  <c r="AA23" i="1"/>
  <c r="Y23" i="1"/>
  <c r="P23" i="1"/>
  <c r="Z23" i="1" s="1"/>
  <c r="N23" i="1"/>
  <c r="X23" i="1" s="1"/>
  <c r="AF23" i="1" s="1"/>
  <c r="AI23" i="1" s="1"/>
  <c r="M23" i="1"/>
  <c r="I23" i="1"/>
  <c r="O23" i="1" s="1"/>
  <c r="AH22" i="1"/>
  <c r="AG22" i="1"/>
  <c r="AF22" i="1"/>
  <c r="AI22" i="1" s="1"/>
  <c r="AD22" i="1"/>
  <c r="AA22" i="1"/>
  <c r="P22" i="1"/>
  <c r="Z22" i="1" s="1"/>
  <c r="N22" i="1"/>
  <c r="X22" i="1" s="1"/>
  <c r="M22" i="1"/>
  <c r="I22" i="1"/>
  <c r="O22" i="1" s="1"/>
  <c r="AH21" i="1"/>
  <c r="AG21" i="1"/>
  <c r="AD21" i="1"/>
  <c r="AA21" i="1"/>
  <c r="Y21" i="1"/>
  <c r="P21" i="1"/>
  <c r="Z21" i="1" s="1"/>
  <c r="N21" i="1"/>
  <c r="X21" i="1" s="1"/>
  <c r="AF21" i="1" s="1"/>
  <c r="AI21" i="1" s="1"/>
  <c r="M21" i="1"/>
  <c r="I21" i="1"/>
  <c r="O21" i="1" s="1"/>
  <c r="AH20" i="1"/>
  <c r="AG20" i="1"/>
  <c r="AF20" i="1"/>
  <c r="AI20" i="1" s="1"/>
  <c r="AD20" i="1"/>
  <c r="AA20" i="1"/>
  <c r="P20" i="1"/>
  <c r="Z20" i="1" s="1"/>
  <c r="N20" i="1"/>
  <c r="X20" i="1" s="1"/>
  <c r="M20" i="1"/>
  <c r="I20" i="1"/>
  <c r="O20" i="1" s="1"/>
  <c r="AH19" i="1"/>
  <c r="AG19" i="1"/>
  <c r="AD19" i="1"/>
  <c r="AA19" i="1"/>
  <c r="Y19" i="1"/>
  <c r="P19" i="1"/>
  <c r="Z19" i="1" s="1"/>
  <c r="N19" i="1"/>
  <c r="X19" i="1" s="1"/>
  <c r="AF19" i="1" s="1"/>
  <c r="AI19" i="1" s="1"/>
  <c r="M19" i="1"/>
  <c r="I19" i="1"/>
  <c r="O19" i="1" s="1"/>
  <c r="AH18" i="1"/>
  <c r="AG18" i="1"/>
  <c r="AD18" i="1"/>
  <c r="AA18" i="1"/>
  <c r="P18" i="1"/>
  <c r="Z18" i="1" s="1"/>
  <c r="N18" i="1"/>
  <c r="X18" i="1" s="1"/>
  <c r="AF18" i="1" s="1"/>
  <c r="AI18" i="1" s="1"/>
  <c r="M18" i="1"/>
  <c r="I18" i="1"/>
  <c r="O18" i="1" s="1"/>
  <c r="AH17" i="1"/>
  <c r="AG17" i="1"/>
  <c r="AD17" i="1"/>
  <c r="AA17" i="1"/>
  <c r="Y17" i="1"/>
  <c r="P17" i="1"/>
  <c r="Z17" i="1" s="1"/>
  <c r="N17" i="1"/>
  <c r="X17" i="1" s="1"/>
  <c r="AF17" i="1" s="1"/>
  <c r="AI17" i="1" s="1"/>
  <c r="M17" i="1"/>
  <c r="I17" i="1"/>
  <c r="O17" i="1" s="1"/>
  <c r="AH16" i="1"/>
  <c r="AG16" i="1"/>
  <c r="AD16" i="1"/>
  <c r="AA16" i="1"/>
  <c r="P16" i="1"/>
  <c r="Z16" i="1" s="1"/>
  <c r="N16" i="1"/>
  <c r="X16" i="1" s="1"/>
  <c r="AF16" i="1" s="1"/>
  <c r="AI16" i="1" s="1"/>
  <c r="M16" i="1"/>
  <c r="I16" i="1"/>
  <c r="O16" i="1" s="1"/>
  <c r="AH15" i="1"/>
  <c r="AG15" i="1"/>
  <c r="AD15" i="1"/>
  <c r="AA15" i="1"/>
  <c r="P15" i="1"/>
  <c r="Z15" i="1" s="1"/>
  <c r="N15" i="1"/>
  <c r="Y15" i="1" s="1"/>
  <c r="AB15" i="1" s="1"/>
  <c r="AE15" i="1" s="1"/>
  <c r="M15" i="1"/>
  <c r="I15" i="1"/>
  <c r="O15" i="1" s="1"/>
  <c r="AH14" i="1"/>
  <c r="AG14" i="1"/>
  <c r="AD14" i="1"/>
  <c r="AA14" i="1"/>
  <c r="P14" i="1"/>
  <c r="Z14" i="1" s="1"/>
  <c r="N14" i="1"/>
  <c r="X14" i="1" s="1"/>
  <c r="AF14" i="1" s="1"/>
  <c r="AI14" i="1" s="1"/>
  <c r="M14" i="1"/>
  <c r="I14" i="1"/>
  <c r="O14" i="1" s="1"/>
  <c r="AH13" i="1"/>
  <c r="AG13" i="1"/>
  <c r="AD13" i="1"/>
  <c r="AA13" i="1"/>
  <c r="P13" i="1"/>
  <c r="Z13" i="1" s="1"/>
  <c r="N13" i="1"/>
  <c r="X13" i="1" s="1"/>
  <c r="AF13" i="1" s="1"/>
  <c r="AI13" i="1" s="1"/>
  <c r="M13" i="1"/>
  <c r="I13" i="1"/>
  <c r="O13" i="1" s="1"/>
  <c r="AH12" i="1"/>
  <c r="AG12" i="1"/>
  <c r="AD12" i="1"/>
  <c r="AA12" i="1"/>
  <c r="P12" i="1"/>
  <c r="Z12" i="1" s="1"/>
  <c r="N12" i="1"/>
  <c r="Y12" i="1" s="1"/>
  <c r="AB12" i="1" s="1"/>
  <c r="AE12" i="1" s="1"/>
  <c r="M12" i="1"/>
  <c r="I12" i="1"/>
  <c r="O12" i="1" s="1"/>
  <c r="AH11" i="1"/>
  <c r="AG11" i="1"/>
  <c r="AD11" i="1"/>
  <c r="AA11" i="1"/>
  <c r="P11" i="1"/>
  <c r="Z11" i="1" s="1"/>
  <c r="N11" i="1"/>
  <c r="X11" i="1" s="1"/>
  <c r="AF11" i="1" s="1"/>
  <c r="AI11" i="1" s="1"/>
  <c r="M11" i="1"/>
  <c r="I11" i="1"/>
  <c r="O11" i="1" s="1"/>
  <c r="AH10" i="1"/>
  <c r="AG10" i="1"/>
  <c r="AD10" i="1"/>
  <c r="AA10" i="1"/>
  <c r="P10" i="1"/>
  <c r="Z10" i="1" s="1"/>
  <c r="N10" i="1"/>
  <c r="X10" i="1" s="1"/>
  <c r="AF10" i="1" s="1"/>
  <c r="AI10" i="1" s="1"/>
  <c r="M10" i="1"/>
  <c r="I10" i="1"/>
  <c r="O10" i="1" s="1"/>
  <c r="AH9" i="1"/>
  <c r="AG9" i="1"/>
  <c r="AD9" i="1"/>
  <c r="AA9" i="1"/>
  <c r="P9" i="1"/>
  <c r="Z9" i="1" s="1"/>
  <c r="N9" i="1"/>
  <c r="X9" i="1" s="1"/>
  <c r="AF9" i="1" s="1"/>
  <c r="AI9" i="1" s="1"/>
  <c r="M9" i="1"/>
  <c r="I9" i="1"/>
  <c r="O9" i="1" s="1"/>
  <c r="AH8" i="1"/>
  <c r="AG8" i="1"/>
  <c r="AD8" i="1"/>
  <c r="AA8" i="1"/>
  <c r="P8" i="1"/>
  <c r="Z8" i="1" s="1"/>
  <c r="M8" i="1"/>
  <c r="N8" i="1" s="1"/>
  <c r="I8" i="1"/>
  <c r="O8" i="1" s="1"/>
  <c r="AH7" i="1"/>
  <c r="AG7" i="1"/>
  <c r="AD7" i="1"/>
  <c r="AA7" i="1"/>
  <c r="P7" i="1"/>
  <c r="Z7" i="1" s="1"/>
  <c r="M7" i="1"/>
  <c r="N7" i="1" s="1"/>
  <c r="I7" i="1"/>
  <c r="O7" i="1" s="1"/>
  <c r="AH6" i="1"/>
  <c r="AG6" i="1"/>
  <c r="AD6" i="1"/>
  <c r="AA6" i="1"/>
  <c r="P6" i="1"/>
  <c r="Z6" i="1" s="1"/>
  <c r="M6" i="1"/>
  <c r="N6" i="1" s="1"/>
  <c r="I6" i="1"/>
  <c r="O6" i="1" s="1"/>
  <c r="AH5" i="1"/>
  <c r="AG5" i="1"/>
  <c r="AD5" i="1"/>
  <c r="AA5" i="1"/>
  <c r="P5" i="1"/>
  <c r="Z5" i="1" s="1"/>
  <c r="M5" i="1"/>
  <c r="N5" i="1" s="1"/>
  <c r="I5" i="1"/>
  <c r="O5" i="1" s="1"/>
  <c r="P4" i="1"/>
  <c r="O4" i="1"/>
  <c r="Z3" i="1"/>
  <c r="P3" i="1"/>
  <c r="Z2" i="1"/>
  <c r="P2" i="1"/>
  <c r="Z1" i="1"/>
  <c r="P1" i="1"/>
  <c r="X6" i="1" l="1"/>
  <c r="AF6" i="1" s="1"/>
  <c r="AI6" i="1" s="1"/>
  <c r="Y6" i="1"/>
  <c r="AB6" i="1" s="1"/>
  <c r="AE6" i="1" s="1"/>
  <c r="Y5" i="1"/>
  <c r="AB5" i="1" s="1"/>
  <c r="AE5" i="1" s="1"/>
  <c r="X5" i="1"/>
  <c r="AF5" i="1" s="1"/>
  <c r="AI5" i="1" s="1"/>
  <c r="Y8" i="1"/>
  <c r="AB8" i="1" s="1"/>
  <c r="AE8" i="1" s="1"/>
  <c r="X8" i="1"/>
  <c r="AF8" i="1" s="1"/>
  <c r="AI8" i="1" s="1"/>
  <c r="Y7" i="1"/>
  <c r="AB7" i="1" s="1"/>
  <c r="AE7" i="1" s="1"/>
  <c r="X7" i="1"/>
  <c r="AF7" i="1" s="1"/>
  <c r="AI7" i="1" s="1"/>
  <c r="X12" i="1"/>
  <c r="AF12" i="1" s="1"/>
  <c r="AI12" i="1" s="1"/>
  <c r="X15" i="1"/>
  <c r="AF15" i="1" s="1"/>
  <c r="AI15" i="1" s="1"/>
  <c r="Y16" i="1"/>
  <c r="AB16" i="1" s="1"/>
  <c r="AE16" i="1" s="1"/>
  <c r="Y18" i="1"/>
  <c r="AB18" i="1" s="1"/>
  <c r="AE18" i="1" s="1"/>
  <c r="Y20" i="1"/>
  <c r="AB20" i="1" s="1"/>
  <c r="AE20" i="1" s="1"/>
  <c r="Y22" i="1"/>
  <c r="AB22" i="1" s="1"/>
  <c r="AE22" i="1" s="1"/>
  <c r="Y9" i="1"/>
  <c r="AB9" i="1" s="1"/>
  <c r="AE9" i="1" s="1"/>
  <c r="Y10" i="1"/>
  <c r="AB10" i="1" s="1"/>
  <c r="AE10" i="1" s="1"/>
  <c r="Y11" i="1"/>
  <c r="AB11" i="1" s="1"/>
  <c r="AE11" i="1" s="1"/>
  <c r="Y13" i="1"/>
  <c r="AB13" i="1" s="1"/>
  <c r="AE13" i="1" s="1"/>
  <c r="Y14" i="1"/>
  <c r="AB14" i="1" s="1"/>
  <c r="AE14" i="1" s="1"/>
  <c r="AB17" i="1"/>
  <c r="AE17" i="1" s="1"/>
  <c r="AB19" i="1"/>
  <c r="AE19" i="1" s="1"/>
  <c r="AB21" i="1"/>
  <c r="AE21" i="1" s="1"/>
  <c r="AB23" i="1"/>
  <c r="AE23" i="1" s="1"/>
  <c r="AB25" i="1"/>
  <c r="AE25" i="1" s="1"/>
  <c r="AB27" i="1"/>
  <c r="AE27" i="1" s="1"/>
  <c r="Y24" i="1"/>
  <c r="AB24" i="1" s="1"/>
  <c r="AE24" i="1" s="1"/>
  <c r="Y26" i="1"/>
  <c r="AB26" i="1" s="1"/>
  <c r="AE26" i="1" s="1"/>
  <c r="Y28" i="1"/>
  <c r="AB28" i="1" s="1"/>
  <c r="AE28" i="1" s="1"/>
</calcChain>
</file>

<file path=xl/sharedStrings.xml><?xml version="1.0" encoding="utf-8"?>
<sst xmlns="http://schemas.openxmlformats.org/spreadsheetml/2006/main" count="483" uniqueCount="169">
  <si>
    <t>تعداد</t>
  </si>
  <si>
    <t xml:space="preserve">تعداد </t>
  </si>
  <si>
    <t>مقدار</t>
  </si>
  <si>
    <t>مقدار خالص</t>
  </si>
  <si>
    <t xml:space="preserve">مقدار ناخاص
</t>
  </si>
  <si>
    <t xml:space="preserve">بهای واحد مواد </t>
  </si>
  <si>
    <t xml:space="preserve">بهای کل مواد </t>
  </si>
  <si>
    <t xml:space="preserve">نفر ساعت </t>
  </si>
  <si>
    <t xml:space="preserve">هزینه </t>
  </si>
  <si>
    <t>هزینه خالص</t>
  </si>
  <si>
    <t>واحد</t>
  </si>
  <si>
    <t>مقدار کل</t>
  </si>
  <si>
    <t>Row Labels</t>
  </si>
  <si>
    <t>Standard</t>
  </si>
  <si>
    <t>MATWHC</t>
  </si>
  <si>
    <t>MATU</t>
  </si>
  <si>
    <t>Sum of MATGQT</t>
  </si>
  <si>
    <t>Eliminator</t>
  </si>
  <si>
    <t>زیر محصول</t>
  </si>
  <si>
    <t>Sub.</t>
  </si>
  <si>
    <t>مجموعه</t>
  </si>
  <si>
    <t>مجموعه در</t>
  </si>
  <si>
    <t>تعداد قطعه</t>
  </si>
  <si>
    <t>تعداد قطعه در</t>
  </si>
  <si>
    <t>شرح مواد</t>
  </si>
  <si>
    <t>خالص مواد</t>
  </si>
  <si>
    <t>ناخالص مواد</t>
  </si>
  <si>
    <t xml:space="preserve">واحد  </t>
  </si>
  <si>
    <t xml:space="preserve"> مواد در یک </t>
  </si>
  <si>
    <t>گزارش</t>
  </si>
  <si>
    <t>دوم</t>
  </si>
  <si>
    <t xml:space="preserve">واحد دوم </t>
  </si>
  <si>
    <t>پیچ دوسو M5*50 Grade:5.6 Din-7972
Electroplated</t>
  </si>
  <si>
    <t>Din-7972
5.6</t>
  </si>
  <si>
    <t>Pcs</t>
  </si>
  <si>
    <t>5000*3500</t>
  </si>
  <si>
    <t>SP</t>
  </si>
  <si>
    <t>در محصول</t>
  </si>
  <si>
    <t>Asm</t>
  </si>
  <si>
    <t>Part</t>
  </si>
  <si>
    <t>در مجموعه</t>
  </si>
  <si>
    <t>مطابق</t>
  </si>
  <si>
    <t>کد انبار مواد</t>
  </si>
  <si>
    <t>در یک قطعه</t>
  </si>
  <si>
    <t>شمارش مواد</t>
  </si>
  <si>
    <t>واحد محصول</t>
  </si>
  <si>
    <t>1400-11-15</t>
  </si>
  <si>
    <t>U2</t>
  </si>
  <si>
    <t>پیچ شش گوش M6*10 Grade:5.6ِ Din-933
Electroplated</t>
  </si>
  <si>
    <t>Din-933
5.6</t>
  </si>
  <si>
    <t>Code</t>
  </si>
  <si>
    <t>Pos</t>
  </si>
  <si>
    <t>Sub Product</t>
  </si>
  <si>
    <t>SPQ</t>
  </si>
  <si>
    <t>Asmbl</t>
  </si>
  <si>
    <t>ASQ</t>
  </si>
  <si>
    <t>Mat Spec</t>
  </si>
  <si>
    <t>PQAS</t>
  </si>
  <si>
    <t>PQSP</t>
  </si>
  <si>
    <t>PQR</t>
  </si>
  <si>
    <t>Material</t>
  </si>
  <si>
    <t>کاردکس انبار</t>
  </si>
  <si>
    <t>MATNQU</t>
  </si>
  <si>
    <t>MATGQU</t>
  </si>
  <si>
    <t>MATNQT</t>
  </si>
  <si>
    <t>MATGQT</t>
  </si>
  <si>
    <t>MUP</t>
  </si>
  <si>
    <t>MTP</t>
  </si>
  <si>
    <t>MH</t>
  </si>
  <si>
    <t>Wage U</t>
  </si>
  <si>
    <t>N Cost U</t>
  </si>
  <si>
    <t>Q2NU</t>
  </si>
  <si>
    <t>kg</t>
  </si>
  <si>
    <t>NCOSTU2</t>
  </si>
  <si>
    <t>Q2NT</t>
  </si>
  <si>
    <t>پیچ شش گوش M6*15 Grade:5.6ِ Din-933
Electroplated</t>
  </si>
  <si>
    <t>1030</t>
  </si>
  <si>
    <t>01</t>
  </si>
  <si>
    <t>Frame</t>
  </si>
  <si>
    <t>0</t>
  </si>
  <si>
    <t>نبشی عرضی بالا</t>
  </si>
  <si>
    <t>1.5*137*1520</t>
  </si>
  <si>
    <t>Plate</t>
  </si>
  <si>
    <t>H.D.G</t>
  </si>
  <si>
    <t>ورق گالوانیزه 1.5*1000</t>
  </si>
  <si>
    <t>140150100</t>
  </si>
  <si>
    <t>2.45</t>
  </si>
  <si>
    <t>Kg</t>
  </si>
  <si>
    <t>پیچ شش گوش M8*25 Grade:5.6ِ Din-933
Electroplated</t>
  </si>
  <si>
    <t>02</t>
  </si>
  <si>
    <t>1.5*137*1800</t>
  </si>
  <si>
    <t>2.9</t>
  </si>
  <si>
    <t>رولپلاگ 6*40</t>
  </si>
  <si>
    <t>-</t>
  </si>
  <si>
    <t>03</t>
  </si>
  <si>
    <t>نبشی عرضی پایین</t>
  </si>
  <si>
    <t>1.5*97*1520</t>
  </si>
  <si>
    <t>1.73</t>
  </si>
  <si>
    <t>فاصله آخر</t>
  </si>
  <si>
    <t>پلی استایرن</t>
  </si>
  <si>
    <t>04</t>
  </si>
  <si>
    <t>1.5*97*1800</t>
  </si>
  <si>
    <t>2.01</t>
  </si>
  <si>
    <t>فاصله میانی</t>
  </si>
  <si>
    <t>951200018</t>
  </si>
  <si>
    <t>05</t>
  </si>
  <si>
    <t>سینی</t>
  </si>
  <si>
    <t>1.5*995*1520</t>
  </si>
  <si>
    <t>17.8</t>
  </si>
  <si>
    <t>مهره برنجی</t>
  </si>
  <si>
    <t>Brass</t>
  </si>
  <si>
    <t>951200019</t>
  </si>
  <si>
    <t>06</t>
  </si>
  <si>
    <t>1.5*995*1800</t>
  </si>
  <si>
    <t>21</t>
  </si>
  <si>
    <t>مهره شش گوش M5 Grade:5 Din-934
Electroplated</t>
  </si>
  <si>
    <t>Din-934
5.6</t>
  </si>
  <si>
    <t>07</t>
  </si>
  <si>
    <t>رابط سینی</t>
  </si>
  <si>
    <t>1.5*988*160</t>
  </si>
  <si>
    <t>1.86</t>
  </si>
  <si>
    <t>مهره شش گوش M6 Grade:5 Din-934
Electroplated</t>
  </si>
  <si>
    <t>08</t>
  </si>
  <si>
    <t>پایه</t>
  </si>
  <si>
    <t>1.5*250*275</t>
  </si>
  <si>
    <t>0.8</t>
  </si>
  <si>
    <t>مهره شش گوش M8 Grade:5 Din-934
Electroplated</t>
  </si>
  <si>
    <t>09</t>
  </si>
  <si>
    <t>نردبانی</t>
  </si>
  <si>
    <t>1.5*97*1797</t>
  </si>
  <si>
    <t>2.05</t>
  </si>
  <si>
    <t>مواد ABS تیغه الیمیناتور</t>
  </si>
  <si>
    <t>A.B.S</t>
  </si>
  <si>
    <t>10</t>
  </si>
  <si>
    <t>درزگیر</t>
  </si>
  <si>
    <t>1.5*97*1723</t>
  </si>
  <si>
    <t>1.96</t>
  </si>
  <si>
    <t>میله الیمیناتور</t>
  </si>
  <si>
    <t>مسوار</t>
  </si>
  <si>
    <t>951200304</t>
  </si>
  <si>
    <t>11</t>
  </si>
  <si>
    <t>ستون میانی</t>
  </si>
  <si>
    <t>1.5*240*1723</t>
  </si>
  <si>
    <t>4.86</t>
  </si>
  <si>
    <t>12</t>
  </si>
  <si>
    <t>رابط نردبانی</t>
  </si>
  <si>
    <t>1.5*77*270</t>
  </si>
  <si>
    <t>0.25</t>
  </si>
  <si>
    <t>Grand Total</t>
  </si>
  <si>
    <t>Connection</t>
  </si>
  <si>
    <t>پیچ شش گوش</t>
  </si>
  <si>
    <t>M8*25</t>
  </si>
  <si>
    <t>1</t>
  </si>
  <si>
    <t>مهره شش گوش</t>
  </si>
  <si>
    <t>M8</t>
  </si>
  <si>
    <t>پیچ دوسو</t>
  </si>
  <si>
    <t>M5*50</t>
  </si>
  <si>
    <t>رولپلاگ</t>
  </si>
  <si>
    <t>6*40</t>
  </si>
  <si>
    <t>M5</t>
  </si>
  <si>
    <t>M6*10</t>
  </si>
  <si>
    <t>M6*15</t>
  </si>
  <si>
    <t>M6</t>
  </si>
  <si>
    <t>Blade</t>
  </si>
  <si>
    <t>تیغه الیمیناتور</t>
  </si>
  <si>
    <t>L=1696</t>
  </si>
  <si>
    <t>0.65</t>
  </si>
  <si>
    <t xml:space="preserve">Net Cost Total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</si>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</sst>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49" fontId="2" fillId="2" borderId="1" xfId="0" applyNumberFormat="1" applyFon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left" vertical="center" readingOrder="1"/>
    </xf>
    <xf numFmtId="49" fontId="2" fillId="2" borderId="2" xfId="0" applyNumberFormat="1" applyFont="1" applyFill="1" applyBorder="1" applyAlignment="1">
      <alignment horizontal="left" vertical="center" readingOrder="1"/>
    </xf>
    <xf numFmtId="49" fontId="2" fillId="2" borderId="3" xfId="0" applyNumberFormat="1" applyFont="1" applyFill="1" applyBorder="1" applyAlignment="1">
      <alignment horizontal="center" vertical="center" readingOrder="1"/>
    </xf>
    <xf numFmtId="49" fontId="2" fillId="2" borderId="2" xfId="0" applyNumberFormat="1" applyFont="1" applyFill="1" applyBorder="1" applyAlignment="1">
      <alignment horizontal="center" vertical="center" readingOrder="1"/>
    </xf>
    <xf numFmtId="0" fontId="3" fillId="0" borderId="0" xfId="0" applyFont="1" applyFill="1" applyAlignment="1">
      <alignment vertical="center"/>
    </xf>
    <xf numFmtId="3" fontId="3" fillId="0" borderId="0" xfId="0" applyNumberFormat="1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readingOrder="1"/>
    </xf>
    <xf numFmtId="49" fontId="2" fillId="2" borderId="4" xfId="0" applyNumberFormat="1" applyFont="1" applyFill="1" applyBorder="1" applyAlignment="1">
      <alignment horizontal="left" vertical="center" readingOrder="1"/>
    </xf>
    <xf numFmtId="49" fontId="2" fillId="2" borderId="5" xfId="0" applyNumberFormat="1" applyFont="1" applyFill="1" applyBorder="1" applyAlignment="1">
      <alignment horizontal="left" vertical="center" readingOrder="1"/>
    </xf>
    <xf numFmtId="49" fontId="2" fillId="2" borderId="6" xfId="0" applyNumberFormat="1" applyFont="1" applyFill="1" applyBorder="1" applyAlignment="1">
      <alignment horizontal="center" vertical="center" readingOrder="1"/>
    </xf>
    <xf numFmtId="49" fontId="2" fillId="2" borderId="5" xfId="0" applyNumberFormat="1" applyFont="1" applyFill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/>
    <xf numFmtId="49" fontId="2" fillId="2" borderId="7" xfId="0" applyNumberFormat="1" applyFont="1" applyFill="1" applyBorder="1" applyAlignment="1">
      <alignment horizontal="left" vertical="center" readingOrder="1"/>
    </xf>
    <xf numFmtId="49" fontId="2" fillId="2" borderId="7" xfId="0" applyNumberFormat="1" applyFont="1" applyFill="1" applyBorder="1" applyAlignment="1">
      <alignment horizontal="center" vertical="center" readingOrder="1"/>
    </xf>
    <xf numFmtId="49" fontId="2" fillId="2" borderId="8" xfId="0" applyNumberFormat="1" applyFont="1" applyFill="1" applyBorder="1" applyAlignment="1">
      <alignment horizontal="center" vertical="center" readingOrder="1"/>
    </xf>
    <xf numFmtId="49" fontId="2" fillId="2" borderId="9" xfId="0" applyNumberFormat="1" applyFont="1" applyFill="1" applyBorder="1" applyAlignment="1">
      <alignment horizontal="center" vertical="center" readingOrder="1"/>
    </xf>
    <xf numFmtId="49" fontId="2" fillId="3" borderId="7" xfId="0" applyNumberFormat="1" applyFont="1" applyFill="1" applyBorder="1" applyAlignment="1">
      <alignment horizontal="center" vertical="center" readingOrder="1"/>
    </xf>
    <xf numFmtId="49" fontId="5" fillId="4" borderId="10" xfId="0" applyNumberFormat="1" applyFont="1" applyFill="1" applyBorder="1" applyAlignment="1">
      <alignment horizontal="center" vertical="center" readingOrder="1"/>
    </xf>
    <xf numFmtId="49" fontId="5" fillId="4" borderId="11" xfId="0" applyNumberFormat="1" applyFont="1" applyFill="1" applyBorder="1" applyAlignment="1">
      <alignment horizontal="center" vertical="center" readingOrder="1"/>
    </xf>
    <xf numFmtId="0" fontId="5" fillId="4" borderId="11" xfId="0" applyFont="1" applyFill="1" applyBorder="1" applyAlignment="1">
      <alignment horizontal="center" vertical="center" readingOrder="1"/>
    </xf>
    <xf numFmtId="0" fontId="5" fillId="4" borderId="11" xfId="0" quotePrefix="1" applyFont="1" applyFill="1" applyBorder="1" applyAlignment="1">
      <alignment horizontal="center" vertical="center" readingOrder="1"/>
    </xf>
    <xf numFmtId="0" fontId="5" fillId="4" borderId="12" xfId="0" quotePrefix="1" applyFont="1" applyFill="1" applyBorder="1" applyAlignment="1">
      <alignment horizontal="center" vertical="center" readingOrder="1"/>
    </xf>
    <xf numFmtId="2" fontId="5" fillId="4" borderId="10" xfId="0" quotePrefix="1" applyNumberFormat="1" applyFont="1" applyFill="1" applyBorder="1" applyAlignment="1">
      <alignment horizontal="center" vertical="center"/>
    </xf>
    <xf numFmtId="2" fontId="5" fillId="4" borderId="11" xfId="0" quotePrefix="1" applyNumberFormat="1" applyFont="1" applyFill="1" applyBorder="1" applyAlignment="1">
      <alignment horizontal="center" vertical="center"/>
    </xf>
    <xf numFmtId="49" fontId="5" fillId="4" borderId="11" xfId="0" quotePrefix="1" applyNumberFormat="1" applyFont="1" applyFill="1" applyBorder="1" applyAlignment="1">
      <alignment horizontal="center" vertical="center" readingOrder="1"/>
    </xf>
    <xf numFmtId="2" fontId="5" fillId="4" borderId="11" xfId="0" quotePrefix="1" applyNumberFormat="1" applyFont="1" applyFill="1" applyBorder="1" applyAlignment="1">
      <alignment horizontal="center" vertical="center" readingOrder="1"/>
    </xf>
    <xf numFmtId="2" fontId="5" fillId="4" borderId="12" xfId="0" quotePrefix="1" applyNumberFormat="1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vertical="center"/>
    </xf>
    <xf numFmtId="3" fontId="3" fillId="0" borderId="14" xfId="0" applyNumberFormat="1" applyFont="1" applyFill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9" fontId="5" fillId="4" borderId="17" xfId="0" applyNumberFormat="1" applyFont="1" applyFill="1" applyBorder="1" applyAlignment="1">
      <alignment horizontal="center" vertical="center" readingOrder="1"/>
    </xf>
    <xf numFmtId="49" fontId="5" fillId="4" borderId="18" xfId="0" applyNumberFormat="1" applyFont="1" applyFill="1" applyBorder="1" applyAlignment="1">
      <alignment horizontal="center" vertical="center" readingOrder="1"/>
    </xf>
    <xf numFmtId="0" fontId="5" fillId="4" borderId="18" xfId="0" applyFont="1" applyFill="1" applyBorder="1" applyAlignment="1">
      <alignment horizontal="center" vertical="center" readingOrder="1"/>
    </xf>
    <xf numFmtId="0" fontId="5" fillId="4" borderId="18" xfId="0" quotePrefix="1" applyFont="1" applyFill="1" applyBorder="1" applyAlignment="1">
      <alignment horizontal="center" vertical="center" readingOrder="1"/>
    </xf>
    <xf numFmtId="0" fontId="5" fillId="4" borderId="19" xfId="0" quotePrefix="1" applyFont="1" applyFill="1" applyBorder="1" applyAlignment="1">
      <alignment horizontal="center" vertical="center" readingOrder="1"/>
    </xf>
    <xf numFmtId="2" fontId="5" fillId="4" borderId="17" xfId="0" quotePrefix="1" applyNumberFormat="1" applyFont="1" applyFill="1" applyBorder="1" applyAlignment="1">
      <alignment horizontal="center" vertical="center"/>
    </xf>
    <xf numFmtId="2" fontId="5" fillId="4" borderId="18" xfId="0" quotePrefix="1" applyNumberFormat="1" applyFont="1" applyFill="1" applyBorder="1" applyAlignment="1">
      <alignment horizontal="center" vertical="center"/>
    </xf>
    <xf numFmtId="49" fontId="5" fillId="4" borderId="18" xfId="0" quotePrefix="1" applyNumberFormat="1" applyFont="1" applyFill="1" applyBorder="1" applyAlignment="1">
      <alignment horizontal="center" vertical="center" readingOrder="1"/>
    </xf>
    <xf numFmtId="2" fontId="5" fillId="4" borderId="18" xfId="0" quotePrefix="1" applyNumberFormat="1" applyFont="1" applyFill="1" applyBorder="1" applyAlignment="1">
      <alignment horizontal="center" vertical="center" readingOrder="1"/>
    </xf>
    <xf numFmtId="2" fontId="5" fillId="4" borderId="19" xfId="0" quotePrefix="1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/>
    </xf>
    <xf numFmtId="3" fontId="3" fillId="0" borderId="21" xfId="0" applyNumberFormat="1" applyFont="1" applyFill="1" applyBorder="1" applyAlignment="1">
      <alignment horizontal="center" vertical="center"/>
    </xf>
    <xf numFmtId="164" fontId="3" fillId="0" borderId="21" xfId="1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 wrapText="1" readingOrder="1"/>
    </xf>
    <xf numFmtId="2" fontId="5" fillId="4" borderId="18" xfId="0" quotePrefix="1" applyNumberFormat="1" applyFont="1" applyFill="1" applyBorder="1" applyAlignment="1">
      <alignment horizontal="center" vertical="center" wrapText="1"/>
    </xf>
    <xf numFmtId="1" fontId="5" fillId="4" borderId="18" xfId="0" quotePrefix="1" applyNumberFormat="1" applyFont="1" applyFill="1" applyBorder="1" applyAlignment="1">
      <alignment horizontal="center" vertical="center"/>
    </xf>
    <xf numFmtId="1" fontId="5" fillId="4" borderId="18" xfId="0" quotePrefix="1" applyNumberFormat="1" applyFont="1" applyFill="1" applyBorder="1" applyAlignment="1">
      <alignment horizontal="center" vertical="center" wrapText="1"/>
    </xf>
    <xf numFmtId="49" fontId="5" fillId="4" borderId="24" xfId="0" applyNumberFormat="1" applyFont="1" applyFill="1" applyBorder="1" applyAlignment="1">
      <alignment horizontal="center" vertical="center" readingOrder="1"/>
    </xf>
    <xf numFmtId="49" fontId="5" fillId="4" borderId="25" xfId="0" applyNumberFormat="1" applyFont="1" applyFill="1" applyBorder="1" applyAlignment="1">
      <alignment horizontal="center" vertical="center" readingOrder="1"/>
    </xf>
    <xf numFmtId="0" fontId="5" fillId="4" borderId="25" xfId="0" applyFont="1" applyFill="1" applyBorder="1" applyAlignment="1">
      <alignment horizontal="center" vertical="center" readingOrder="1"/>
    </xf>
    <xf numFmtId="0" fontId="5" fillId="4" borderId="25" xfId="0" quotePrefix="1" applyFont="1" applyFill="1" applyBorder="1" applyAlignment="1">
      <alignment horizontal="center" vertical="center" readingOrder="1"/>
    </xf>
    <xf numFmtId="0" fontId="5" fillId="4" borderId="26" xfId="0" quotePrefix="1" applyFont="1" applyFill="1" applyBorder="1" applyAlignment="1">
      <alignment horizontal="center" vertical="center" readingOrder="1"/>
    </xf>
    <xf numFmtId="2" fontId="5" fillId="4" borderId="24" xfId="0" quotePrefix="1" applyNumberFormat="1" applyFont="1" applyFill="1" applyBorder="1" applyAlignment="1">
      <alignment horizontal="center" vertical="center"/>
    </xf>
    <xf numFmtId="2" fontId="5" fillId="4" borderId="25" xfId="0" quotePrefix="1" applyNumberFormat="1" applyFont="1" applyFill="1" applyBorder="1" applyAlignment="1">
      <alignment horizontal="center" vertical="center"/>
    </xf>
    <xf numFmtId="0" fontId="5" fillId="4" borderId="25" xfId="0" quotePrefix="1" applyFont="1" applyFill="1" applyBorder="1" applyAlignment="1">
      <alignment horizontal="center" vertical="center" wrapText="1" readingOrder="1"/>
    </xf>
    <xf numFmtId="2" fontId="5" fillId="4" borderId="25" xfId="0" quotePrefix="1" applyNumberFormat="1" applyFont="1" applyFill="1" applyBorder="1" applyAlignment="1">
      <alignment horizontal="center" vertical="center" wrapText="1"/>
    </xf>
    <xf numFmtId="49" fontId="5" fillId="4" borderId="25" xfId="0" quotePrefix="1" applyNumberFormat="1" applyFont="1" applyFill="1" applyBorder="1" applyAlignment="1">
      <alignment horizontal="center" vertical="center" readingOrder="1"/>
    </xf>
    <xf numFmtId="2" fontId="5" fillId="4" borderId="25" xfId="0" quotePrefix="1" applyNumberFormat="1" applyFont="1" applyFill="1" applyBorder="1" applyAlignment="1">
      <alignment horizontal="center" vertical="center" readingOrder="1"/>
    </xf>
    <xf numFmtId="2" fontId="5" fillId="4" borderId="26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5" borderId="27" xfId="0" quotePrefix="1" applyNumberFormat="1" applyFont="1" applyFill="1" applyBorder="1" applyAlignment="1">
      <alignment horizontal="left" vertical="center"/>
    </xf>
    <xf numFmtId="3" fontId="2" fillId="5" borderId="28" xfId="0" applyNumberFormat="1" applyFont="1" applyFill="1" applyBorder="1" applyAlignment="1">
      <alignment horizontal="center" vertical="center"/>
    </xf>
    <xf numFmtId="164" fontId="2" fillId="5" borderId="28" xfId="1" applyNumberFormat="1" applyFont="1" applyFill="1" applyBorder="1" applyAlignment="1">
      <alignment horizontal="center" vertical="center"/>
    </xf>
    <xf numFmtId="164" fontId="2" fillId="5" borderId="29" xfId="1" applyNumberFormat="1" applyFont="1" applyFill="1" applyBorder="1" applyAlignment="1">
      <alignment horizontal="center" vertical="center"/>
    </xf>
    <xf numFmtId="164" fontId="2" fillId="5" borderId="30" xfId="1" applyNumberFormat="1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9" fontId="4" fillId="0" borderId="0" xfId="2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662;&#1585;&#1608;&#1688;&#1607;%20&#1607;&#1575;&#1740;%20&#1575;&#1576;&#1604;&#1575;&#1594;%20&#1606;&#1588;&#1583;&#1607;\MTO\01.04.23%2010409\10409-AC-01.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entigrade" refreshedDate="44803.635880555557" createdVersion="6" refreshedVersion="6" minRefreshableVersion="3" recordCount="25">
  <cacheSource type="worksheet">
    <worksheetSource ref="O4:Y29" sheet="Eiminator" r:id="rId2"/>
  </cacheSource>
  <cacheFields count="11">
    <cacheField name="Code" numFmtId="2">
      <sharedItems/>
    </cacheField>
    <cacheField name="Code2" numFmtId="2">
      <sharedItems/>
    </cacheField>
    <cacheField name="Material" numFmtId="0">
      <sharedItems/>
    </cacheField>
    <cacheField name="Standard" numFmtId="0">
      <sharedItems count="9">
        <s v="H.D.G"/>
        <s v="Din-933_x000a_5.6"/>
        <s v="Din-934_x000a_5.6"/>
        <s v="Din-7972_x000a_5.6"/>
        <s v="-"/>
        <s v="A.B.S"/>
        <s v="مسوار"/>
        <s v="Brass"/>
        <s v="پلی استایرن"/>
      </sharedItems>
    </cacheField>
    <cacheField name="کاردکس انبار" numFmtId="2">
      <sharedItems count="14">
        <s v="ورق گالوانیزه 1.5*1000"/>
        <s v="پیچ شش گوش M8*25 Grade:5.6ِ Din-933_x000a_Electroplated"/>
        <s v="مهره شش گوش M8 Grade:5 Din-934_x000a_Electroplated"/>
        <s v="پیچ دوسو M5*50 Grade:5.6 Din-7972_x000a_Electroplated"/>
        <s v="رولپلاگ 6*40"/>
        <s v="مهره شش گوش M5 Grade:5 Din-934_x000a_Electroplated"/>
        <s v="پیچ شش گوش M6*10 Grade:5.6ِ Din-933_x000a_Electroplated"/>
        <s v="پیچ شش گوش M6*15 Grade:5.6ِ Din-933_x000a_Electroplated"/>
        <s v="مهره شش گوش M6 Grade:5 Din-934_x000a_Electroplated"/>
        <s v="مواد ABS تیغه الیمیناتور"/>
        <s v="میله الیمیناتور"/>
        <s v="مهره برنجی"/>
        <s v="فاصله آخر"/>
        <s v="فاصله میانی"/>
      </sharedItems>
    </cacheField>
    <cacheField name="MATWHC" numFmtId="0">
      <sharedItems containsMixedTypes="1" containsNumber="1" containsInteger="1" minValue="11010610" maxValue="951200020" count="14">
        <s v="140150100"/>
        <n v="11010825"/>
        <n v="12010008"/>
        <n v="13010550"/>
        <n v="13070640"/>
        <n v="12010005"/>
        <n v="11010610"/>
        <n v="11010615"/>
        <n v="12010006"/>
        <n v="299170000"/>
        <s v="951200304"/>
        <s v="951200019"/>
        <n v="951200020"/>
        <s v="951200018"/>
      </sharedItems>
    </cacheField>
    <cacheField name="MATNQU" numFmtId="49">
      <sharedItems/>
    </cacheField>
    <cacheField name="MATGQU" numFmtId="2">
      <sharedItems containsSemiMixedTypes="0" containsString="0" containsNumber="1" minValue="0.27" maxValue="21.78"/>
    </cacheField>
    <cacheField name="MATU" numFmtId="0">
      <sharedItems count="2">
        <s v="Kg"/>
        <s v="Pcs"/>
      </sharedItems>
    </cacheField>
    <cacheField name="MATNQT" numFmtId="49">
      <sharedItems containsSemiMixedTypes="0" containsString="0" containsNumber="1" minValue="3.72" maxValue="4992"/>
    </cacheField>
    <cacheField name="MATGQT" numFmtId="2">
      <sharedItems containsSemiMixedTypes="0" containsString="0" containsNumber="1" minValue="4" maxValue="4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103001001"/>
    <s v="نبشی عرضی بالا"/>
    <s v="Plate"/>
    <x v="0"/>
    <x v="0"/>
    <x v="0"/>
    <s v="2.45"/>
    <n v="2.57"/>
    <x v="0"/>
    <n v="9.8000000000000007"/>
    <n v="10.28"/>
  </r>
  <r>
    <s v="103001002"/>
    <s v="نبشی عرضی بالا"/>
    <s v="Plate"/>
    <x v="0"/>
    <x v="0"/>
    <x v="0"/>
    <s v="2.9"/>
    <n v="3.12"/>
    <x v="0"/>
    <n v="5.8"/>
    <n v="6.24"/>
  </r>
  <r>
    <s v="103001003"/>
    <s v="نبشی عرضی پایین"/>
    <s v="Plate"/>
    <x v="0"/>
    <x v="0"/>
    <x v="0"/>
    <s v="1.73"/>
    <n v="1.8"/>
    <x v="0"/>
    <n v="20.759999999999998"/>
    <n v="21.6"/>
  </r>
  <r>
    <s v="103001004"/>
    <s v="نبشی عرضی پایین"/>
    <s v="Plate"/>
    <x v="0"/>
    <x v="0"/>
    <x v="0"/>
    <s v="2.01"/>
    <n v="2.17"/>
    <x v="0"/>
    <n v="12.059999999999999"/>
    <n v="13.02"/>
  </r>
  <r>
    <s v="103001005"/>
    <s v="سینی"/>
    <s v="Plate"/>
    <x v="0"/>
    <x v="0"/>
    <x v="0"/>
    <s v="17.8"/>
    <n v="18"/>
    <x v="0"/>
    <n v="35.6"/>
    <n v="36"/>
  </r>
  <r>
    <s v="103001006"/>
    <s v="سینی"/>
    <s v="Plate"/>
    <x v="0"/>
    <x v="0"/>
    <x v="0"/>
    <s v="21"/>
    <n v="21.78"/>
    <x v="0"/>
    <n v="21"/>
    <n v="21.78"/>
  </r>
  <r>
    <s v="103001007"/>
    <s v="رابط سینی"/>
    <s v="Plate"/>
    <x v="0"/>
    <x v="0"/>
    <x v="0"/>
    <s v="1.86"/>
    <n v="2"/>
    <x v="0"/>
    <n v="3.72"/>
    <n v="4"/>
  </r>
  <r>
    <s v="103001008"/>
    <s v="پایه"/>
    <s v="Plate"/>
    <x v="0"/>
    <x v="0"/>
    <x v="0"/>
    <s v="0.8"/>
    <n v="0.88"/>
    <x v="0"/>
    <n v="4"/>
    <n v="4.4000000000000004"/>
  </r>
  <r>
    <s v="103001009"/>
    <s v="نردبانی"/>
    <s v="Plate"/>
    <x v="0"/>
    <x v="0"/>
    <x v="0"/>
    <s v="2.05"/>
    <n v="2.4"/>
    <x v="0"/>
    <n v="16.399999999999999"/>
    <n v="19.2"/>
  </r>
  <r>
    <s v="103001010"/>
    <s v="درزگیر"/>
    <s v="Plate"/>
    <x v="0"/>
    <x v="0"/>
    <x v="0"/>
    <s v="1.96"/>
    <n v="2.0299999999999998"/>
    <x v="0"/>
    <n v="15.68"/>
    <n v="16.239999999999998"/>
  </r>
  <r>
    <s v="103001011"/>
    <s v="ستون میانی"/>
    <s v="Plate"/>
    <x v="0"/>
    <x v="0"/>
    <x v="0"/>
    <s v="4.86"/>
    <n v="5.07"/>
    <x v="0"/>
    <n v="38.880000000000003"/>
    <n v="40.56"/>
  </r>
  <r>
    <s v="103001012"/>
    <s v="رابط نردبانی"/>
    <s v="Plate"/>
    <x v="0"/>
    <x v="0"/>
    <x v="0"/>
    <s v="0.25"/>
    <n v="0.27"/>
    <x v="0"/>
    <n v="7.5"/>
    <n v="8.1000000000000014"/>
  </r>
  <r>
    <s v="103002001"/>
    <s v="پیچ شش گوش"/>
    <s v="پیچ شش گوش"/>
    <x v="1"/>
    <x v="1"/>
    <x v="1"/>
    <s v="1"/>
    <n v="1"/>
    <x v="1"/>
    <n v="88"/>
    <n v="88"/>
  </r>
  <r>
    <s v="103002002"/>
    <s v="مهره شش گوش"/>
    <s v="مهره شش گوش"/>
    <x v="2"/>
    <x v="2"/>
    <x v="2"/>
    <s v="1"/>
    <n v="1"/>
    <x v="1"/>
    <n v="88"/>
    <n v="88"/>
  </r>
  <r>
    <s v="103002003"/>
    <s v="پیچ دوسو"/>
    <s v="پیچ دوسو"/>
    <x v="3"/>
    <x v="3"/>
    <x v="3"/>
    <s v="1"/>
    <n v="1"/>
    <x v="1"/>
    <n v="30"/>
    <n v="30"/>
  </r>
  <r>
    <s v="103002004"/>
    <s v="رولپلاگ"/>
    <s v="رولپلاگ"/>
    <x v="4"/>
    <x v="4"/>
    <x v="4"/>
    <s v="1"/>
    <n v="1"/>
    <x v="1"/>
    <n v="30"/>
    <n v="30"/>
  </r>
  <r>
    <s v="103002005"/>
    <s v="مهره شش گوش"/>
    <s v="مهره شش گوش"/>
    <x v="2"/>
    <x v="5"/>
    <x v="5"/>
    <s v="1"/>
    <n v="1"/>
    <x v="1"/>
    <n v="384"/>
    <n v="384"/>
  </r>
  <r>
    <s v="103002006"/>
    <s v="پیچ شش گوش"/>
    <s v="پیچ شش گوش"/>
    <x v="1"/>
    <x v="6"/>
    <x v="6"/>
    <s v="1"/>
    <n v="1"/>
    <x v="1"/>
    <n v="50"/>
    <n v="50"/>
  </r>
  <r>
    <s v="103002007"/>
    <s v="پیچ شش گوش"/>
    <s v="پیچ شش گوش"/>
    <x v="1"/>
    <x v="7"/>
    <x v="7"/>
    <s v="1"/>
    <n v="1"/>
    <x v="1"/>
    <n v="20"/>
    <n v="20"/>
  </r>
  <r>
    <s v="103002008"/>
    <s v="مهره شش گوش"/>
    <s v="مهره شش گوش"/>
    <x v="2"/>
    <x v="8"/>
    <x v="8"/>
    <s v="1"/>
    <n v="1"/>
    <x v="1"/>
    <n v="70"/>
    <n v="70"/>
  </r>
  <r>
    <s v="103003001"/>
    <s v="تیغه الیمیناتور"/>
    <s v="تیغه الیمیناتور"/>
    <x v="5"/>
    <x v="9"/>
    <x v="9"/>
    <s v="0.65"/>
    <n v="0.65"/>
    <x v="0"/>
    <n v="291.2"/>
    <n v="291.2"/>
  </r>
  <r>
    <s v="103003002"/>
    <s v="میله الیمیناتور"/>
    <s v="میله الیمیناتور"/>
    <x v="6"/>
    <x v="10"/>
    <x v="10"/>
    <s v="1"/>
    <n v="1"/>
    <x v="1"/>
    <n v="384"/>
    <n v="384"/>
  </r>
  <r>
    <s v="103003003"/>
    <s v="مهره برنجی"/>
    <s v="مهره برنجی"/>
    <x v="7"/>
    <x v="11"/>
    <x v="11"/>
    <s v="1"/>
    <n v="1"/>
    <x v="1"/>
    <n v="384"/>
    <n v="384"/>
  </r>
  <r>
    <s v="103003004"/>
    <s v="فاصله آخر"/>
    <s v="فاصله آخر"/>
    <x v="8"/>
    <x v="12"/>
    <x v="12"/>
    <s v="1"/>
    <n v="1"/>
    <x v="1"/>
    <n v="384"/>
    <n v="384"/>
  </r>
  <r>
    <s v="103003005"/>
    <s v="فاصله میانی"/>
    <s v="فاصله میانی"/>
    <x v="8"/>
    <x v="13"/>
    <x v="13"/>
    <s v="1"/>
    <n v="1"/>
    <x v="1"/>
    <n v="4992"/>
    <n v="4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1:AO16" firstHeaderRow="1" firstDataRow="1" firstDataCol="4"/>
  <pivotFields count="11">
    <pivotField showAll="0"/>
    <pivotField showAll="0"/>
    <pivotField showAll="0"/>
    <pivotField axis="axisRow" outline="0" showAll="0" defaultSubtotal="0">
      <items count="9">
        <item x="4"/>
        <item x="5"/>
        <item x="7"/>
        <item x="3"/>
        <item x="1"/>
        <item x="2"/>
        <item x="0"/>
        <item x="8"/>
        <item x="6"/>
      </items>
    </pivotField>
    <pivotField axis="axisRow" outline="0" showAll="0" defaultSubtotal="0">
      <items count="14">
        <item x="3"/>
        <item x="6"/>
        <item x="7"/>
        <item x="1"/>
        <item x="4"/>
        <item x="12"/>
        <item x="13"/>
        <item x="11"/>
        <item x="5"/>
        <item x="8"/>
        <item x="2"/>
        <item x="9"/>
        <item x="10"/>
        <item x="0"/>
      </items>
    </pivotField>
    <pivotField axis="axisRow" outline="0" showAll="0" defaultSubtotal="0">
      <items count="14">
        <item x="6"/>
        <item x="7"/>
        <item x="1"/>
        <item x="5"/>
        <item x="8"/>
        <item x="2"/>
        <item x="3"/>
        <item x="4"/>
        <item x="9"/>
        <item x="12"/>
        <item x="0"/>
        <item x="13"/>
        <item x="11"/>
        <item x="10"/>
      </items>
    </pivotField>
    <pivotField showAll="0"/>
    <pivotField numFmtId="2" showAll="0"/>
    <pivotField axis="axisRow" outline="0" showAll="0" defaultSubtotal="0">
      <items count="2">
        <item x="0"/>
        <item x="1"/>
      </items>
    </pivotField>
    <pivotField numFmtId="49" showAll="0"/>
    <pivotField dataField="1" numFmtId="2" showAll="0"/>
  </pivotFields>
  <rowFields count="4">
    <field x="4"/>
    <field x="3"/>
    <field x="5"/>
    <field x="8"/>
  </rowFields>
  <rowItems count="15">
    <i>
      <x/>
      <x v="3"/>
      <x v="6"/>
      <x v="1"/>
    </i>
    <i>
      <x v="1"/>
      <x v="4"/>
      <x/>
      <x v="1"/>
    </i>
    <i>
      <x v="2"/>
      <x v="4"/>
      <x v="1"/>
      <x v="1"/>
    </i>
    <i>
      <x v="3"/>
      <x v="4"/>
      <x v="2"/>
      <x v="1"/>
    </i>
    <i>
      <x v="4"/>
      <x/>
      <x v="7"/>
      <x v="1"/>
    </i>
    <i>
      <x v="5"/>
      <x v="7"/>
      <x v="9"/>
      <x v="1"/>
    </i>
    <i>
      <x v="6"/>
      <x v="7"/>
      <x v="11"/>
      <x v="1"/>
    </i>
    <i>
      <x v="7"/>
      <x v="2"/>
      <x v="12"/>
      <x v="1"/>
    </i>
    <i>
      <x v="8"/>
      <x v="5"/>
      <x v="3"/>
      <x v="1"/>
    </i>
    <i>
      <x v="9"/>
      <x v="5"/>
      <x v="4"/>
      <x v="1"/>
    </i>
    <i>
      <x v="10"/>
      <x v="5"/>
      <x v="5"/>
      <x v="1"/>
    </i>
    <i>
      <x v="11"/>
      <x v="1"/>
      <x v="8"/>
      <x/>
    </i>
    <i>
      <x v="12"/>
      <x v="8"/>
      <x v="13"/>
      <x v="1"/>
    </i>
    <i>
      <x v="13"/>
      <x v="6"/>
      <x v="10"/>
      <x/>
    </i>
    <i t="grand">
      <x/>
    </i>
  </rowItems>
  <colItems count="1">
    <i/>
  </colItems>
  <dataFields count="1">
    <dataField name="Sum of MATGQT" fld="10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tabSelected="1" view="pageLayout" topLeftCell="A4" zoomScaleNormal="55" zoomScaleSheetLayoutView="110" workbookViewId="0">
      <selection activeCell="M4" sqref="M4"/>
    </sheetView>
  </sheetViews>
  <sheetFormatPr defaultColWidth="9" defaultRowHeight="11.25" x14ac:dyDescent="0.25"/>
  <cols>
    <col min="1" max="1" width="10.42578125" style="68" customWidth="1"/>
    <col min="2" max="2" width="2.85546875" style="68" bestFit="1" customWidth="1"/>
    <col min="3" max="3" width="11.28515625" style="68" bestFit="1" customWidth="1"/>
    <col min="4" max="4" width="6.42578125" style="68" bestFit="1" customWidth="1"/>
    <col min="5" max="5" width="3.42578125" style="68" bestFit="1" customWidth="1"/>
    <col min="6" max="6" width="4.85546875" style="68" bestFit="1" customWidth="1"/>
    <col min="7" max="7" width="6.5703125" style="68" bestFit="1" customWidth="1"/>
    <col min="8" max="8" width="2.85546875" style="68" bestFit="1" customWidth="1"/>
    <col min="9" max="9" width="10.140625" style="68" bestFit="1" customWidth="1"/>
    <col min="10" max="10" width="20.140625" style="68" customWidth="1"/>
    <col min="11" max="11" width="13.42578125" style="68" customWidth="1"/>
    <col min="12" max="12" width="7.28515625" style="68" customWidth="1"/>
    <col min="13" max="13" width="8.28515625" style="68" bestFit="1" customWidth="1"/>
    <col min="14" max="14" width="6.5703125" style="68" bestFit="1" customWidth="1"/>
    <col min="15" max="15" width="8.28515625" style="68" customWidth="1"/>
    <col min="16" max="16" width="15.5703125" style="68" bestFit="1" customWidth="1"/>
    <col min="17" max="17" width="10.28515625" style="68" customWidth="1"/>
    <col min="18" max="18" width="9.140625" style="68" customWidth="1"/>
    <col min="19" max="19" width="24.7109375" style="68" customWidth="1"/>
    <col min="20" max="20" width="10.5703125" style="68" customWidth="1"/>
    <col min="21" max="22" width="7.140625" style="68" bestFit="1" customWidth="1"/>
    <col min="23" max="23" width="6.85546875" style="68" bestFit="1" customWidth="1"/>
    <col min="24" max="25" width="7.5703125" style="68" bestFit="1" customWidth="1"/>
    <col min="26" max="26" width="27.5703125" style="82" bestFit="1" customWidth="1"/>
    <col min="27" max="27" width="9.140625" style="68" bestFit="1" customWidth="1"/>
    <col min="28" max="28" width="10.42578125" style="68" bestFit="1" customWidth="1"/>
    <col min="29" max="29" width="6.140625" style="68" bestFit="1" customWidth="1"/>
    <col min="30" max="30" width="10.28515625" style="68" bestFit="1" customWidth="1"/>
    <col min="31" max="31" width="11.28515625" style="68" bestFit="1" customWidth="1"/>
    <col min="32" max="32" width="5.28515625" style="68" bestFit="1" customWidth="1"/>
    <col min="33" max="33" width="6.5703125" style="68" customWidth="1"/>
    <col min="34" max="34" width="7.85546875" style="68" bestFit="1" customWidth="1"/>
    <col min="35" max="35" width="8.42578125" style="68" bestFit="1" customWidth="1"/>
    <col min="36" max="36" width="5.28515625" style="6" customWidth="1"/>
    <col min="37" max="37" width="48.42578125" style="83" customWidth="1"/>
    <col min="38" max="38" width="14.140625" style="84" customWidth="1"/>
    <col min="39" max="39" width="11.7109375" style="84" customWidth="1"/>
    <col min="40" max="40" width="8.7109375" style="84" customWidth="1"/>
    <col min="41" max="41" width="15.7109375" style="83" customWidth="1"/>
    <col min="42" max="42" width="6.85546875" style="7" bestFit="1" customWidth="1"/>
    <col min="43" max="48" width="7" style="68" customWidth="1"/>
    <col min="49" max="16384" width="9" style="68"/>
  </cols>
  <sheetData>
    <row r="1" spans="1:41" ht="15" x14ac:dyDescent="0.25">
      <c r="A1" s="1"/>
      <c r="B1" s="1"/>
      <c r="C1" s="1"/>
      <c r="D1" s="1" t="s">
        <v>0</v>
      </c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2"/>
      <c r="P1" s="3">
        <f>A1</f>
        <v>0</v>
      </c>
      <c r="Q1" s="1"/>
      <c r="R1" s="4"/>
      <c r="S1" s="4"/>
      <c r="T1" s="1"/>
      <c r="U1" s="1" t="s">
        <v>2</v>
      </c>
      <c r="V1" s="1" t="s">
        <v>2</v>
      </c>
      <c r="W1" s="1"/>
      <c r="X1" s="1" t="s">
        <v>3</v>
      </c>
      <c r="Y1" s="1" t="s">
        <v>4</v>
      </c>
      <c r="Z1" s="2">
        <f>A1</f>
        <v>0</v>
      </c>
      <c r="AA1" s="1" t="s">
        <v>5</v>
      </c>
      <c r="AB1" s="4" t="s">
        <v>6</v>
      </c>
      <c r="AC1" s="1" t="s">
        <v>7</v>
      </c>
      <c r="AD1" s="1" t="s">
        <v>8</v>
      </c>
      <c r="AE1" s="5" t="s">
        <v>9</v>
      </c>
      <c r="AF1" s="1" t="s">
        <v>2</v>
      </c>
      <c r="AG1" s="1" t="s">
        <v>10</v>
      </c>
      <c r="AH1" s="1" t="s">
        <v>9</v>
      </c>
      <c r="AI1" s="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</row>
    <row r="2" spans="1:41" ht="15" x14ac:dyDescent="0.25">
      <c r="A2" s="8" t="s">
        <v>17</v>
      </c>
      <c r="B2" s="8"/>
      <c r="C2" s="8"/>
      <c r="D2" s="8" t="s">
        <v>18</v>
      </c>
      <c r="E2" s="8" t="s">
        <v>19</v>
      </c>
      <c r="F2" s="8" t="s">
        <v>20</v>
      </c>
      <c r="G2" s="8" t="s">
        <v>21</v>
      </c>
      <c r="H2" s="8"/>
      <c r="I2" s="8"/>
      <c r="J2" s="8"/>
      <c r="K2" s="8"/>
      <c r="L2" s="8" t="s">
        <v>22</v>
      </c>
      <c r="M2" s="8" t="s">
        <v>23</v>
      </c>
      <c r="N2" s="8" t="s">
        <v>22</v>
      </c>
      <c r="O2" s="9"/>
      <c r="P2" s="10" t="str">
        <f>A2</f>
        <v>Eliminator</v>
      </c>
      <c r="Q2" s="8"/>
      <c r="R2" s="11"/>
      <c r="S2" s="11" t="s">
        <v>24</v>
      </c>
      <c r="T2" s="8"/>
      <c r="U2" s="8" t="s">
        <v>25</v>
      </c>
      <c r="V2" s="8" t="s">
        <v>26</v>
      </c>
      <c r="W2" s="8" t="s">
        <v>27</v>
      </c>
      <c r="X2" s="8" t="s">
        <v>28</v>
      </c>
      <c r="Y2" s="8" t="s">
        <v>28</v>
      </c>
      <c r="Z2" s="9" t="str">
        <f>A2</f>
        <v>Eliminator</v>
      </c>
      <c r="AA2" s="8" t="s">
        <v>29</v>
      </c>
      <c r="AB2" s="11"/>
      <c r="AC2" s="8"/>
      <c r="AD2" s="8" t="s">
        <v>7</v>
      </c>
      <c r="AE2" s="12"/>
      <c r="AF2" s="8" t="s">
        <v>10</v>
      </c>
      <c r="AG2" s="13" t="s">
        <v>30</v>
      </c>
      <c r="AH2" s="8" t="s">
        <v>31</v>
      </c>
      <c r="AI2" s="8" t="s">
        <v>10</v>
      </c>
      <c r="AK2" t="s">
        <v>32</v>
      </c>
      <c r="AL2" t="s">
        <v>33</v>
      </c>
      <c r="AM2">
        <v>13010550</v>
      </c>
      <c r="AN2" t="s">
        <v>34</v>
      </c>
      <c r="AO2" s="14">
        <v>30</v>
      </c>
    </row>
    <row r="3" spans="1:41" ht="15" x14ac:dyDescent="0.25">
      <c r="A3" s="8" t="s">
        <v>35</v>
      </c>
      <c r="B3" s="8" t="s">
        <v>36</v>
      </c>
      <c r="C3" s="8" t="s">
        <v>18</v>
      </c>
      <c r="D3" s="8" t="s">
        <v>37</v>
      </c>
      <c r="E3" s="8" t="s">
        <v>38</v>
      </c>
      <c r="F3" s="8" t="s">
        <v>19</v>
      </c>
      <c r="G3" s="8" t="s">
        <v>18</v>
      </c>
      <c r="H3" s="8"/>
      <c r="I3" s="8" t="s">
        <v>39</v>
      </c>
      <c r="J3" s="8"/>
      <c r="K3" s="8"/>
      <c r="L3" s="8" t="s">
        <v>40</v>
      </c>
      <c r="M3" s="8" t="s">
        <v>18</v>
      </c>
      <c r="N3" s="8" t="s">
        <v>37</v>
      </c>
      <c r="O3" s="9"/>
      <c r="P3" s="10" t="str">
        <f>A3</f>
        <v>5000*3500</v>
      </c>
      <c r="Q3" s="8"/>
      <c r="R3" s="11"/>
      <c r="S3" s="11" t="s">
        <v>41</v>
      </c>
      <c r="T3" s="8" t="s">
        <v>42</v>
      </c>
      <c r="U3" s="8" t="s">
        <v>43</v>
      </c>
      <c r="V3" s="8" t="s">
        <v>43</v>
      </c>
      <c r="W3" s="8" t="s">
        <v>44</v>
      </c>
      <c r="X3" s="8" t="s">
        <v>45</v>
      </c>
      <c r="Y3" s="8" t="s">
        <v>45</v>
      </c>
      <c r="Z3" s="9" t="str">
        <f>A3</f>
        <v>5000*3500</v>
      </c>
      <c r="AA3" s="8" t="s">
        <v>46</v>
      </c>
      <c r="AB3" s="11"/>
      <c r="AC3" s="8"/>
      <c r="AD3" s="8"/>
      <c r="AE3" s="12"/>
      <c r="AF3" s="8" t="s">
        <v>30</v>
      </c>
      <c r="AG3" s="8" t="s">
        <v>47</v>
      </c>
      <c r="AH3" s="8"/>
      <c r="AI3" s="8" t="s">
        <v>30</v>
      </c>
      <c r="AK3" t="s">
        <v>48</v>
      </c>
      <c r="AL3" t="s">
        <v>49</v>
      </c>
      <c r="AM3">
        <v>11010610</v>
      </c>
      <c r="AN3" t="s">
        <v>34</v>
      </c>
      <c r="AO3" s="14">
        <v>50</v>
      </c>
    </row>
    <row r="4" spans="1:41" ht="15.75" thickBot="1" x14ac:dyDescent="0.3">
      <c r="A4" s="8" t="s">
        <v>50</v>
      </c>
      <c r="B4" s="8" t="s">
        <v>51</v>
      </c>
      <c r="C4" s="8" t="s">
        <v>52</v>
      </c>
      <c r="D4" s="8" t="s">
        <v>53</v>
      </c>
      <c r="E4" s="8" t="s">
        <v>51</v>
      </c>
      <c r="F4" s="8" t="s">
        <v>54</v>
      </c>
      <c r="G4" s="8" t="s">
        <v>55</v>
      </c>
      <c r="H4" s="8" t="s">
        <v>51</v>
      </c>
      <c r="I4" s="8" t="s">
        <v>50</v>
      </c>
      <c r="J4" s="8" t="s">
        <v>39</v>
      </c>
      <c r="K4" s="8" t="s">
        <v>56</v>
      </c>
      <c r="L4" s="8" t="s">
        <v>57</v>
      </c>
      <c r="M4" s="8" t="s">
        <v>58</v>
      </c>
      <c r="N4" s="8" t="s">
        <v>59</v>
      </c>
      <c r="O4" s="8" t="str">
        <f>A4</f>
        <v>Code</v>
      </c>
      <c r="P4" s="10" t="str">
        <f>A4</f>
        <v>Code</v>
      </c>
      <c r="Q4" s="8" t="s">
        <v>60</v>
      </c>
      <c r="R4" s="11" t="s">
        <v>13</v>
      </c>
      <c r="S4" s="11" t="s">
        <v>61</v>
      </c>
      <c r="T4" s="8" t="s">
        <v>14</v>
      </c>
      <c r="U4" s="8" t="s">
        <v>62</v>
      </c>
      <c r="V4" s="8" t="s">
        <v>63</v>
      </c>
      <c r="W4" s="8" t="s">
        <v>15</v>
      </c>
      <c r="X4" s="8" t="s">
        <v>64</v>
      </c>
      <c r="Y4" s="8" t="s">
        <v>65</v>
      </c>
      <c r="Z4" s="15"/>
      <c r="AA4" s="16" t="s">
        <v>66</v>
      </c>
      <c r="AB4" s="17" t="s">
        <v>67</v>
      </c>
      <c r="AC4" s="16" t="s">
        <v>68</v>
      </c>
      <c r="AD4" s="16" t="s">
        <v>69</v>
      </c>
      <c r="AE4" s="18" t="s">
        <v>70</v>
      </c>
      <c r="AF4" s="16" t="s">
        <v>71</v>
      </c>
      <c r="AG4" s="19" t="s">
        <v>72</v>
      </c>
      <c r="AH4" s="16" t="s">
        <v>73</v>
      </c>
      <c r="AI4" s="16" t="s">
        <v>74</v>
      </c>
      <c r="AK4" t="s">
        <v>75</v>
      </c>
      <c r="AL4" t="s">
        <v>49</v>
      </c>
      <c r="AM4">
        <v>11010615</v>
      </c>
      <c r="AN4" t="s">
        <v>34</v>
      </c>
      <c r="AO4" s="14">
        <v>20</v>
      </c>
    </row>
    <row r="5" spans="1:41" ht="15.75" thickBot="1" x14ac:dyDescent="0.3">
      <c r="A5" s="20" t="s">
        <v>76</v>
      </c>
      <c r="B5" s="21" t="s">
        <v>77</v>
      </c>
      <c r="C5" s="22" t="s">
        <v>78</v>
      </c>
      <c r="D5" s="22">
        <v>1</v>
      </c>
      <c r="E5" s="21" t="s">
        <v>79</v>
      </c>
      <c r="F5" s="21" t="s">
        <v>79</v>
      </c>
      <c r="G5" s="23">
        <v>0</v>
      </c>
      <c r="H5" s="21" t="s">
        <v>77</v>
      </c>
      <c r="I5" s="21" t="str">
        <f t="shared" ref="I5:I11" si="0">A5&amp;B5&amp;E5&amp;H5</f>
        <v>103001001</v>
      </c>
      <c r="J5" s="23" t="s">
        <v>80</v>
      </c>
      <c r="K5" s="23" t="s">
        <v>81</v>
      </c>
      <c r="L5" s="23">
        <v>4</v>
      </c>
      <c r="M5" s="23">
        <f t="shared" ref="M5:M11" si="1">L5*D5</f>
        <v>4</v>
      </c>
      <c r="N5" s="24">
        <f t="shared" ref="N5:N11" si="2">M5</f>
        <v>4</v>
      </c>
      <c r="O5" s="25" t="str">
        <f t="shared" ref="O5:P29" si="3">I5</f>
        <v>103001001</v>
      </c>
      <c r="P5" s="26" t="str">
        <f t="shared" si="3"/>
        <v>نبشی عرضی بالا</v>
      </c>
      <c r="Q5" s="23" t="s">
        <v>82</v>
      </c>
      <c r="R5" s="23" t="s">
        <v>83</v>
      </c>
      <c r="S5" s="26" t="s">
        <v>84</v>
      </c>
      <c r="T5" s="27" t="s">
        <v>85</v>
      </c>
      <c r="U5" s="27" t="s">
        <v>86</v>
      </c>
      <c r="V5" s="28">
        <v>2.57</v>
      </c>
      <c r="W5" s="23" t="s">
        <v>87</v>
      </c>
      <c r="X5" s="27">
        <f t="shared" ref="X5:X29" si="4">N5*U5</f>
        <v>9.8000000000000007</v>
      </c>
      <c r="Y5" s="29">
        <f t="shared" ref="Y5:Y29" si="5">V5*N5</f>
        <v>10.28</v>
      </c>
      <c r="Z5" s="30" t="str">
        <f t="shared" ref="Z5:Z29" si="6">P5</f>
        <v>نبشی عرضی بالا</v>
      </c>
      <c r="AA5" s="31">
        <f t="shared" ref="AA5:AA29" si="7">VLOOKUP(T5,AM:AP,4,FALSE)</f>
        <v>0</v>
      </c>
      <c r="AB5" s="31">
        <f t="shared" ref="AB5:AB29" si="8">Y5*AA5</f>
        <v>0</v>
      </c>
      <c r="AC5" s="32"/>
      <c r="AD5" s="32" t="e">
        <f>AC5*#REF!</f>
        <v>#REF!</v>
      </c>
      <c r="AE5" s="33" t="e">
        <f>AB5+AD5</f>
        <v>#REF!</v>
      </c>
      <c r="AF5" s="34">
        <f t="shared" ref="AF5:AF29" si="9">X5</f>
        <v>9.8000000000000007</v>
      </c>
      <c r="AG5" s="35" t="e">
        <f>IF(W5=#REF!,#REF!,0)</f>
        <v>#REF!</v>
      </c>
      <c r="AH5" s="33" t="e">
        <f>IF(W5=#REF!,AE5/AF5,0)</f>
        <v>#REF!</v>
      </c>
      <c r="AI5" s="33" t="e">
        <f>AF5*#REF!</f>
        <v>#REF!</v>
      </c>
      <c r="AK5" t="s">
        <v>88</v>
      </c>
      <c r="AL5" t="s">
        <v>49</v>
      </c>
      <c r="AM5">
        <v>11010825</v>
      </c>
      <c r="AN5" t="s">
        <v>34</v>
      </c>
      <c r="AO5" s="14">
        <v>88</v>
      </c>
    </row>
    <row r="6" spans="1:41" ht="15" x14ac:dyDescent="0.25">
      <c r="A6" s="36" t="s">
        <v>76</v>
      </c>
      <c r="B6" s="37" t="s">
        <v>77</v>
      </c>
      <c r="C6" s="38" t="s">
        <v>78</v>
      </c>
      <c r="D6" s="38">
        <v>1</v>
      </c>
      <c r="E6" s="37" t="s">
        <v>79</v>
      </c>
      <c r="F6" s="37" t="s">
        <v>79</v>
      </c>
      <c r="G6" s="39">
        <v>0</v>
      </c>
      <c r="H6" s="37" t="s">
        <v>89</v>
      </c>
      <c r="I6" s="37" t="str">
        <f t="shared" si="0"/>
        <v>103001002</v>
      </c>
      <c r="J6" s="39" t="s">
        <v>80</v>
      </c>
      <c r="K6" s="39" t="s">
        <v>90</v>
      </c>
      <c r="L6" s="39">
        <v>2</v>
      </c>
      <c r="M6" s="39">
        <f t="shared" si="1"/>
        <v>2</v>
      </c>
      <c r="N6" s="40">
        <f t="shared" si="2"/>
        <v>2</v>
      </c>
      <c r="O6" s="41" t="str">
        <f t="shared" si="3"/>
        <v>103001002</v>
      </c>
      <c r="P6" s="42" t="str">
        <f t="shared" si="3"/>
        <v>نبشی عرضی بالا</v>
      </c>
      <c r="Q6" s="39" t="s">
        <v>82</v>
      </c>
      <c r="R6" s="39" t="s">
        <v>83</v>
      </c>
      <c r="S6" s="42" t="s">
        <v>84</v>
      </c>
      <c r="T6" s="43" t="s">
        <v>85</v>
      </c>
      <c r="U6" s="43" t="s">
        <v>91</v>
      </c>
      <c r="V6" s="44">
        <v>3.12</v>
      </c>
      <c r="W6" s="39" t="s">
        <v>87</v>
      </c>
      <c r="X6" s="43">
        <f t="shared" si="4"/>
        <v>5.8</v>
      </c>
      <c r="Y6" s="45">
        <f t="shared" si="5"/>
        <v>6.24</v>
      </c>
      <c r="Z6" s="30" t="str">
        <f t="shared" si="6"/>
        <v>نبشی عرضی بالا</v>
      </c>
      <c r="AA6" s="31">
        <f t="shared" si="7"/>
        <v>0</v>
      </c>
      <c r="AB6" s="31">
        <f t="shared" si="8"/>
        <v>0</v>
      </c>
      <c r="AC6" s="32"/>
      <c r="AD6" s="32" t="e">
        <f>AC6*#REF!</f>
        <v>#REF!</v>
      </c>
      <c r="AE6" s="33" t="e">
        <f>AB6+AD6</f>
        <v>#REF!</v>
      </c>
      <c r="AF6" s="34">
        <f t="shared" si="9"/>
        <v>5.8</v>
      </c>
      <c r="AG6" s="35" t="e">
        <f>IF(W6=#REF!,#REF!,0)</f>
        <v>#REF!</v>
      </c>
      <c r="AH6" s="33" t="e">
        <f>IF(W6=#REF!,AE6/AF6,0)</f>
        <v>#REF!</v>
      </c>
      <c r="AI6" s="33" t="e">
        <f>AF6*#REF!</f>
        <v>#REF!</v>
      </c>
      <c r="AK6" t="s">
        <v>92</v>
      </c>
      <c r="AL6" t="s">
        <v>93</v>
      </c>
      <c r="AM6">
        <v>13070640</v>
      </c>
      <c r="AN6" t="s">
        <v>34</v>
      </c>
      <c r="AO6" s="14">
        <v>30</v>
      </c>
    </row>
    <row r="7" spans="1:41" ht="15" x14ac:dyDescent="0.25">
      <c r="A7" s="36" t="s">
        <v>76</v>
      </c>
      <c r="B7" s="37" t="s">
        <v>77</v>
      </c>
      <c r="C7" s="38" t="s">
        <v>78</v>
      </c>
      <c r="D7" s="38">
        <v>1</v>
      </c>
      <c r="E7" s="37" t="s">
        <v>79</v>
      </c>
      <c r="F7" s="37" t="s">
        <v>79</v>
      </c>
      <c r="G7" s="39">
        <v>0</v>
      </c>
      <c r="H7" s="37" t="s">
        <v>94</v>
      </c>
      <c r="I7" s="37" t="str">
        <f t="shared" si="0"/>
        <v>103001003</v>
      </c>
      <c r="J7" s="39" t="s">
        <v>95</v>
      </c>
      <c r="K7" s="39" t="s">
        <v>96</v>
      </c>
      <c r="L7" s="39">
        <v>12</v>
      </c>
      <c r="M7" s="39">
        <f t="shared" si="1"/>
        <v>12</v>
      </c>
      <c r="N7" s="40">
        <f t="shared" si="2"/>
        <v>12</v>
      </c>
      <c r="O7" s="41" t="str">
        <f t="shared" si="3"/>
        <v>103001003</v>
      </c>
      <c r="P7" s="42" t="str">
        <f t="shared" si="3"/>
        <v>نبشی عرضی پایین</v>
      </c>
      <c r="Q7" s="39" t="s">
        <v>82</v>
      </c>
      <c r="R7" s="39" t="s">
        <v>83</v>
      </c>
      <c r="S7" s="42" t="s">
        <v>84</v>
      </c>
      <c r="T7" s="43" t="s">
        <v>85</v>
      </c>
      <c r="U7" s="43" t="s">
        <v>97</v>
      </c>
      <c r="V7" s="44">
        <v>1.8</v>
      </c>
      <c r="W7" s="39" t="s">
        <v>87</v>
      </c>
      <c r="X7" s="43">
        <f t="shared" si="4"/>
        <v>20.759999999999998</v>
      </c>
      <c r="Y7" s="45">
        <f t="shared" si="5"/>
        <v>21.6</v>
      </c>
      <c r="Z7" s="46" t="str">
        <f t="shared" si="6"/>
        <v>نبشی عرضی پایین</v>
      </c>
      <c r="AA7" s="47">
        <f t="shared" si="7"/>
        <v>0</v>
      </c>
      <c r="AB7" s="47">
        <f t="shared" si="8"/>
        <v>0</v>
      </c>
      <c r="AC7" s="48"/>
      <c r="AD7" s="48" t="e">
        <f>AC7*#REF!</f>
        <v>#REF!</v>
      </c>
      <c r="AE7" s="49" t="e">
        <f t="shared" ref="AE7:AE29" si="10">AB7+AD7</f>
        <v>#REF!</v>
      </c>
      <c r="AF7" s="50">
        <f t="shared" si="9"/>
        <v>20.759999999999998</v>
      </c>
      <c r="AG7" s="51" t="e">
        <f>IF(W7=#REF!,#REF!,0)</f>
        <v>#REF!</v>
      </c>
      <c r="AH7" s="49" t="e">
        <f>IF(W7=#REF!,AE7/AF7,0)</f>
        <v>#REF!</v>
      </c>
      <c r="AI7" s="49" t="e">
        <f>AF7*#REF!</f>
        <v>#REF!</v>
      </c>
      <c r="AK7" t="s">
        <v>98</v>
      </c>
      <c r="AL7" t="s">
        <v>99</v>
      </c>
      <c r="AM7">
        <v>951200020</v>
      </c>
      <c r="AN7" t="s">
        <v>34</v>
      </c>
      <c r="AO7" s="14">
        <v>384</v>
      </c>
    </row>
    <row r="8" spans="1:41" ht="15" x14ac:dyDescent="0.25">
      <c r="A8" s="36" t="s">
        <v>76</v>
      </c>
      <c r="B8" s="37" t="s">
        <v>77</v>
      </c>
      <c r="C8" s="38" t="s">
        <v>78</v>
      </c>
      <c r="D8" s="38">
        <v>1</v>
      </c>
      <c r="E8" s="37" t="s">
        <v>79</v>
      </c>
      <c r="F8" s="37" t="s">
        <v>79</v>
      </c>
      <c r="G8" s="39">
        <v>0</v>
      </c>
      <c r="H8" s="37" t="s">
        <v>100</v>
      </c>
      <c r="I8" s="37" t="str">
        <f t="shared" si="0"/>
        <v>103001004</v>
      </c>
      <c r="J8" s="39" t="s">
        <v>95</v>
      </c>
      <c r="K8" s="39" t="s">
        <v>101</v>
      </c>
      <c r="L8" s="39">
        <v>6</v>
      </c>
      <c r="M8" s="39">
        <f t="shared" si="1"/>
        <v>6</v>
      </c>
      <c r="N8" s="40">
        <f t="shared" si="2"/>
        <v>6</v>
      </c>
      <c r="O8" s="41" t="str">
        <f t="shared" si="3"/>
        <v>103001004</v>
      </c>
      <c r="P8" s="42" t="str">
        <f t="shared" si="3"/>
        <v>نبشی عرضی پایین</v>
      </c>
      <c r="Q8" s="39" t="s">
        <v>82</v>
      </c>
      <c r="R8" s="39" t="s">
        <v>83</v>
      </c>
      <c r="S8" s="42" t="s">
        <v>84</v>
      </c>
      <c r="T8" s="43" t="s">
        <v>85</v>
      </c>
      <c r="U8" s="43" t="s">
        <v>102</v>
      </c>
      <c r="V8" s="44">
        <v>2.17</v>
      </c>
      <c r="W8" s="39" t="s">
        <v>87</v>
      </c>
      <c r="X8" s="43">
        <f t="shared" si="4"/>
        <v>12.059999999999999</v>
      </c>
      <c r="Y8" s="45">
        <f t="shared" si="5"/>
        <v>13.02</v>
      </c>
      <c r="Z8" s="46" t="str">
        <f t="shared" si="6"/>
        <v>نبشی عرضی پایین</v>
      </c>
      <c r="AA8" s="47">
        <f t="shared" si="7"/>
        <v>0</v>
      </c>
      <c r="AB8" s="47">
        <f t="shared" si="8"/>
        <v>0</v>
      </c>
      <c r="AC8" s="48"/>
      <c r="AD8" s="48" t="e">
        <f>AC8*#REF!</f>
        <v>#REF!</v>
      </c>
      <c r="AE8" s="49" t="e">
        <f t="shared" si="10"/>
        <v>#REF!</v>
      </c>
      <c r="AF8" s="50">
        <f t="shared" si="9"/>
        <v>12.059999999999999</v>
      </c>
      <c r="AG8" s="51" t="e">
        <f>IF(W8=#REF!,#REF!,0)</f>
        <v>#REF!</v>
      </c>
      <c r="AH8" s="49" t="e">
        <f>IF(W8=#REF!,AE8/AF8,0)</f>
        <v>#REF!</v>
      </c>
      <c r="AI8" s="49" t="e">
        <f>AF8*#REF!</f>
        <v>#REF!</v>
      </c>
      <c r="AK8" t="s">
        <v>103</v>
      </c>
      <c r="AL8" t="s">
        <v>99</v>
      </c>
      <c r="AM8" t="s">
        <v>104</v>
      </c>
      <c r="AN8" t="s">
        <v>34</v>
      </c>
      <c r="AO8" s="14">
        <v>4992</v>
      </c>
    </row>
    <row r="9" spans="1:41" ht="15" x14ac:dyDescent="0.25">
      <c r="A9" s="36" t="s">
        <v>76</v>
      </c>
      <c r="B9" s="37" t="s">
        <v>77</v>
      </c>
      <c r="C9" s="38" t="s">
        <v>78</v>
      </c>
      <c r="D9" s="38">
        <v>1</v>
      </c>
      <c r="E9" s="37" t="s">
        <v>79</v>
      </c>
      <c r="F9" s="37" t="s">
        <v>79</v>
      </c>
      <c r="G9" s="39">
        <v>0</v>
      </c>
      <c r="H9" s="37" t="s">
        <v>105</v>
      </c>
      <c r="I9" s="37" t="str">
        <f t="shared" si="0"/>
        <v>103001005</v>
      </c>
      <c r="J9" s="39" t="s">
        <v>106</v>
      </c>
      <c r="K9" s="39" t="s">
        <v>107</v>
      </c>
      <c r="L9" s="39">
        <v>2</v>
      </c>
      <c r="M9" s="39">
        <f t="shared" si="1"/>
        <v>2</v>
      </c>
      <c r="N9" s="40">
        <f t="shared" si="2"/>
        <v>2</v>
      </c>
      <c r="O9" s="41" t="str">
        <f t="shared" si="3"/>
        <v>103001005</v>
      </c>
      <c r="P9" s="42" t="str">
        <f t="shared" si="3"/>
        <v>سینی</v>
      </c>
      <c r="Q9" s="39" t="s">
        <v>82</v>
      </c>
      <c r="R9" s="39" t="s">
        <v>83</v>
      </c>
      <c r="S9" s="42" t="s">
        <v>84</v>
      </c>
      <c r="T9" s="43" t="s">
        <v>85</v>
      </c>
      <c r="U9" s="43" t="s">
        <v>108</v>
      </c>
      <c r="V9" s="44">
        <v>18</v>
      </c>
      <c r="W9" s="39" t="s">
        <v>87</v>
      </c>
      <c r="X9" s="43">
        <f t="shared" si="4"/>
        <v>35.6</v>
      </c>
      <c r="Y9" s="45">
        <f t="shared" si="5"/>
        <v>36</v>
      </c>
      <c r="Z9" s="46" t="str">
        <f t="shared" si="6"/>
        <v>سینی</v>
      </c>
      <c r="AA9" s="47">
        <f t="shared" si="7"/>
        <v>0</v>
      </c>
      <c r="AB9" s="47">
        <f t="shared" si="8"/>
        <v>0</v>
      </c>
      <c r="AC9" s="48"/>
      <c r="AD9" s="48" t="e">
        <f>AC9*#REF!</f>
        <v>#REF!</v>
      </c>
      <c r="AE9" s="49" t="e">
        <f t="shared" si="10"/>
        <v>#REF!</v>
      </c>
      <c r="AF9" s="50">
        <f t="shared" si="9"/>
        <v>35.6</v>
      </c>
      <c r="AG9" s="51" t="e">
        <f>IF(W9=#REF!,#REF!,0)</f>
        <v>#REF!</v>
      </c>
      <c r="AH9" s="49" t="e">
        <f>IF(W9=#REF!,AE9/AF9,0)</f>
        <v>#REF!</v>
      </c>
      <c r="AI9" s="49" t="e">
        <f>AF9*#REF!</f>
        <v>#REF!</v>
      </c>
      <c r="AK9" t="s">
        <v>109</v>
      </c>
      <c r="AL9" t="s">
        <v>110</v>
      </c>
      <c r="AM9" t="s">
        <v>111</v>
      </c>
      <c r="AN9" t="s">
        <v>34</v>
      </c>
      <c r="AO9" s="14">
        <v>384</v>
      </c>
    </row>
    <row r="10" spans="1:41" ht="15" x14ac:dyDescent="0.25">
      <c r="A10" s="36" t="s">
        <v>76</v>
      </c>
      <c r="B10" s="37" t="s">
        <v>77</v>
      </c>
      <c r="C10" s="38" t="s">
        <v>78</v>
      </c>
      <c r="D10" s="38">
        <v>1</v>
      </c>
      <c r="E10" s="37" t="s">
        <v>79</v>
      </c>
      <c r="F10" s="37" t="s">
        <v>79</v>
      </c>
      <c r="G10" s="39">
        <v>0</v>
      </c>
      <c r="H10" s="37" t="s">
        <v>112</v>
      </c>
      <c r="I10" s="37" t="str">
        <f t="shared" si="0"/>
        <v>103001006</v>
      </c>
      <c r="J10" s="39" t="s">
        <v>106</v>
      </c>
      <c r="K10" s="39" t="s">
        <v>113</v>
      </c>
      <c r="L10" s="39">
        <v>1</v>
      </c>
      <c r="M10" s="39">
        <f t="shared" si="1"/>
        <v>1</v>
      </c>
      <c r="N10" s="40">
        <f t="shared" si="2"/>
        <v>1</v>
      </c>
      <c r="O10" s="41" t="str">
        <f t="shared" si="3"/>
        <v>103001006</v>
      </c>
      <c r="P10" s="42" t="str">
        <f t="shared" si="3"/>
        <v>سینی</v>
      </c>
      <c r="Q10" s="39" t="s">
        <v>82</v>
      </c>
      <c r="R10" s="39" t="s">
        <v>83</v>
      </c>
      <c r="S10" s="42" t="s">
        <v>84</v>
      </c>
      <c r="T10" s="43" t="s">
        <v>85</v>
      </c>
      <c r="U10" s="43" t="s">
        <v>114</v>
      </c>
      <c r="V10" s="44">
        <v>21.78</v>
      </c>
      <c r="W10" s="39" t="s">
        <v>87</v>
      </c>
      <c r="X10" s="43">
        <f t="shared" si="4"/>
        <v>21</v>
      </c>
      <c r="Y10" s="45">
        <f t="shared" si="5"/>
        <v>21.78</v>
      </c>
      <c r="Z10" s="46" t="str">
        <f t="shared" si="6"/>
        <v>سینی</v>
      </c>
      <c r="AA10" s="47">
        <f t="shared" si="7"/>
        <v>0</v>
      </c>
      <c r="AB10" s="47">
        <f t="shared" si="8"/>
        <v>0</v>
      </c>
      <c r="AC10" s="48"/>
      <c r="AD10" s="48" t="e">
        <f>AC10*#REF!</f>
        <v>#REF!</v>
      </c>
      <c r="AE10" s="49" t="e">
        <f t="shared" si="10"/>
        <v>#REF!</v>
      </c>
      <c r="AF10" s="50">
        <f t="shared" si="9"/>
        <v>21</v>
      </c>
      <c r="AG10" s="51" t="e">
        <f>IF(W10=#REF!,#REF!,0)</f>
        <v>#REF!</v>
      </c>
      <c r="AH10" s="49" t="e">
        <f>IF(W10=#REF!,AE10/AF10,0)</f>
        <v>#REF!</v>
      </c>
      <c r="AI10" s="49" t="e">
        <f>AF10*#REF!</f>
        <v>#REF!</v>
      </c>
      <c r="AK10" t="s">
        <v>115</v>
      </c>
      <c r="AL10" t="s">
        <v>116</v>
      </c>
      <c r="AM10">
        <v>12010005</v>
      </c>
      <c r="AN10" t="s">
        <v>34</v>
      </c>
      <c r="AO10" s="14">
        <v>384</v>
      </c>
    </row>
    <row r="11" spans="1:41" ht="15" x14ac:dyDescent="0.25">
      <c r="A11" s="36" t="s">
        <v>76</v>
      </c>
      <c r="B11" s="37" t="s">
        <v>77</v>
      </c>
      <c r="C11" s="38" t="s">
        <v>78</v>
      </c>
      <c r="D11" s="38">
        <v>1</v>
      </c>
      <c r="E11" s="37" t="s">
        <v>79</v>
      </c>
      <c r="F11" s="37" t="s">
        <v>79</v>
      </c>
      <c r="G11" s="39">
        <v>0</v>
      </c>
      <c r="H11" s="37" t="s">
        <v>117</v>
      </c>
      <c r="I11" s="37" t="str">
        <f t="shared" si="0"/>
        <v>103001007</v>
      </c>
      <c r="J11" s="39" t="s">
        <v>118</v>
      </c>
      <c r="K11" s="39" t="s">
        <v>119</v>
      </c>
      <c r="L11" s="39">
        <v>2</v>
      </c>
      <c r="M11" s="39">
        <f t="shared" si="1"/>
        <v>2</v>
      </c>
      <c r="N11" s="40">
        <f t="shared" si="2"/>
        <v>2</v>
      </c>
      <c r="O11" s="41" t="str">
        <f t="shared" si="3"/>
        <v>103001007</v>
      </c>
      <c r="P11" s="42" t="str">
        <f t="shared" si="3"/>
        <v>رابط سینی</v>
      </c>
      <c r="Q11" s="39" t="s">
        <v>82</v>
      </c>
      <c r="R11" s="39" t="s">
        <v>83</v>
      </c>
      <c r="S11" s="42" t="s">
        <v>84</v>
      </c>
      <c r="T11" s="43" t="s">
        <v>85</v>
      </c>
      <c r="U11" s="43" t="s">
        <v>120</v>
      </c>
      <c r="V11" s="44">
        <v>2</v>
      </c>
      <c r="W11" s="39" t="s">
        <v>87</v>
      </c>
      <c r="X11" s="43">
        <f t="shared" si="4"/>
        <v>3.72</v>
      </c>
      <c r="Y11" s="45">
        <f t="shared" si="5"/>
        <v>4</v>
      </c>
      <c r="Z11" s="46" t="str">
        <f t="shared" si="6"/>
        <v>رابط سینی</v>
      </c>
      <c r="AA11" s="47">
        <f t="shared" si="7"/>
        <v>0</v>
      </c>
      <c r="AB11" s="47">
        <f t="shared" si="8"/>
        <v>0</v>
      </c>
      <c r="AC11" s="48"/>
      <c r="AD11" s="48" t="e">
        <f>AC11*#REF!</f>
        <v>#REF!</v>
      </c>
      <c r="AE11" s="49" t="e">
        <f t="shared" si="10"/>
        <v>#REF!</v>
      </c>
      <c r="AF11" s="50">
        <f t="shared" si="9"/>
        <v>3.72</v>
      </c>
      <c r="AG11" s="51" t="e">
        <f>IF(W11=#REF!,#REF!,0)</f>
        <v>#REF!</v>
      </c>
      <c r="AH11" s="49" t="e">
        <f>IF(W11=#REF!,AE11/AF11,0)</f>
        <v>#REF!</v>
      </c>
      <c r="AI11" s="49" t="e">
        <f>AF11*#REF!</f>
        <v>#REF!</v>
      </c>
      <c r="AK11" t="s">
        <v>121</v>
      </c>
      <c r="AL11" t="s">
        <v>116</v>
      </c>
      <c r="AM11">
        <v>12010006</v>
      </c>
      <c r="AN11" t="s">
        <v>34</v>
      </c>
      <c r="AO11" s="14">
        <v>70</v>
      </c>
    </row>
    <row r="12" spans="1:41" ht="15" x14ac:dyDescent="0.25">
      <c r="A12" s="36" t="s">
        <v>76</v>
      </c>
      <c r="B12" s="37" t="s">
        <v>77</v>
      </c>
      <c r="C12" s="38" t="s">
        <v>78</v>
      </c>
      <c r="D12" s="38">
        <v>1</v>
      </c>
      <c r="E12" s="37" t="s">
        <v>79</v>
      </c>
      <c r="F12" s="37" t="s">
        <v>79</v>
      </c>
      <c r="G12" s="39">
        <v>0</v>
      </c>
      <c r="H12" s="37" t="s">
        <v>122</v>
      </c>
      <c r="I12" s="37" t="str">
        <f>A12&amp;B12&amp;E12&amp;H12</f>
        <v>103001008</v>
      </c>
      <c r="J12" s="39" t="s">
        <v>123</v>
      </c>
      <c r="K12" s="39" t="s">
        <v>124</v>
      </c>
      <c r="L12" s="39">
        <v>5</v>
      </c>
      <c r="M12" s="39">
        <f>L12*D12</f>
        <v>5</v>
      </c>
      <c r="N12" s="40">
        <f>M12</f>
        <v>5</v>
      </c>
      <c r="O12" s="41" t="str">
        <f t="shared" si="3"/>
        <v>103001008</v>
      </c>
      <c r="P12" s="42" t="str">
        <f t="shared" si="3"/>
        <v>پایه</v>
      </c>
      <c r="Q12" s="39" t="s">
        <v>82</v>
      </c>
      <c r="R12" s="39" t="s">
        <v>83</v>
      </c>
      <c r="S12" s="42" t="s">
        <v>84</v>
      </c>
      <c r="T12" s="43" t="s">
        <v>85</v>
      </c>
      <c r="U12" s="43" t="s">
        <v>125</v>
      </c>
      <c r="V12" s="44">
        <v>0.88</v>
      </c>
      <c r="W12" s="39" t="s">
        <v>87</v>
      </c>
      <c r="X12" s="43">
        <f t="shared" si="4"/>
        <v>4</v>
      </c>
      <c r="Y12" s="45">
        <f t="shared" si="5"/>
        <v>4.4000000000000004</v>
      </c>
      <c r="Z12" s="46" t="str">
        <f t="shared" si="6"/>
        <v>پایه</v>
      </c>
      <c r="AA12" s="47">
        <f t="shared" si="7"/>
        <v>0</v>
      </c>
      <c r="AB12" s="47">
        <f t="shared" si="8"/>
        <v>0</v>
      </c>
      <c r="AC12" s="48"/>
      <c r="AD12" s="48" t="e">
        <f>AC12*#REF!</f>
        <v>#REF!</v>
      </c>
      <c r="AE12" s="49" t="e">
        <f t="shared" si="10"/>
        <v>#REF!</v>
      </c>
      <c r="AF12" s="50">
        <f t="shared" si="9"/>
        <v>4</v>
      </c>
      <c r="AG12" s="51" t="e">
        <f>IF(W12=#REF!,#REF!,0)</f>
        <v>#REF!</v>
      </c>
      <c r="AH12" s="49" t="e">
        <f>IF(W12=#REF!,AE12/AF12,0)</f>
        <v>#REF!</v>
      </c>
      <c r="AI12" s="49" t="e">
        <f>AF12*#REF!</f>
        <v>#REF!</v>
      </c>
      <c r="AK12" t="s">
        <v>126</v>
      </c>
      <c r="AL12" t="s">
        <v>116</v>
      </c>
      <c r="AM12">
        <v>12010008</v>
      </c>
      <c r="AN12" t="s">
        <v>34</v>
      </c>
      <c r="AO12" s="14">
        <v>88</v>
      </c>
    </row>
    <row r="13" spans="1:41" ht="15" x14ac:dyDescent="0.25">
      <c r="A13" s="36" t="s">
        <v>76</v>
      </c>
      <c r="B13" s="37" t="s">
        <v>77</v>
      </c>
      <c r="C13" s="38" t="s">
        <v>78</v>
      </c>
      <c r="D13" s="38">
        <v>1</v>
      </c>
      <c r="E13" s="37" t="s">
        <v>79</v>
      </c>
      <c r="F13" s="37" t="s">
        <v>79</v>
      </c>
      <c r="G13" s="39">
        <v>0</v>
      </c>
      <c r="H13" s="37" t="s">
        <v>127</v>
      </c>
      <c r="I13" s="37" t="str">
        <f t="shared" ref="I13:I29" si="11">A13&amp;B13&amp;E13&amp;H13</f>
        <v>103001009</v>
      </c>
      <c r="J13" s="39" t="s">
        <v>128</v>
      </c>
      <c r="K13" s="39" t="s">
        <v>129</v>
      </c>
      <c r="L13" s="39">
        <v>8</v>
      </c>
      <c r="M13" s="39">
        <f t="shared" ref="M13:M29" si="12">L13*D13</f>
        <v>8</v>
      </c>
      <c r="N13" s="40">
        <f t="shared" ref="N13:N29" si="13">M13</f>
        <v>8</v>
      </c>
      <c r="O13" s="41" t="str">
        <f t="shared" si="3"/>
        <v>103001009</v>
      </c>
      <c r="P13" s="42" t="str">
        <f t="shared" si="3"/>
        <v>نردبانی</v>
      </c>
      <c r="Q13" s="39" t="s">
        <v>82</v>
      </c>
      <c r="R13" s="39" t="s">
        <v>83</v>
      </c>
      <c r="S13" s="42" t="s">
        <v>84</v>
      </c>
      <c r="T13" s="43" t="s">
        <v>85</v>
      </c>
      <c r="U13" s="43" t="s">
        <v>130</v>
      </c>
      <c r="V13" s="44">
        <v>2.4</v>
      </c>
      <c r="W13" s="39" t="s">
        <v>87</v>
      </c>
      <c r="X13" s="43">
        <f t="shared" si="4"/>
        <v>16.399999999999999</v>
      </c>
      <c r="Y13" s="45">
        <f t="shared" si="5"/>
        <v>19.2</v>
      </c>
      <c r="Z13" s="46" t="str">
        <f t="shared" si="6"/>
        <v>نردبانی</v>
      </c>
      <c r="AA13" s="47">
        <f t="shared" si="7"/>
        <v>0</v>
      </c>
      <c r="AB13" s="47">
        <f t="shared" si="8"/>
        <v>0</v>
      </c>
      <c r="AC13" s="48"/>
      <c r="AD13" s="48" t="e">
        <f>AC13*#REF!</f>
        <v>#REF!</v>
      </c>
      <c r="AE13" s="49" t="e">
        <f t="shared" si="10"/>
        <v>#REF!</v>
      </c>
      <c r="AF13" s="50">
        <f t="shared" si="9"/>
        <v>16.399999999999999</v>
      </c>
      <c r="AG13" s="51" t="e">
        <f>IF(W13=#REF!,#REF!,0)</f>
        <v>#REF!</v>
      </c>
      <c r="AH13" s="49" t="e">
        <f>IF(W13=#REF!,AE13/AF13,0)</f>
        <v>#REF!</v>
      </c>
      <c r="AI13" s="49" t="e">
        <f>AF13*#REF!</f>
        <v>#REF!</v>
      </c>
      <c r="AK13" t="s">
        <v>131</v>
      </c>
      <c r="AL13" t="s">
        <v>132</v>
      </c>
      <c r="AM13">
        <v>299170000</v>
      </c>
      <c r="AN13" t="s">
        <v>87</v>
      </c>
      <c r="AO13" s="14">
        <v>291.2</v>
      </c>
    </row>
    <row r="14" spans="1:41" ht="15" x14ac:dyDescent="0.25">
      <c r="A14" s="36" t="s">
        <v>76</v>
      </c>
      <c r="B14" s="37" t="s">
        <v>77</v>
      </c>
      <c r="C14" s="38" t="s">
        <v>78</v>
      </c>
      <c r="D14" s="38">
        <v>1</v>
      </c>
      <c r="E14" s="37" t="s">
        <v>79</v>
      </c>
      <c r="F14" s="37" t="s">
        <v>79</v>
      </c>
      <c r="G14" s="39">
        <v>0</v>
      </c>
      <c r="H14" s="37" t="s">
        <v>133</v>
      </c>
      <c r="I14" s="37" t="str">
        <f t="shared" si="11"/>
        <v>103001010</v>
      </c>
      <c r="J14" s="39" t="s">
        <v>134</v>
      </c>
      <c r="K14" s="39" t="s">
        <v>135</v>
      </c>
      <c r="L14" s="39">
        <v>8</v>
      </c>
      <c r="M14" s="39">
        <f t="shared" si="12"/>
        <v>8</v>
      </c>
      <c r="N14" s="40">
        <f t="shared" si="13"/>
        <v>8</v>
      </c>
      <c r="O14" s="41" t="str">
        <f t="shared" si="3"/>
        <v>103001010</v>
      </c>
      <c r="P14" s="42" t="str">
        <f t="shared" si="3"/>
        <v>درزگیر</v>
      </c>
      <c r="Q14" s="39" t="s">
        <v>82</v>
      </c>
      <c r="R14" s="39" t="s">
        <v>83</v>
      </c>
      <c r="S14" s="42" t="s">
        <v>84</v>
      </c>
      <c r="T14" s="43" t="s">
        <v>85</v>
      </c>
      <c r="U14" s="43" t="s">
        <v>136</v>
      </c>
      <c r="V14" s="44">
        <v>2.0299999999999998</v>
      </c>
      <c r="W14" s="39" t="s">
        <v>87</v>
      </c>
      <c r="X14" s="43">
        <f t="shared" si="4"/>
        <v>15.68</v>
      </c>
      <c r="Y14" s="45">
        <f t="shared" si="5"/>
        <v>16.239999999999998</v>
      </c>
      <c r="Z14" s="46" t="str">
        <f t="shared" si="6"/>
        <v>درزگیر</v>
      </c>
      <c r="AA14" s="47">
        <f t="shared" si="7"/>
        <v>0</v>
      </c>
      <c r="AB14" s="47">
        <f t="shared" si="8"/>
        <v>0</v>
      </c>
      <c r="AC14" s="48"/>
      <c r="AD14" s="48" t="e">
        <f>AC14*#REF!</f>
        <v>#REF!</v>
      </c>
      <c r="AE14" s="49" t="e">
        <f t="shared" si="10"/>
        <v>#REF!</v>
      </c>
      <c r="AF14" s="50">
        <f t="shared" si="9"/>
        <v>15.68</v>
      </c>
      <c r="AG14" s="51" t="e">
        <f>IF(W14=#REF!,#REF!,0)</f>
        <v>#REF!</v>
      </c>
      <c r="AH14" s="49" t="e">
        <f>IF(W14=#REF!,AE14/AF14,0)</f>
        <v>#REF!</v>
      </c>
      <c r="AI14" s="49" t="e">
        <f>AF14*#REF!</f>
        <v>#REF!</v>
      </c>
      <c r="AK14" t="s">
        <v>137</v>
      </c>
      <c r="AL14" t="s">
        <v>138</v>
      </c>
      <c r="AM14" t="s">
        <v>139</v>
      </c>
      <c r="AN14" t="s">
        <v>34</v>
      </c>
      <c r="AO14" s="14">
        <v>384</v>
      </c>
    </row>
    <row r="15" spans="1:41" ht="15" x14ac:dyDescent="0.25">
      <c r="A15" s="36" t="s">
        <v>76</v>
      </c>
      <c r="B15" s="37" t="s">
        <v>77</v>
      </c>
      <c r="C15" s="38" t="s">
        <v>78</v>
      </c>
      <c r="D15" s="38">
        <v>1</v>
      </c>
      <c r="E15" s="37" t="s">
        <v>79</v>
      </c>
      <c r="F15" s="37" t="s">
        <v>79</v>
      </c>
      <c r="G15" s="39">
        <v>0</v>
      </c>
      <c r="H15" s="37" t="s">
        <v>140</v>
      </c>
      <c r="I15" s="37" t="str">
        <f t="shared" si="11"/>
        <v>103001011</v>
      </c>
      <c r="J15" s="39" t="s">
        <v>141</v>
      </c>
      <c r="K15" s="39" t="s">
        <v>142</v>
      </c>
      <c r="L15" s="39">
        <v>8</v>
      </c>
      <c r="M15" s="39">
        <f t="shared" si="12"/>
        <v>8</v>
      </c>
      <c r="N15" s="40">
        <f t="shared" si="13"/>
        <v>8</v>
      </c>
      <c r="O15" s="41" t="str">
        <f t="shared" si="3"/>
        <v>103001011</v>
      </c>
      <c r="P15" s="42" t="str">
        <f t="shared" si="3"/>
        <v>ستون میانی</v>
      </c>
      <c r="Q15" s="39" t="s">
        <v>82</v>
      </c>
      <c r="R15" s="39" t="s">
        <v>83</v>
      </c>
      <c r="S15" s="42" t="s">
        <v>84</v>
      </c>
      <c r="T15" s="43" t="s">
        <v>85</v>
      </c>
      <c r="U15" s="43" t="s">
        <v>143</v>
      </c>
      <c r="V15" s="44">
        <v>5.07</v>
      </c>
      <c r="W15" s="39" t="s">
        <v>87</v>
      </c>
      <c r="X15" s="43">
        <f t="shared" si="4"/>
        <v>38.880000000000003</v>
      </c>
      <c r="Y15" s="45">
        <f t="shared" si="5"/>
        <v>40.56</v>
      </c>
      <c r="Z15" s="46" t="str">
        <f t="shared" si="6"/>
        <v>ستون میانی</v>
      </c>
      <c r="AA15" s="47">
        <f t="shared" si="7"/>
        <v>0</v>
      </c>
      <c r="AB15" s="47">
        <f t="shared" si="8"/>
        <v>0</v>
      </c>
      <c r="AC15" s="48"/>
      <c r="AD15" s="48" t="e">
        <f>AC15*#REF!</f>
        <v>#REF!</v>
      </c>
      <c r="AE15" s="49" t="e">
        <f t="shared" si="10"/>
        <v>#REF!</v>
      </c>
      <c r="AF15" s="50">
        <f t="shared" si="9"/>
        <v>38.880000000000003</v>
      </c>
      <c r="AG15" s="51" t="e">
        <f>IF(W15=#REF!,#REF!,0)</f>
        <v>#REF!</v>
      </c>
      <c r="AH15" s="49" t="e">
        <f>IF(W15=#REF!,AE15/AF15,0)</f>
        <v>#REF!</v>
      </c>
      <c r="AI15" s="49" t="e">
        <f>AF15*#REF!</f>
        <v>#REF!</v>
      </c>
      <c r="AK15" t="s">
        <v>84</v>
      </c>
      <c r="AL15" t="s">
        <v>83</v>
      </c>
      <c r="AM15" t="s">
        <v>85</v>
      </c>
      <c r="AN15" t="s">
        <v>87</v>
      </c>
      <c r="AO15" s="14">
        <v>201.42000000000002</v>
      </c>
    </row>
    <row r="16" spans="1:41" ht="15" x14ac:dyDescent="0.25">
      <c r="A16" s="36" t="s">
        <v>76</v>
      </c>
      <c r="B16" s="37" t="s">
        <v>77</v>
      </c>
      <c r="C16" s="38" t="s">
        <v>78</v>
      </c>
      <c r="D16" s="38">
        <v>1</v>
      </c>
      <c r="E16" s="37" t="s">
        <v>79</v>
      </c>
      <c r="F16" s="37" t="s">
        <v>79</v>
      </c>
      <c r="G16" s="39">
        <v>0</v>
      </c>
      <c r="H16" s="37" t="s">
        <v>144</v>
      </c>
      <c r="I16" s="37" t="str">
        <f t="shared" si="11"/>
        <v>103001012</v>
      </c>
      <c r="J16" s="39" t="s">
        <v>145</v>
      </c>
      <c r="K16" s="39" t="s">
        <v>146</v>
      </c>
      <c r="L16" s="39">
        <v>30</v>
      </c>
      <c r="M16" s="39">
        <f t="shared" si="12"/>
        <v>30</v>
      </c>
      <c r="N16" s="40">
        <f t="shared" si="13"/>
        <v>30</v>
      </c>
      <c r="O16" s="41" t="str">
        <f t="shared" si="3"/>
        <v>103001012</v>
      </c>
      <c r="P16" s="42" t="str">
        <f t="shared" si="3"/>
        <v>رابط نردبانی</v>
      </c>
      <c r="Q16" s="39" t="s">
        <v>82</v>
      </c>
      <c r="R16" s="39" t="s">
        <v>83</v>
      </c>
      <c r="S16" s="42" t="s">
        <v>84</v>
      </c>
      <c r="T16" s="43" t="s">
        <v>85</v>
      </c>
      <c r="U16" s="43" t="s">
        <v>147</v>
      </c>
      <c r="V16" s="44">
        <v>0.27</v>
      </c>
      <c r="W16" s="39" t="s">
        <v>87</v>
      </c>
      <c r="X16" s="43">
        <f t="shared" si="4"/>
        <v>7.5</v>
      </c>
      <c r="Y16" s="45">
        <f t="shared" si="5"/>
        <v>8.1000000000000014</v>
      </c>
      <c r="Z16" s="46" t="str">
        <f t="shared" si="6"/>
        <v>رابط نردبانی</v>
      </c>
      <c r="AA16" s="47">
        <f t="shared" si="7"/>
        <v>0</v>
      </c>
      <c r="AB16" s="47">
        <f t="shared" si="8"/>
        <v>0</v>
      </c>
      <c r="AC16" s="48"/>
      <c r="AD16" s="48" t="e">
        <f>AC16*#REF!</f>
        <v>#REF!</v>
      </c>
      <c r="AE16" s="49" t="e">
        <f t="shared" si="10"/>
        <v>#REF!</v>
      </c>
      <c r="AF16" s="50">
        <f t="shared" si="9"/>
        <v>7.5</v>
      </c>
      <c r="AG16" s="51" t="e">
        <f>IF(W16=#REF!,#REF!,0)</f>
        <v>#REF!</v>
      </c>
      <c r="AH16" s="49" t="e">
        <f>IF(W16=#REF!,AE16/AF16,0)</f>
        <v>#REF!</v>
      </c>
      <c r="AI16" s="49" t="e">
        <f>AF16*#REF!</f>
        <v>#REF!</v>
      </c>
      <c r="AK16" t="s">
        <v>148</v>
      </c>
      <c r="AL16"/>
      <c r="AM16"/>
      <c r="AN16"/>
      <c r="AO16" s="14">
        <v>7396.62</v>
      </c>
    </row>
    <row r="17" spans="1:41" ht="33.75" x14ac:dyDescent="0.25">
      <c r="A17" s="36" t="s">
        <v>76</v>
      </c>
      <c r="B17" s="37" t="s">
        <v>89</v>
      </c>
      <c r="C17" s="38" t="s">
        <v>149</v>
      </c>
      <c r="D17" s="38">
        <v>1</v>
      </c>
      <c r="E17" s="37" t="s">
        <v>79</v>
      </c>
      <c r="F17" s="37" t="s">
        <v>79</v>
      </c>
      <c r="G17" s="39">
        <v>0</v>
      </c>
      <c r="H17" s="37" t="s">
        <v>77</v>
      </c>
      <c r="I17" s="37" t="str">
        <f t="shared" si="11"/>
        <v>103002001</v>
      </c>
      <c r="J17" s="39" t="s">
        <v>150</v>
      </c>
      <c r="K17" s="39" t="s">
        <v>151</v>
      </c>
      <c r="L17" s="39">
        <v>88</v>
      </c>
      <c r="M17" s="39">
        <f t="shared" si="12"/>
        <v>88</v>
      </c>
      <c r="N17" s="40">
        <f t="shared" si="13"/>
        <v>88</v>
      </c>
      <c r="O17" s="41" t="str">
        <f t="shared" si="3"/>
        <v>103002001</v>
      </c>
      <c r="P17" s="42" t="str">
        <f t="shared" si="3"/>
        <v>پیچ شش گوش</v>
      </c>
      <c r="Q17" s="39" t="s">
        <v>150</v>
      </c>
      <c r="R17" s="52" t="s">
        <v>49</v>
      </c>
      <c r="S17" s="53" t="s">
        <v>88</v>
      </c>
      <c r="T17" s="42">
        <v>11010825</v>
      </c>
      <c r="U17" s="43" t="s">
        <v>152</v>
      </c>
      <c r="V17" s="44">
        <v>1</v>
      </c>
      <c r="W17" s="39" t="s">
        <v>34</v>
      </c>
      <c r="X17" s="43">
        <f t="shared" si="4"/>
        <v>88</v>
      </c>
      <c r="Y17" s="45">
        <f t="shared" si="5"/>
        <v>88</v>
      </c>
      <c r="Z17" s="46" t="str">
        <f t="shared" si="6"/>
        <v>پیچ شش گوش</v>
      </c>
      <c r="AA17" s="47">
        <f t="shared" si="7"/>
        <v>0</v>
      </c>
      <c r="AB17" s="47">
        <f t="shared" si="8"/>
        <v>0</v>
      </c>
      <c r="AC17" s="48"/>
      <c r="AD17" s="48" t="e">
        <f>AC17*#REF!</f>
        <v>#REF!</v>
      </c>
      <c r="AE17" s="49" t="e">
        <f t="shared" si="10"/>
        <v>#REF!</v>
      </c>
      <c r="AF17" s="50">
        <f t="shared" si="9"/>
        <v>88</v>
      </c>
      <c r="AG17" s="51" t="e">
        <f>IF(W17=#REF!,#REF!,0)</f>
        <v>#REF!</v>
      </c>
      <c r="AH17" s="49" t="e">
        <f>IF(W17=#REF!,AE17/AF17,0)</f>
        <v>#REF!</v>
      </c>
      <c r="AI17" s="49" t="e">
        <f>AF17*#REF!</f>
        <v>#REF!</v>
      </c>
      <c r="AK17"/>
      <c r="AL17"/>
      <c r="AM17"/>
      <c r="AN17"/>
      <c r="AO17" s="14"/>
    </row>
    <row r="18" spans="1:41" ht="22.5" x14ac:dyDescent="0.25">
      <c r="A18" s="36" t="s">
        <v>76</v>
      </c>
      <c r="B18" s="37" t="s">
        <v>89</v>
      </c>
      <c r="C18" s="38" t="s">
        <v>149</v>
      </c>
      <c r="D18" s="38">
        <v>1</v>
      </c>
      <c r="E18" s="37" t="s">
        <v>79</v>
      </c>
      <c r="F18" s="37" t="s">
        <v>79</v>
      </c>
      <c r="G18" s="39">
        <v>0</v>
      </c>
      <c r="H18" s="37" t="s">
        <v>89</v>
      </c>
      <c r="I18" s="37" t="str">
        <f t="shared" si="11"/>
        <v>103002002</v>
      </c>
      <c r="J18" s="39" t="s">
        <v>153</v>
      </c>
      <c r="K18" s="39" t="s">
        <v>154</v>
      </c>
      <c r="L18" s="39">
        <v>88</v>
      </c>
      <c r="M18" s="39">
        <f t="shared" si="12"/>
        <v>88</v>
      </c>
      <c r="N18" s="40">
        <f t="shared" si="13"/>
        <v>88</v>
      </c>
      <c r="O18" s="41" t="str">
        <f t="shared" si="3"/>
        <v>103002002</v>
      </c>
      <c r="P18" s="42" t="str">
        <f t="shared" si="3"/>
        <v>مهره شش گوش</v>
      </c>
      <c r="Q18" s="39" t="s">
        <v>153</v>
      </c>
      <c r="R18" s="52" t="s">
        <v>116</v>
      </c>
      <c r="S18" s="53" t="s">
        <v>126</v>
      </c>
      <c r="T18" s="54">
        <v>12010008</v>
      </c>
      <c r="U18" s="43" t="s">
        <v>152</v>
      </c>
      <c r="V18" s="44">
        <v>1</v>
      </c>
      <c r="W18" s="39" t="s">
        <v>34</v>
      </c>
      <c r="X18" s="43">
        <f t="shared" si="4"/>
        <v>88</v>
      </c>
      <c r="Y18" s="45">
        <f t="shared" si="5"/>
        <v>88</v>
      </c>
      <c r="Z18" s="46" t="str">
        <f t="shared" si="6"/>
        <v>مهره شش گوش</v>
      </c>
      <c r="AA18" s="47">
        <f t="shared" si="7"/>
        <v>0</v>
      </c>
      <c r="AB18" s="47">
        <f t="shared" si="8"/>
        <v>0</v>
      </c>
      <c r="AC18" s="48"/>
      <c r="AD18" s="48" t="e">
        <f>AC18*#REF!</f>
        <v>#REF!</v>
      </c>
      <c r="AE18" s="49" t="e">
        <f t="shared" si="10"/>
        <v>#REF!</v>
      </c>
      <c r="AF18" s="50">
        <f t="shared" si="9"/>
        <v>88</v>
      </c>
      <c r="AG18" s="51" t="e">
        <f>IF(W18=#REF!,#REF!,0)</f>
        <v>#REF!</v>
      </c>
      <c r="AH18" s="49" t="e">
        <f>IF(W18=#REF!,AE18/AF18,0)</f>
        <v>#REF!</v>
      </c>
      <c r="AI18" s="49" t="e">
        <f>AF18*#REF!</f>
        <v>#REF!</v>
      </c>
      <c r="AK18"/>
      <c r="AL18"/>
      <c r="AM18"/>
      <c r="AN18"/>
      <c r="AO18" s="14"/>
    </row>
    <row r="19" spans="1:41" ht="33.75" x14ac:dyDescent="0.25">
      <c r="A19" s="36" t="s">
        <v>76</v>
      </c>
      <c r="B19" s="37" t="s">
        <v>89</v>
      </c>
      <c r="C19" s="38" t="s">
        <v>149</v>
      </c>
      <c r="D19" s="38">
        <v>1</v>
      </c>
      <c r="E19" s="37" t="s">
        <v>79</v>
      </c>
      <c r="F19" s="37" t="s">
        <v>79</v>
      </c>
      <c r="G19" s="39">
        <v>0</v>
      </c>
      <c r="H19" s="37" t="s">
        <v>94</v>
      </c>
      <c r="I19" s="37" t="str">
        <f t="shared" si="11"/>
        <v>103002003</v>
      </c>
      <c r="J19" s="39" t="s">
        <v>155</v>
      </c>
      <c r="K19" s="39" t="s">
        <v>156</v>
      </c>
      <c r="L19" s="39">
        <v>30</v>
      </c>
      <c r="M19" s="39">
        <f t="shared" si="12"/>
        <v>30</v>
      </c>
      <c r="N19" s="40">
        <f t="shared" si="13"/>
        <v>30</v>
      </c>
      <c r="O19" s="41" t="str">
        <f t="shared" si="3"/>
        <v>103002003</v>
      </c>
      <c r="P19" s="42" t="str">
        <f t="shared" si="3"/>
        <v>پیچ دوسو</v>
      </c>
      <c r="Q19" s="39" t="s">
        <v>155</v>
      </c>
      <c r="R19" s="52" t="s">
        <v>33</v>
      </c>
      <c r="S19" s="53" t="s">
        <v>32</v>
      </c>
      <c r="T19" s="54">
        <v>13010550</v>
      </c>
      <c r="U19" s="43" t="s">
        <v>152</v>
      </c>
      <c r="V19" s="44">
        <v>1</v>
      </c>
      <c r="W19" s="39" t="s">
        <v>34</v>
      </c>
      <c r="X19" s="43">
        <f t="shared" si="4"/>
        <v>30</v>
      </c>
      <c r="Y19" s="45">
        <f t="shared" si="5"/>
        <v>30</v>
      </c>
      <c r="Z19" s="46" t="str">
        <f t="shared" si="6"/>
        <v>پیچ دوسو</v>
      </c>
      <c r="AA19" s="47">
        <f t="shared" si="7"/>
        <v>0</v>
      </c>
      <c r="AB19" s="47">
        <f t="shared" si="8"/>
        <v>0</v>
      </c>
      <c r="AC19" s="48"/>
      <c r="AD19" s="48" t="e">
        <f>AC19*#REF!</f>
        <v>#REF!</v>
      </c>
      <c r="AE19" s="49" t="e">
        <f t="shared" si="10"/>
        <v>#REF!</v>
      </c>
      <c r="AF19" s="50">
        <f t="shared" si="9"/>
        <v>30</v>
      </c>
      <c r="AG19" s="51" t="e">
        <f>IF(W19=#REF!,#REF!,0)</f>
        <v>#REF!</v>
      </c>
      <c r="AH19" s="49" t="e">
        <f>IF(W19=#REF!,AE19/AF19,0)</f>
        <v>#REF!</v>
      </c>
      <c r="AI19" s="49" t="e">
        <f>AF19*#REF!</f>
        <v>#REF!</v>
      </c>
      <c r="AK19"/>
      <c r="AL19"/>
      <c r="AM19"/>
      <c r="AN19"/>
      <c r="AO19" s="14"/>
    </row>
    <row r="20" spans="1:41" ht="15" x14ac:dyDescent="0.25">
      <c r="A20" s="36" t="s">
        <v>76</v>
      </c>
      <c r="B20" s="37" t="s">
        <v>89</v>
      </c>
      <c r="C20" s="38" t="s">
        <v>149</v>
      </c>
      <c r="D20" s="38">
        <v>1</v>
      </c>
      <c r="E20" s="37" t="s">
        <v>79</v>
      </c>
      <c r="F20" s="37" t="s">
        <v>79</v>
      </c>
      <c r="G20" s="39">
        <v>0</v>
      </c>
      <c r="H20" s="37" t="s">
        <v>100</v>
      </c>
      <c r="I20" s="37" t="str">
        <f t="shared" si="11"/>
        <v>103002004</v>
      </c>
      <c r="J20" s="39" t="s">
        <v>157</v>
      </c>
      <c r="K20" s="39" t="s">
        <v>158</v>
      </c>
      <c r="L20" s="39">
        <v>30</v>
      </c>
      <c r="M20" s="39">
        <f t="shared" si="12"/>
        <v>30</v>
      </c>
      <c r="N20" s="40">
        <f t="shared" si="13"/>
        <v>30</v>
      </c>
      <c r="O20" s="41" t="str">
        <f t="shared" si="3"/>
        <v>103002004</v>
      </c>
      <c r="P20" s="42" t="str">
        <f t="shared" si="3"/>
        <v>رولپلاگ</v>
      </c>
      <c r="Q20" s="39" t="s">
        <v>157</v>
      </c>
      <c r="R20" s="52" t="s">
        <v>93</v>
      </c>
      <c r="S20" s="42" t="s">
        <v>92</v>
      </c>
      <c r="T20" s="54">
        <v>13070640</v>
      </c>
      <c r="U20" s="43" t="s">
        <v>152</v>
      </c>
      <c r="V20" s="44">
        <v>1</v>
      </c>
      <c r="W20" s="39" t="s">
        <v>34</v>
      </c>
      <c r="X20" s="43">
        <f t="shared" si="4"/>
        <v>30</v>
      </c>
      <c r="Y20" s="45">
        <f t="shared" si="5"/>
        <v>30</v>
      </c>
      <c r="Z20" s="46" t="str">
        <f t="shared" si="6"/>
        <v>رولپلاگ</v>
      </c>
      <c r="AA20" s="47">
        <f t="shared" si="7"/>
        <v>0</v>
      </c>
      <c r="AB20" s="47">
        <f t="shared" si="8"/>
        <v>0</v>
      </c>
      <c r="AC20" s="48"/>
      <c r="AD20" s="48" t="e">
        <f>AC20*#REF!</f>
        <v>#REF!</v>
      </c>
      <c r="AE20" s="49" t="e">
        <f t="shared" si="10"/>
        <v>#REF!</v>
      </c>
      <c r="AF20" s="50">
        <f t="shared" si="9"/>
        <v>30</v>
      </c>
      <c r="AG20" s="51" t="e">
        <f>IF(W20=#REF!,#REF!,0)</f>
        <v>#REF!</v>
      </c>
      <c r="AH20" s="49" t="e">
        <f>IF(W20=#REF!,AE20/AF20,0)</f>
        <v>#REF!</v>
      </c>
      <c r="AI20" s="49" t="e">
        <f>AF20*#REF!</f>
        <v>#REF!</v>
      </c>
      <c r="AK20"/>
      <c r="AL20"/>
      <c r="AM20"/>
      <c r="AN20"/>
      <c r="AO20" s="14"/>
    </row>
    <row r="21" spans="1:41" ht="22.5" x14ac:dyDescent="0.25">
      <c r="A21" s="36" t="s">
        <v>76</v>
      </c>
      <c r="B21" s="37" t="s">
        <v>89</v>
      </c>
      <c r="C21" s="38" t="s">
        <v>149</v>
      </c>
      <c r="D21" s="38">
        <v>1</v>
      </c>
      <c r="E21" s="37" t="s">
        <v>79</v>
      </c>
      <c r="F21" s="37" t="s">
        <v>79</v>
      </c>
      <c r="G21" s="39">
        <v>0</v>
      </c>
      <c r="H21" s="37" t="s">
        <v>105</v>
      </c>
      <c r="I21" s="37" t="str">
        <f t="shared" si="11"/>
        <v>103002005</v>
      </c>
      <c r="J21" s="39" t="s">
        <v>153</v>
      </c>
      <c r="K21" s="39" t="s">
        <v>159</v>
      </c>
      <c r="L21" s="39">
        <v>384</v>
      </c>
      <c r="M21" s="39">
        <f t="shared" si="12"/>
        <v>384</v>
      </c>
      <c r="N21" s="40">
        <f t="shared" si="13"/>
        <v>384</v>
      </c>
      <c r="O21" s="41" t="str">
        <f t="shared" si="3"/>
        <v>103002005</v>
      </c>
      <c r="P21" s="42" t="str">
        <f t="shared" si="3"/>
        <v>مهره شش گوش</v>
      </c>
      <c r="Q21" s="39" t="s">
        <v>153</v>
      </c>
      <c r="R21" s="52" t="s">
        <v>116</v>
      </c>
      <c r="S21" s="53" t="s">
        <v>115</v>
      </c>
      <c r="T21" s="42">
        <v>12010005</v>
      </c>
      <c r="U21" s="43" t="s">
        <v>152</v>
      </c>
      <c r="V21" s="44">
        <v>1</v>
      </c>
      <c r="W21" s="39" t="s">
        <v>34</v>
      </c>
      <c r="X21" s="43">
        <f t="shared" si="4"/>
        <v>384</v>
      </c>
      <c r="Y21" s="45">
        <f t="shared" si="5"/>
        <v>384</v>
      </c>
      <c r="Z21" s="46" t="str">
        <f t="shared" si="6"/>
        <v>مهره شش گوش</v>
      </c>
      <c r="AA21" s="47">
        <f t="shared" si="7"/>
        <v>0</v>
      </c>
      <c r="AB21" s="47">
        <f t="shared" si="8"/>
        <v>0</v>
      </c>
      <c r="AC21" s="48"/>
      <c r="AD21" s="48" t="e">
        <f>AC21*#REF!</f>
        <v>#REF!</v>
      </c>
      <c r="AE21" s="49" t="e">
        <f t="shared" si="10"/>
        <v>#REF!</v>
      </c>
      <c r="AF21" s="50">
        <f t="shared" si="9"/>
        <v>384</v>
      </c>
      <c r="AG21" s="51" t="e">
        <f>IF(W21=#REF!,#REF!,0)</f>
        <v>#REF!</v>
      </c>
      <c r="AH21" s="49" t="e">
        <f>IF(W21=#REF!,AE21/AF21,0)</f>
        <v>#REF!</v>
      </c>
      <c r="AI21" s="49" t="e">
        <f>AF21*#REF!</f>
        <v>#REF!</v>
      </c>
      <c r="AK21"/>
      <c r="AL21"/>
      <c r="AM21"/>
      <c r="AN21"/>
      <c r="AO21" s="14"/>
    </row>
    <row r="22" spans="1:41" ht="33.75" x14ac:dyDescent="0.25">
      <c r="A22" s="36" t="s">
        <v>76</v>
      </c>
      <c r="B22" s="37" t="s">
        <v>89</v>
      </c>
      <c r="C22" s="38" t="s">
        <v>149</v>
      </c>
      <c r="D22" s="38">
        <v>1</v>
      </c>
      <c r="E22" s="37" t="s">
        <v>79</v>
      </c>
      <c r="F22" s="37" t="s">
        <v>79</v>
      </c>
      <c r="G22" s="39">
        <v>0</v>
      </c>
      <c r="H22" s="37" t="s">
        <v>112</v>
      </c>
      <c r="I22" s="37" t="str">
        <f t="shared" si="11"/>
        <v>103002006</v>
      </c>
      <c r="J22" s="39" t="s">
        <v>150</v>
      </c>
      <c r="K22" s="39" t="s">
        <v>160</v>
      </c>
      <c r="L22" s="39">
        <v>50</v>
      </c>
      <c r="M22" s="39">
        <f t="shared" si="12"/>
        <v>50</v>
      </c>
      <c r="N22" s="40">
        <f t="shared" si="13"/>
        <v>50</v>
      </c>
      <c r="O22" s="41" t="str">
        <f t="shared" si="3"/>
        <v>103002006</v>
      </c>
      <c r="P22" s="42" t="str">
        <f t="shared" si="3"/>
        <v>پیچ شش گوش</v>
      </c>
      <c r="Q22" s="39" t="s">
        <v>150</v>
      </c>
      <c r="R22" s="52" t="s">
        <v>49</v>
      </c>
      <c r="S22" s="53" t="s">
        <v>48</v>
      </c>
      <c r="T22" s="42">
        <v>11010610</v>
      </c>
      <c r="U22" s="43" t="s">
        <v>152</v>
      </c>
      <c r="V22" s="44">
        <v>1</v>
      </c>
      <c r="W22" s="39" t="s">
        <v>34</v>
      </c>
      <c r="X22" s="43">
        <f t="shared" si="4"/>
        <v>50</v>
      </c>
      <c r="Y22" s="45">
        <f t="shared" si="5"/>
        <v>50</v>
      </c>
      <c r="Z22" s="46" t="str">
        <f t="shared" si="6"/>
        <v>پیچ شش گوش</v>
      </c>
      <c r="AA22" s="47">
        <f t="shared" si="7"/>
        <v>0</v>
      </c>
      <c r="AB22" s="47">
        <f t="shared" si="8"/>
        <v>0</v>
      </c>
      <c r="AC22" s="48"/>
      <c r="AD22" s="48" t="e">
        <f>AC22*#REF!</f>
        <v>#REF!</v>
      </c>
      <c r="AE22" s="49" t="e">
        <f t="shared" si="10"/>
        <v>#REF!</v>
      </c>
      <c r="AF22" s="50">
        <f t="shared" si="9"/>
        <v>50</v>
      </c>
      <c r="AG22" s="51" t="e">
        <f>IF(W22=#REF!,#REF!,0)</f>
        <v>#REF!</v>
      </c>
      <c r="AH22" s="49" t="e">
        <f>IF(W22=#REF!,AE22/AF22,0)</f>
        <v>#REF!</v>
      </c>
      <c r="AI22" s="49" t="e">
        <f>AF22*#REF!</f>
        <v>#REF!</v>
      </c>
      <c r="AK22"/>
      <c r="AL22"/>
      <c r="AM22"/>
      <c r="AN22"/>
      <c r="AO22" s="14"/>
    </row>
    <row r="23" spans="1:41" ht="33.75" x14ac:dyDescent="0.25">
      <c r="A23" s="36" t="s">
        <v>76</v>
      </c>
      <c r="B23" s="37" t="s">
        <v>89</v>
      </c>
      <c r="C23" s="38" t="s">
        <v>149</v>
      </c>
      <c r="D23" s="38">
        <v>1</v>
      </c>
      <c r="E23" s="37" t="s">
        <v>79</v>
      </c>
      <c r="F23" s="37" t="s">
        <v>79</v>
      </c>
      <c r="G23" s="39">
        <v>0</v>
      </c>
      <c r="H23" s="37" t="s">
        <v>117</v>
      </c>
      <c r="I23" s="37" t="str">
        <f t="shared" si="11"/>
        <v>103002007</v>
      </c>
      <c r="J23" s="39" t="s">
        <v>150</v>
      </c>
      <c r="K23" s="39" t="s">
        <v>161</v>
      </c>
      <c r="L23" s="39">
        <v>20</v>
      </c>
      <c r="M23" s="39">
        <f t="shared" si="12"/>
        <v>20</v>
      </c>
      <c r="N23" s="40">
        <f t="shared" si="13"/>
        <v>20</v>
      </c>
      <c r="O23" s="41" t="str">
        <f t="shared" si="3"/>
        <v>103002007</v>
      </c>
      <c r="P23" s="42" t="str">
        <f t="shared" si="3"/>
        <v>پیچ شش گوش</v>
      </c>
      <c r="Q23" s="39" t="s">
        <v>150</v>
      </c>
      <c r="R23" s="52" t="s">
        <v>49</v>
      </c>
      <c r="S23" s="53" t="s">
        <v>75</v>
      </c>
      <c r="T23" s="54">
        <v>11010615</v>
      </c>
      <c r="U23" s="43" t="s">
        <v>152</v>
      </c>
      <c r="V23" s="44">
        <v>1</v>
      </c>
      <c r="W23" s="39" t="s">
        <v>34</v>
      </c>
      <c r="X23" s="43">
        <f t="shared" si="4"/>
        <v>20</v>
      </c>
      <c r="Y23" s="45">
        <f t="shared" si="5"/>
        <v>20</v>
      </c>
      <c r="Z23" s="46" t="str">
        <f t="shared" si="6"/>
        <v>پیچ شش گوش</v>
      </c>
      <c r="AA23" s="47">
        <f t="shared" si="7"/>
        <v>0</v>
      </c>
      <c r="AB23" s="47">
        <f t="shared" si="8"/>
        <v>0</v>
      </c>
      <c r="AC23" s="48"/>
      <c r="AD23" s="48" t="e">
        <f>AC23*#REF!</f>
        <v>#REF!</v>
      </c>
      <c r="AE23" s="49" t="e">
        <f t="shared" si="10"/>
        <v>#REF!</v>
      </c>
      <c r="AF23" s="50">
        <f t="shared" si="9"/>
        <v>20</v>
      </c>
      <c r="AG23" s="51" t="e">
        <f>IF(W23=#REF!,#REF!,0)</f>
        <v>#REF!</v>
      </c>
      <c r="AH23" s="49" t="e">
        <f>IF(W23=#REF!,AE23/AF23,0)</f>
        <v>#REF!</v>
      </c>
      <c r="AI23" s="49" t="e">
        <f>AF23*#REF!</f>
        <v>#REF!</v>
      </c>
      <c r="AK23"/>
      <c r="AL23"/>
      <c r="AM23"/>
      <c r="AN23"/>
      <c r="AO23" s="14"/>
    </row>
    <row r="24" spans="1:41" ht="22.5" x14ac:dyDescent="0.25">
      <c r="A24" s="36" t="s">
        <v>76</v>
      </c>
      <c r="B24" s="37" t="s">
        <v>89</v>
      </c>
      <c r="C24" s="38" t="s">
        <v>149</v>
      </c>
      <c r="D24" s="38">
        <v>1</v>
      </c>
      <c r="E24" s="37" t="s">
        <v>79</v>
      </c>
      <c r="F24" s="37" t="s">
        <v>79</v>
      </c>
      <c r="G24" s="39">
        <v>0</v>
      </c>
      <c r="H24" s="37" t="s">
        <v>122</v>
      </c>
      <c r="I24" s="37" t="str">
        <f t="shared" si="11"/>
        <v>103002008</v>
      </c>
      <c r="J24" s="39" t="s">
        <v>153</v>
      </c>
      <c r="K24" s="39" t="s">
        <v>162</v>
      </c>
      <c r="L24" s="39">
        <v>70</v>
      </c>
      <c r="M24" s="39">
        <f t="shared" si="12"/>
        <v>70</v>
      </c>
      <c r="N24" s="40">
        <f t="shared" si="13"/>
        <v>70</v>
      </c>
      <c r="O24" s="41" t="str">
        <f t="shared" si="3"/>
        <v>103002008</v>
      </c>
      <c r="P24" s="42" t="str">
        <f t="shared" si="3"/>
        <v>مهره شش گوش</v>
      </c>
      <c r="Q24" s="39" t="s">
        <v>153</v>
      </c>
      <c r="R24" s="52" t="s">
        <v>116</v>
      </c>
      <c r="S24" s="53" t="s">
        <v>121</v>
      </c>
      <c r="T24" s="54">
        <v>12010006</v>
      </c>
      <c r="U24" s="43" t="s">
        <v>152</v>
      </c>
      <c r="V24" s="44">
        <v>1</v>
      </c>
      <c r="W24" s="39" t="s">
        <v>34</v>
      </c>
      <c r="X24" s="43">
        <f t="shared" si="4"/>
        <v>70</v>
      </c>
      <c r="Y24" s="45">
        <f t="shared" si="5"/>
        <v>70</v>
      </c>
      <c r="Z24" s="46" t="str">
        <f t="shared" si="6"/>
        <v>مهره شش گوش</v>
      </c>
      <c r="AA24" s="47">
        <f t="shared" si="7"/>
        <v>0</v>
      </c>
      <c r="AB24" s="47">
        <f t="shared" si="8"/>
        <v>0</v>
      </c>
      <c r="AC24" s="48"/>
      <c r="AD24" s="48" t="e">
        <f>AC24*#REF!</f>
        <v>#REF!</v>
      </c>
      <c r="AE24" s="49" t="e">
        <f t="shared" si="10"/>
        <v>#REF!</v>
      </c>
      <c r="AF24" s="50">
        <f t="shared" si="9"/>
        <v>70</v>
      </c>
      <c r="AG24" s="51" t="e">
        <f>IF(W24=#REF!,#REF!,0)</f>
        <v>#REF!</v>
      </c>
      <c r="AH24" s="49" t="e">
        <f>IF(W24=#REF!,AE24/AF24,0)</f>
        <v>#REF!</v>
      </c>
      <c r="AI24" s="49" t="e">
        <f>AF24*#REF!</f>
        <v>#REF!</v>
      </c>
      <c r="AK24"/>
      <c r="AL24"/>
      <c r="AM24"/>
      <c r="AN24"/>
      <c r="AO24" s="14"/>
    </row>
    <row r="25" spans="1:41" ht="15" x14ac:dyDescent="0.25">
      <c r="A25" s="36" t="s">
        <v>76</v>
      </c>
      <c r="B25" s="37" t="s">
        <v>94</v>
      </c>
      <c r="C25" s="38" t="s">
        <v>163</v>
      </c>
      <c r="D25" s="38">
        <v>1</v>
      </c>
      <c r="E25" s="37" t="s">
        <v>79</v>
      </c>
      <c r="F25" s="37" t="s">
        <v>79</v>
      </c>
      <c r="G25" s="39">
        <v>0</v>
      </c>
      <c r="H25" s="37" t="s">
        <v>77</v>
      </c>
      <c r="I25" s="37" t="str">
        <f t="shared" si="11"/>
        <v>103003001</v>
      </c>
      <c r="J25" s="39" t="s">
        <v>164</v>
      </c>
      <c r="K25" s="39" t="s">
        <v>165</v>
      </c>
      <c r="L25" s="39">
        <v>448</v>
      </c>
      <c r="M25" s="39">
        <f t="shared" si="12"/>
        <v>448</v>
      </c>
      <c r="N25" s="40">
        <f t="shared" si="13"/>
        <v>448</v>
      </c>
      <c r="O25" s="41" t="str">
        <f t="shared" si="3"/>
        <v>103003001</v>
      </c>
      <c r="P25" s="42" t="str">
        <f t="shared" si="3"/>
        <v>تیغه الیمیناتور</v>
      </c>
      <c r="Q25" s="39" t="s">
        <v>164</v>
      </c>
      <c r="R25" s="52" t="s">
        <v>132</v>
      </c>
      <c r="S25" s="53" t="s">
        <v>131</v>
      </c>
      <c r="T25" s="55">
        <v>299170000</v>
      </c>
      <c r="U25" s="43" t="s">
        <v>166</v>
      </c>
      <c r="V25" s="44">
        <v>0.65</v>
      </c>
      <c r="W25" s="39" t="s">
        <v>87</v>
      </c>
      <c r="X25" s="43">
        <f t="shared" si="4"/>
        <v>291.2</v>
      </c>
      <c r="Y25" s="45">
        <f t="shared" si="5"/>
        <v>291.2</v>
      </c>
      <c r="Z25" s="46" t="str">
        <f t="shared" si="6"/>
        <v>تیغه الیمیناتور</v>
      </c>
      <c r="AA25" s="47">
        <f t="shared" si="7"/>
        <v>0</v>
      </c>
      <c r="AB25" s="47">
        <f t="shared" si="8"/>
        <v>0</v>
      </c>
      <c r="AC25" s="48"/>
      <c r="AD25" s="48" t="e">
        <f>AC25*#REF!</f>
        <v>#REF!</v>
      </c>
      <c r="AE25" s="49" t="e">
        <f t="shared" si="10"/>
        <v>#REF!</v>
      </c>
      <c r="AF25" s="50">
        <f t="shared" si="9"/>
        <v>291.2</v>
      </c>
      <c r="AG25" s="51" t="e">
        <f>IF(W25=#REF!,#REF!,0)</f>
        <v>#REF!</v>
      </c>
      <c r="AH25" s="49" t="e">
        <f>IF(W25=#REF!,AE25/AF25,0)</f>
        <v>#REF!</v>
      </c>
      <c r="AI25" s="49" t="e">
        <f>AF25*#REF!</f>
        <v>#REF!</v>
      </c>
      <c r="AK25"/>
      <c r="AL25"/>
      <c r="AM25"/>
      <c r="AN25"/>
      <c r="AO25" s="14"/>
    </row>
    <row r="26" spans="1:41" ht="15" x14ac:dyDescent="0.25">
      <c r="A26" s="36" t="s">
        <v>76</v>
      </c>
      <c r="B26" s="37" t="s">
        <v>94</v>
      </c>
      <c r="C26" s="38" t="s">
        <v>163</v>
      </c>
      <c r="D26" s="38">
        <v>1</v>
      </c>
      <c r="E26" s="37" t="s">
        <v>79</v>
      </c>
      <c r="F26" s="37" t="s">
        <v>79</v>
      </c>
      <c r="G26" s="39">
        <v>0</v>
      </c>
      <c r="H26" s="37" t="s">
        <v>89</v>
      </c>
      <c r="I26" s="37" t="str">
        <f t="shared" si="11"/>
        <v>103003002</v>
      </c>
      <c r="J26" s="39" t="s">
        <v>137</v>
      </c>
      <c r="K26" s="39" t="s">
        <v>93</v>
      </c>
      <c r="L26" s="39">
        <v>384</v>
      </c>
      <c r="M26" s="39">
        <f t="shared" si="12"/>
        <v>384</v>
      </c>
      <c r="N26" s="40">
        <f t="shared" si="13"/>
        <v>384</v>
      </c>
      <c r="O26" s="41" t="str">
        <f t="shared" si="3"/>
        <v>103003002</v>
      </c>
      <c r="P26" s="42" t="str">
        <f t="shared" si="3"/>
        <v>میله الیمیناتور</v>
      </c>
      <c r="Q26" s="39" t="s">
        <v>137</v>
      </c>
      <c r="R26" s="52" t="s">
        <v>138</v>
      </c>
      <c r="S26" s="53" t="s">
        <v>137</v>
      </c>
      <c r="T26" s="53" t="s">
        <v>139</v>
      </c>
      <c r="U26" s="43" t="s">
        <v>152</v>
      </c>
      <c r="V26" s="44">
        <v>1</v>
      </c>
      <c r="W26" s="39" t="s">
        <v>34</v>
      </c>
      <c r="X26" s="43">
        <f t="shared" si="4"/>
        <v>384</v>
      </c>
      <c r="Y26" s="45">
        <f t="shared" si="5"/>
        <v>384</v>
      </c>
      <c r="Z26" s="46" t="str">
        <f t="shared" si="6"/>
        <v>میله الیمیناتور</v>
      </c>
      <c r="AA26" s="47">
        <f t="shared" si="7"/>
        <v>0</v>
      </c>
      <c r="AB26" s="47">
        <f t="shared" si="8"/>
        <v>0</v>
      </c>
      <c r="AC26" s="48"/>
      <c r="AD26" s="48" t="e">
        <f>AC26*#REF!</f>
        <v>#REF!</v>
      </c>
      <c r="AE26" s="49" t="e">
        <f t="shared" si="10"/>
        <v>#REF!</v>
      </c>
      <c r="AF26" s="50">
        <f t="shared" si="9"/>
        <v>384</v>
      </c>
      <c r="AG26" s="51" t="e">
        <f>IF(W26=#REF!,#REF!,0)</f>
        <v>#REF!</v>
      </c>
      <c r="AH26" s="49" t="e">
        <f>IF(W26=#REF!,AE26/AF26,0)</f>
        <v>#REF!</v>
      </c>
      <c r="AI26" s="49" t="e">
        <f>AF26*#REF!</f>
        <v>#REF!</v>
      </c>
      <c r="AK26"/>
      <c r="AL26"/>
      <c r="AM26"/>
      <c r="AN26"/>
      <c r="AO26" s="14"/>
    </row>
    <row r="27" spans="1:41" ht="15" x14ac:dyDescent="0.25">
      <c r="A27" s="36" t="s">
        <v>76</v>
      </c>
      <c r="B27" s="37" t="s">
        <v>94</v>
      </c>
      <c r="C27" s="38" t="s">
        <v>163</v>
      </c>
      <c r="D27" s="38">
        <v>1</v>
      </c>
      <c r="E27" s="37" t="s">
        <v>79</v>
      </c>
      <c r="F27" s="37" t="s">
        <v>79</v>
      </c>
      <c r="G27" s="39">
        <v>0</v>
      </c>
      <c r="H27" s="37" t="s">
        <v>94</v>
      </c>
      <c r="I27" s="37" t="str">
        <f t="shared" si="11"/>
        <v>103003003</v>
      </c>
      <c r="J27" s="39" t="s">
        <v>109</v>
      </c>
      <c r="K27" s="39" t="s">
        <v>93</v>
      </c>
      <c r="L27" s="39">
        <v>384</v>
      </c>
      <c r="M27" s="39">
        <f t="shared" si="12"/>
        <v>384</v>
      </c>
      <c r="N27" s="40">
        <f t="shared" si="13"/>
        <v>384</v>
      </c>
      <c r="O27" s="41" t="str">
        <f t="shared" si="3"/>
        <v>103003003</v>
      </c>
      <c r="P27" s="42" t="str">
        <f t="shared" si="3"/>
        <v>مهره برنجی</v>
      </c>
      <c r="Q27" s="39" t="s">
        <v>109</v>
      </c>
      <c r="R27" s="52" t="s">
        <v>110</v>
      </c>
      <c r="S27" s="53" t="s">
        <v>109</v>
      </c>
      <c r="T27" s="53" t="s">
        <v>111</v>
      </c>
      <c r="U27" s="43" t="s">
        <v>152</v>
      </c>
      <c r="V27" s="44">
        <v>1</v>
      </c>
      <c r="W27" s="39" t="s">
        <v>34</v>
      </c>
      <c r="X27" s="43">
        <f t="shared" si="4"/>
        <v>384</v>
      </c>
      <c r="Y27" s="45">
        <f t="shared" si="5"/>
        <v>384</v>
      </c>
      <c r="Z27" s="46" t="str">
        <f t="shared" si="6"/>
        <v>مهره برنجی</v>
      </c>
      <c r="AA27" s="47">
        <f t="shared" si="7"/>
        <v>0</v>
      </c>
      <c r="AB27" s="47">
        <f t="shared" si="8"/>
        <v>0</v>
      </c>
      <c r="AC27" s="48"/>
      <c r="AD27" s="48" t="e">
        <f>AC27*#REF!</f>
        <v>#REF!</v>
      </c>
      <c r="AE27" s="49" t="e">
        <f t="shared" si="10"/>
        <v>#REF!</v>
      </c>
      <c r="AF27" s="50">
        <f t="shared" si="9"/>
        <v>384</v>
      </c>
      <c r="AG27" s="51" t="e">
        <f>IF(W27=#REF!,#REF!,0)</f>
        <v>#REF!</v>
      </c>
      <c r="AH27" s="49" t="e">
        <f>IF(W27=#REF!,AE27/AF27,0)</f>
        <v>#REF!</v>
      </c>
      <c r="AI27" s="49" t="e">
        <f>AF27*#REF!</f>
        <v>#REF!</v>
      </c>
      <c r="AK27"/>
      <c r="AL27"/>
      <c r="AM27"/>
      <c r="AN27"/>
      <c r="AO27" s="14"/>
    </row>
    <row r="28" spans="1:41" ht="15" x14ac:dyDescent="0.25">
      <c r="A28" s="36" t="s">
        <v>76</v>
      </c>
      <c r="B28" s="37" t="s">
        <v>94</v>
      </c>
      <c r="C28" s="38" t="s">
        <v>163</v>
      </c>
      <c r="D28" s="38">
        <v>1</v>
      </c>
      <c r="E28" s="37" t="s">
        <v>79</v>
      </c>
      <c r="F28" s="37" t="s">
        <v>79</v>
      </c>
      <c r="G28" s="39">
        <v>0</v>
      </c>
      <c r="H28" s="37" t="s">
        <v>100</v>
      </c>
      <c r="I28" s="37" t="str">
        <f t="shared" si="11"/>
        <v>103003004</v>
      </c>
      <c r="J28" s="39" t="s">
        <v>98</v>
      </c>
      <c r="K28" s="39" t="s">
        <v>93</v>
      </c>
      <c r="L28" s="39">
        <v>384</v>
      </c>
      <c r="M28" s="39">
        <f t="shared" si="12"/>
        <v>384</v>
      </c>
      <c r="N28" s="40">
        <f t="shared" si="13"/>
        <v>384</v>
      </c>
      <c r="O28" s="41" t="str">
        <f t="shared" si="3"/>
        <v>103003004</v>
      </c>
      <c r="P28" s="42" t="str">
        <f t="shared" si="3"/>
        <v>فاصله آخر</v>
      </c>
      <c r="Q28" s="39" t="s">
        <v>98</v>
      </c>
      <c r="R28" s="52" t="s">
        <v>99</v>
      </c>
      <c r="S28" s="53" t="s">
        <v>98</v>
      </c>
      <c r="T28" s="55">
        <v>951200020</v>
      </c>
      <c r="U28" s="43" t="s">
        <v>152</v>
      </c>
      <c r="V28" s="44">
        <v>1</v>
      </c>
      <c r="W28" s="39" t="s">
        <v>34</v>
      </c>
      <c r="X28" s="43">
        <f t="shared" si="4"/>
        <v>384</v>
      </c>
      <c r="Y28" s="45">
        <f t="shared" si="5"/>
        <v>384</v>
      </c>
      <c r="Z28" s="46" t="str">
        <f t="shared" si="6"/>
        <v>فاصله آخر</v>
      </c>
      <c r="AA28" s="47">
        <f t="shared" si="7"/>
        <v>0</v>
      </c>
      <c r="AB28" s="47">
        <f t="shared" si="8"/>
        <v>0</v>
      </c>
      <c r="AC28" s="48"/>
      <c r="AD28" s="48" t="e">
        <f>AC28*#REF!</f>
        <v>#REF!</v>
      </c>
      <c r="AE28" s="49" t="e">
        <f t="shared" si="10"/>
        <v>#REF!</v>
      </c>
      <c r="AF28" s="50">
        <f t="shared" si="9"/>
        <v>384</v>
      </c>
      <c r="AG28" s="51" t="e">
        <f>IF(W28=#REF!,#REF!,0)</f>
        <v>#REF!</v>
      </c>
      <c r="AH28" s="49" t="e">
        <f>IF(W28=#REF!,AE28/AF28,0)</f>
        <v>#REF!</v>
      </c>
      <c r="AI28" s="49" t="e">
        <f>AF28*#REF!</f>
        <v>#REF!</v>
      </c>
      <c r="AK28"/>
      <c r="AL28"/>
      <c r="AM28"/>
      <c r="AN28"/>
      <c r="AO28" s="14"/>
    </row>
    <row r="29" spans="1:41" ht="15.75" thickBot="1" x14ac:dyDescent="0.3">
      <c r="A29" s="56" t="s">
        <v>76</v>
      </c>
      <c r="B29" s="57" t="s">
        <v>94</v>
      </c>
      <c r="C29" s="58" t="s">
        <v>163</v>
      </c>
      <c r="D29" s="58">
        <v>1</v>
      </c>
      <c r="E29" s="57" t="s">
        <v>79</v>
      </c>
      <c r="F29" s="57" t="s">
        <v>79</v>
      </c>
      <c r="G29" s="59">
        <v>0</v>
      </c>
      <c r="H29" s="57" t="s">
        <v>105</v>
      </c>
      <c r="I29" s="57" t="str">
        <f t="shared" si="11"/>
        <v>103003005</v>
      </c>
      <c r="J29" s="59" t="s">
        <v>103</v>
      </c>
      <c r="K29" s="59" t="s">
        <v>93</v>
      </c>
      <c r="L29" s="59">
        <f>384*13</f>
        <v>4992</v>
      </c>
      <c r="M29" s="59">
        <f t="shared" si="12"/>
        <v>4992</v>
      </c>
      <c r="N29" s="60">
        <f t="shared" si="13"/>
        <v>4992</v>
      </c>
      <c r="O29" s="61" t="str">
        <f t="shared" si="3"/>
        <v>103003005</v>
      </c>
      <c r="P29" s="62" t="str">
        <f t="shared" si="3"/>
        <v>فاصله میانی</v>
      </c>
      <c r="Q29" s="59" t="s">
        <v>103</v>
      </c>
      <c r="R29" s="63" t="s">
        <v>99</v>
      </c>
      <c r="S29" s="64" t="s">
        <v>103</v>
      </c>
      <c r="T29" s="64" t="s">
        <v>104</v>
      </c>
      <c r="U29" s="65" t="s">
        <v>152</v>
      </c>
      <c r="V29" s="66">
        <v>1</v>
      </c>
      <c r="W29" s="59" t="s">
        <v>34</v>
      </c>
      <c r="X29" s="65">
        <f t="shared" si="4"/>
        <v>4992</v>
      </c>
      <c r="Y29" s="67">
        <f t="shared" si="5"/>
        <v>4992</v>
      </c>
      <c r="Z29" s="46" t="str">
        <f t="shared" si="6"/>
        <v>فاصله میانی</v>
      </c>
      <c r="AA29" s="47">
        <f t="shared" si="7"/>
        <v>0</v>
      </c>
      <c r="AB29" s="47">
        <f t="shared" si="8"/>
        <v>0</v>
      </c>
      <c r="AC29" s="48"/>
      <c r="AD29" s="48" t="e">
        <f>AC29*#REF!</f>
        <v>#REF!</v>
      </c>
      <c r="AE29" s="49" t="e">
        <f t="shared" si="10"/>
        <v>#REF!</v>
      </c>
      <c r="AF29" s="50">
        <f t="shared" si="9"/>
        <v>4992</v>
      </c>
      <c r="AG29" s="51" t="e">
        <f>IF(W29=#REF!,#REF!,0)</f>
        <v>#REF!</v>
      </c>
      <c r="AH29" s="49" t="e">
        <f>IF(W29=#REF!,AE29/AF29,0)</f>
        <v>#REF!</v>
      </c>
      <c r="AI29" s="49" t="e">
        <f>AF29*#REF!</f>
        <v>#REF!</v>
      </c>
      <c r="AK29"/>
      <c r="AL29"/>
      <c r="AM29"/>
      <c r="AN29"/>
      <c r="AO29" s="14"/>
    </row>
    <row r="30" spans="1:41" ht="15.75" thickBot="1" x14ac:dyDescent="0.3">
      <c r="Z30" s="69" t="s">
        <v>167</v>
      </c>
      <c r="AA30" s="70" t="e">
        <f>#REF!</f>
        <v>#REF!</v>
      </c>
      <c r="AB30" s="70">
        <f>SUM(AB1:AB1)</f>
        <v>0</v>
      </c>
      <c r="AC30" s="70">
        <f>SUM(AC1:AC1)</f>
        <v>0</v>
      </c>
      <c r="AD30" s="71">
        <f>SUM(AD1:AD1)</f>
        <v>0</v>
      </c>
      <c r="AE30" s="72">
        <f>SUM(AE1:AE1)</f>
        <v>0</v>
      </c>
      <c r="AF30" s="73">
        <f>SUMIF(AG1:AG1,"kg",AF1:AF1)</f>
        <v>0</v>
      </c>
      <c r="AG30" s="71" t="e">
        <f>#REF!</f>
        <v>#REF!</v>
      </c>
      <c r="AH30" s="74" t="e">
        <f>AE30/AF30</f>
        <v>#DIV/0!</v>
      </c>
      <c r="AI30" s="74">
        <f>SUM(AI1:AI1)</f>
        <v>0</v>
      </c>
      <c r="AK30"/>
      <c r="AL30"/>
      <c r="AM30"/>
      <c r="AN30"/>
      <c r="AO30" s="14"/>
    </row>
    <row r="31" spans="1:41" ht="15" x14ac:dyDescent="0.25">
      <c r="Z31" s="75"/>
      <c r="AA31" s="76"/>
      <c r="AB31" s="77" t="e">
        <f>AB30/AE30</f>
        <v>#DIV/0!</v>
      </c>
      <c r="AC31" s="78"/>
      <c r="AD31" s="77" t="e">
        <f>AD30/AE30</f>
        <v>#DIV/0!</v>
      </c>
      <c r="AE31" s="79"/>
      <c r="AF31" s="80"/>
      <c r="AG31" s="81"/>
      <c r="AH31" s="81"/>
      <c r="AI31" s="81"/>
      <c r="AK31"/>
      <c r="AL31"/>
      <c r="AM31"/>
      <c r="AN31"/>
      <c r="AO31" s="14"/>
    </row>
    <row r="32" spans="1:41" ht="15" x14ac:dyDescent="0.25">
      <c r="AK32"/>
      <c r="AL32"/>
      <c r="AM32"/>
      <c r="AN32"/>
      <c r="AO32" s="14"/>
    </row>
    <row r="37" spans="19:19" x14ac:dyDescent="0.25">
      <c r="S37" s="68" t="s">
        <v>168</v>
      </c>
    </row>
  </sheetData>
  <pageMargins left="0.125" right="0.125" top="1.5" bottom="0.75" header="0.3" footer="0.3"/>
  <pageSetup paperSize="9" scale="86" orientation="portrait" r:id="rId2"/>
  <headerFooter>
    <oddHeader xml:space="preserve">&amp;L&amp;"-,Bold"&amp;10Order No.:
Owner: 
Consultant: 
Client: 
Tender (MR) No.: 
&amp;C&amp;"-,Bold"AC System
&amp;R&amp;"-,Bold"&amp;9Date: 1401-06-08
Page&amp;P of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Eiminator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Jcentigrade</dc:creator>
  <cp:lastModifiedBy>Jcentigrade</cp:lastModifiedBy>
  <dcterms:created xsi:type="dcterms:W3CDTF">2022-09-26T05:01:47Z</dcterms:created>
  <dcterms:modified xsi:type="dcterms:W3CDTF">2022-09-26T05:20:16Z</dcterms:modified>
</cp:coreProperties>
</file>