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Input" sheetId="6" r:id="rId1"/>
    <sheet name="MTO" sheetId="2" state="hidden" r:id="rId2"/>
    <sheet name="MTOP" sheetId="7" r:id="rId3"/>
    <sheet name="Material Pricing" sheetId="8" r:id="rId4"/>
  </sheets>
  <calcPr calcId="152511"/>
</workbook>
</file>

<file path=xl/calcChain.xml><?xml version="1.0" encoding="utf-8"?>
<calcChain xmlns="http://schemas.openxmlformats.org/spreadsheetml/2006/main">
  <c r="H5" i="7" l="1"/>
  <c r="H3" i="7" l="1"/>
  <c r="H4" i="7"/>
  <c r="H6" i="7"/>
  <c r="H7" i="7"/>
  <c r="H8" i="7"/>
  <c r="H9" i="7"/>
  <c r="H10" i="7" s="1"/>
  <c r="H11" i="7"/>
  <c r="H12" i="7"/>
  <c r="H13" i="7"/>
  <c r="H14" i="7"/>
  <c r="H15" i="7"/>
  <c r="H16" i="7"/>
  <c r="H17" i="7"/>
  <c r="H18" i="7"/>
  <c r="H23" i="7"/>
  <c r="H24" i="7"/>
  <c r="H25" i="7"/>
  <c r="H26" i="7"/>
  <c r="G11" i="7"/>
  <c r="B38" i="2" l="1"/>
  <c r="B37" i="2"/>
  <c r="H6" i="2" l="1"/>
  <c r="H23" i="2" l="1"/>
  <c r="H22" i="2"/>
  <c r="I22" i="2" s="1"/>
  <c r="J22" i="2" s="1"/>
  <c r="G6" i="7" s="1"/>
  <c r="B46" i="2" l="1"/>
  <c r="B48" i="2" l="1"/>
  <c r="B47" i="2"/>
  <c r="F8" i="2" s="1"/>
  <c r="D46" i="2"/>
  <c r="F3" i="2"/>
  <c r="F6" i="2" l="1"/>
  <c r="D48" i="2"/>
  <c r="D47" i="2"/>
  <c r="F9" i="2"/>
  <c r="A52" i="2" l="1"/>
  <c r="E8" i="2" s="1"/>
  <c r="F24" i="2"/>
  <c r="H7" i="2"/>
  <c r="I7" i="2" s="1"/>
  <c r="J7" i="2" s="1"/>
  <c r="G24" i="7" s="1"/>
  <c r="I6" i="2"/>
  <c r="J6" i="2" s="1"/>
  <c r="G23" i="7" s="1"/>
  <c r="H24" i="2"/>
  <c r="H14" i="2"/>
  <c r="J14" i="2" s="1"/>
  <c r="G7" i="7" s="1"/>
  <c r="H5" i="2"/>
  <c r="H4" i="2"/>
  <c r="H3" i="2"/>
  <c r="I3" i="2" s="1"/>
  <c r="J3" i="2" s="1"/>
  <c r="G3" i="7" s="1"/>
  <c r="F5" i="2"/>
  <c r="F4" i="2"/>
  <c r="J24" i="2" l="1"/>
  <c r="G8" i="7" s="1"/>
  <c r="A53" i="2"/>
  <c r="A54" i="2" s="1"/>
  <c r="H8" i="2" s="1"/>
  <c r="I8" i="2" s="1"/>
  <c r="J8" i="2" s="1"/>
  <c r="H21" i="2"/>
  <c r="I21" i="2" s="1"/>
  <c r="J21" i="2" s="1"/>
  <c r="H19" i="2"/>
  <c r="I4" i="2"/>
  <c r="J4" i="2" s="1"/>
  <c r="G4" i="7" s="1"/>
  <c r="I5" i="2"/>
  <c r="J5" i="2" s="1"/>
  <c r="G5" i="7" s="1"/>
  <c r="H20" i="2" l="1"/>
  <c r="J20" i="2" s="1"/>
  <c r="J19" i="2"/>
  <c r="G9" i="7" s="1"/>
  <c r="G10" i="7" s="1"/>
  <c r="H9" i="2"/>
  <c r="J9" i="2" s="1"/>
  <c r="G12" i="7" s="1"/>
  <c r="H10" i="2"/>
  <c r="H16" i="2" l="1"/>
  <c r="J16" i="2" s="1"/>
  <c r="G26" i="7" s="1"/>
  <c r="J10" i="2"/>
  <c r="G13" i="7" s="1"/>
  <c r="H11" i="2"/>
  <c r="J11" i="2" s="1"/>
  <c r="G16" i="7" s="1"/>
  <c r="H12" i="2"/>
  <c r="J12" i="2" s="1"/>
  <c r="G15" i="7" s="1"/>
  <c r="H17" i="2"/>
  <c r="J17" i="2" s="1"/>
  <c r="G17" i="7" s="1"/>
  <c r="H13" i="2"/>
  <c r="J13" i="2" s="1"/>
  <c r="G14" i="7" s="1"/>
  <c r="H15" i="2"/>
  <c r="J15" i="2" s="1"/>
  <c r="G25" i="7" s="1"/>
  <c r="H18" i="2"/>
  <c r="J18" i="2" s="1"/>
  <c r="G18" i="7" s="1"/>
</calcChain>
</file>

<file path=xl/sharedStrings.xml><?xml version="1.0" encoding="utf-8"?>
<sst xmlns="http://schemas.openxmlformats.org/spreadsheetml/2006/main" count="326" uniqueCount="139">
  <si>
    <t>Pos.</t>
  </si>
  <si>
    <t>Blade</t>
  </si>
  <si>
    <t>بادامک</t>
  </si>
  <si>
    <t>بوش</t>
  </si>
  <si>
    <t>گوشک</t>
  </si>
  <si>
    <t>Part</t>
  </si>
  <si>
    <t>Dimension</t>
  </si>
  <si>
    <t>Qty.</t>
  </si>
  <si>
    <t>Material</t>
  </si>
  <si>
    <t>ABS</t>
  </si>
  <si>
    <t>-</t>
  </si>
  <si>
    <t>Input Data</t>
  </si>
  <si>
    <t>Width</t>
  </si>
  <si>
    <t>Height</t>
  </si>
  <si>
    <t>in</t>
  </si>
  <si>
    <t>Plate</t>
  </si>
  <si>
    <t>Thk</t>
  </si>
  <si>
    <t>W</t>
  </si>
  <si>
    <t>L</t>
  </si>
  <si>
    <t>w</t>
  </si>
  <si>
    <t>h</t>
  </si>
  <si>
    <t>No of Sets:</t>
  </si>
  <si>
    <t>Nh</t>
  </si>
  <si>
    <t>Nw</t>
  </si>
  <si>
    <t>H.D.G</t>
  </si>
  <si>
    <t>Description</t>
  </si>
  <si>
    <t>Column</t>
  </si>
  <si>
    <t>Rod</t>
  </si>
  <si>
    <t>فشنگی چهارگوش</t>
  </si>
  <si>
    <t>Polyamide</t>
  </si>
  <si>
    <t>PolyStyren</t>
  </si>
  <si>
    <t>نوار درز</t>
  </si>
  <si>
    <t>W Frame</t>
  </si>
  <si>
    <t>H Frame</t>
  </si>
  <si>
    <t>in or out ?</t>
  </si>
  <si>
    <t>N.W.</t>
  </si>
  <si>
    <t>G.W.</t>
  </si>
  <si>
    <t>Al</t>
  </si>
  <si>
    <t>W_p</t>
  </si>
  <si>
    <t>h_p</t>
  </si>
  <si>
    <t>h Critera:</t>
  </si>
  <si>
    <t>واسطه چهارگوش</t>
  </si>
  <si>
    <t>Link</t>
  </si>
  <si>
    <t>واشر تخت</t>
  </si>
  <si>
    <t>اشپیل</t>
  </si>
  <si>
    <t>F.W.</t>
  </si>
  <si>
    <t>A</t>
  </si>
  <si>
    <t>پیچ آلن مخروطی</t>
  </si>
  <si>
    <t>مهره چهار گوش</t>
  </si>
  <si>
    <t>M</t>
  </si>
  <si>
    <t>Bolt</t>
  </si>
  <si>
    <t>Nut</t>
  </si>
  <si>
    <t>پیچ شش گوش</t>
  </si>
  <si>
    <t>مهره شش گوش</t>
  </si>
  <si>
    <t>8*20*20</t>
  </si>
  <si>
    <t>نبشی اتصال ستون میانی</t>
  </si>
  <si>
    <t>نبشی اتصال قاب</t>
  </si>
  <si>
    <t>نبشی اتصال به دیوار</t>
  </si>
  <si>
    <t>Angle</t>
  </si>
  <si>
    <t>w Criteria</t>
  </si>
  <si>
    <t>Airseal</t>
  </si>
  <si>
    <t>Blade Criteria</t>
  </si>
  <si>
    <t>Air Seal</t>
  </si>
  <si>
    <t>P.E.</t>
  </si>
  <si>
    <t>H</t>
  </si>
  <si>
    <t>Code</t>
  </si>
  <si>
    <t>Material Description</t>
  </si>
  <si>
    <t>Spec</t>
  </si>
  <si>
    <t>Mat WHC</t>
  </si>
  <si>
    <t>QP</t>
  </si>
  <si>
    <t>Unit</t>
  </si>
  <si>
    <t>kg</t>
  </si>
  <si>
    <t>Pcs</t>
  </si>
  <si>
    <t>Material Price</t>
  </si>
  <si>
    <t>قاب عرضی</t>
  </si>
  <si>
    <t>قاب طولی</t>
  </si>
  <si>
    <t>نوار دمپر</t>
  </si>
  <si>
    <t>تیغه دمپر</t>
  </si>
  <si>
    <t>واسطه چهار گوش</t>
  </si>
  <si>
    <t>فشنگی</t>
  </si>
  <si>
    <t>بوش تفلون</t>
  </si>
  <si>
    <t>چهارگوش شفت دمپر موتور</t>
  </si>
  <si>
    <t>شش گوش شفت دمپر موتور</t>
  </si>
  <si>
    <t>بادامک شفت دمپر موتور</t>
  </si>
  <si>
    <t>صفحه دمپر موتور</t>
  </si>
  <si>
    <t>بازو</t>
  </si>
  <si>
    <t>لینک</t>
  </si>
  <si>
    <t>012101224</t>
  </si>
  <si>
    <t>013300003</t>
  </si>
  <si>
    <t>110030201</t>
  </si>
  <si>
    <t>110030202</t>
  </si>
  <si>
    <t>110030101</t>
  </si>
  <si>
    <t>110030102</t>
  </si>
  <si>
    <t>110030103</t>
  </si>
  <si>
    <t>110030104</t>
  </si>
  <si>
    <t>9501000B2</t>
  </si>
  <si>
    <t>9501000B3</t>
  </si>
  <si>
    <t>9501000B4</t>
  </si>
  <si>
    <t>110020101</t>
  </si>
  <si>
    <t>011011015</t>
  </si>
  <si>
    <t>012010010</t>
  </si>
  <si>
    <t>9501A0030</t>
  </si>
  <si>
    <t>110010101</t>
  </si>
  <si>
    <t>110010102</t>
  </si>
  <si>
    <t>110010103</t>
  </si>
  <si>
    <t>110010105</t>
  </si>
  <si>
    <t>ورق گالوانیزه 1250*1.5</t>
  </si>
  <si>
    <t>ورق گالوانیزه 1000*1.5</t>
  </si>
  <si>
    <t>گوشک قاب دمپر</t>
  </si>
  <si>
    <t>مواد خام پلی اتیلن</t>
  </si>
  <si>
    <t>پیچ تمام حدیده  M10*15</t>
  </si>
  <si>
    <t>مهره دنده درشت  M10</t>
  </si>
  <si>
    <t>نبشی آهن 40*40</t>
  </si>
  <si>
    <t>تیغه دمپر آلومینیومی</t>
  </si>
  <si>
    <t>بادامک پلاستیکی دمپر تهویه</t>
  </si>
  <si>
    <t>واسطه چهارگوش دمپر</t>
  </si>
  <si>
    <t>فشنگی پلاستیکی دمپر</t>
  </si>
  <si>
    <t>بوش قاب دمپر</t>
  </si>
  <si>
    <t>پیچ آلن مخروطی بادامک دمپر 25*10</t>
  </si>
  <si>
    <t>مهره چهار گوش بادامک دمپر</t>
  </si>
  <si>
    <t>شش گوش آهن 17</t>
  </si>
  <si>
    <t>ورق سیاه 1250*3</t>
  </si>
  <si>
    <t>ورق گالوانیزه 1000*2</t>
  </si>
  <si>
    <t>ورق سیاه 1250*4</t>
  </si>
  <si>
    <t>واشر تخت 24*12</t>
  </si>
  <si>
    <t>اشپیل 3</t>
  </si>
  <si>
    <t>آهن معمولی</t>
  </si>
  <si>
    <t>سیاه</t>
  </si>
  <si>
    <t>گالوانیزه</t>
  </si>
  <si>
    <t>پلی اتیلن</t>
  </si>
  <si>
    <t>آلومینیوم</t>
  </si>
  <si>
    <t>پلی آمید</t>
  </si>
  <si>
    <t>پلی استایرن</t>
  </si>
  <si>
    <t>Scrap</t>
  </si>
  <si>
    <t>میل چهارگوش آهن 16*16</t>
  </si>
  <si>
    <t>تیرک</t>
  </si>
  <si>
    <t>111010104</t>
  </si>
  <si>
    <t>111000000</t>
  </si>
  <si>
    <t>Damper 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</si>
</sst>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B Nazanin"/>
      <charset val="178"/>
    </font>
    <font>
      <sz val="10"/>
      <name val="B Nazanin"/>
      <charset val="178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mbria"/>
      <family val="2"/>
      <scheme val="major"/>
    </font>
    <font>
      <sz val="10"/>
      <color theme="1"/>
      <name val="Calibri Light"/>
      <family val="2"/>
    </font>
    <font>
      <sz val="10"/>
      <name val="Cambria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/>
    <xf numFmtId="0" fontId="1" fillId="0" borderId="8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0" xfId="0" applyFont="1"/>
    <xf numFmtId="0" fontId="0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5" xfId="0" applyFont="1" applyBorder="1"/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Fill="1" applyBorder="1"/>
    <xf numFmtId="0" fontId="7" fillId="0" borderId="1" xfId="0" applyFont="1" applyBorder="1" applyAlignment="1">
      <alignment horizontal="center" vertical="center"/>
    </xf>
    <xf numFmtId="0" fontId="0" fillId="0" borderId="0" xfId="0" applyFont="1" applyBorder="1"/>
    <xf numFmtId="0" fontId="1" fillId="0" borderId="0" xfId="0" applyFont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6" xfId="0" applyBorder="1"/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/>
    <xf numFmtId="2" fontId="2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2" max="2" width="14.28515625" customWidth="1"/>
  </cols>
  <sheetData>
    <row r="1" spans="1:2" ht="21" x14ac:dyDescent="0.25">
      <c r="A1" s="40" t="s">
        <v>17</v>
      </c>
      <c r="B1" s="40">
        <v>2000</v>
      </c>
    </row>
    <row r="2" spans="1:2" ht="21" x14ac:dyDescent="0.25">
      <c r="A2" s="40" t="s">
        <v>64</v>
      </c>
      <c r="B2" s="40">
        <v>2000</v>
      </c>
    </row>
  </sheetData>
  <dataValidations count="1">
    <dataValidation type="whole" operator="greaterThan" allowBlank="1" showInputMessage="1" showErrorMessage="1" sqref="B1">
      <formula1>1600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view="pageLayout" zoomScaleNormal="85" workbookViewId="0">
      <selection activeCell="G9" sqref="G9"/>
    </sheetView>
  </sheetViews>
  <sheetFormatPr defaultColWidth="9.140625" defaultRowHeight="15" x14ac:dyDescent="0.25"/>
  <cols>
    <col min="1" max="1" width="11" customWidth="1"/>
    <col min="2" max="2" width="13.7109375" customWidth="1"/>
    <col min="3" max="3" width="9.85546875" bestFit="1" customWidth="1"/>
    <col min="4" max="4" width="5.140625" customWidth="1"/>
    <col min="5" max="5" width="10.5703125" bestFit="1" customWidth="1"/>
    <col min="6" max="6" width="8" bestFit="1" customWidth="1"/>
    <col min="7" max="7" width="13.7109375" customWidth="1"/>
    <col min="8" max="8" width="8.7109375" customWidth="1"/>
    <col min="9" max="9" width="7.85546875" customWidth="1"/>
    <col min="10" max="10" width="7.28515625" customWidth="1"/>
    <col min="11" max="11" width="8.28515625" style="1" customWidth="1"/>
    <col min="12" max="12" width="7.28515625" customWidth="1"/>
    <col min="13" max="13" width="4.85546875" bestFit="1" customWidth="1"/>
    <col min="14" max="14" width="5.42578125" customWidth="1"/>
    <col min="15" max="15" width="5.28515625" customWidth="1"/>
    <col min="19" max="19" width="4.7109375" customWidth="1"/>
  </cols>
  <sheetData>
    <row r="1" spans="1:18" x14ac:dyDescent="0.25">
      <c r="D1" s="58"/>
      <c r="E1" s="59" t="s">
        <v>6</v>
      </c>
      <c r="F1" s="60"/>
    </row>
    <row r="2" spans="1:18" ht="17.25" customHeight="1" x14ac:dyDescent="0.25">
      <c r="A2" s="20" t="s">
        <v>0</v>
      </c>
      <c r="B2" s="7" t="s">
        <v>5</v>
      </c>
      <c r="C2" s="20" t="s">
        <v>25</v>
      </c>
      <c r="D2" s="7" t="s">
        <v>16</v>
      </c>
      <c r="E2" s="7" t="s">
        <v>17</v>
      </c>
      <c r="F2" s="7" t="s">
        <v>18</v>
      </c>
      <c r="G2" s="7" t="s">
        <v>8</v>
      </c>
      <c r="H2" s="7" t="s">
        <v>7</v>
      </c>
      <c r="I2" s="19" t="s">
        <v>35</v>
      </c>
      <c r="J2" s="19" t="s">
        <v>36</v>
      </c>
      <c r="K2" s="38" t="s">
        <v>70</v>
      </c>
      <c r="L2" s="38" t="s">
        <v>133</v>
      </c>
      <c r="P2" s="26"/>
      <c r="Q2" s="27"/>
      <c r="R2" s="1"/>
    </row>
    <row r="3" spans="1:18" ht="15.75" x14ac:dyDescent="0.25">
      <c r="A3" s="7">
        <v>1</v>
      </c>
      <c r="B3" s="7" t="s">
        <v>32</v>
      </c>
      <c r="C3" s="7" t="s">
        <v>15</v>
      </c>
      <c r="D3" s="7">
        <v>1.5</v>
      </c>
      <c r="E3" s="7">
        <v>370</v>
      </c>
      <c r="F3" s="7">
        <f>B46</f>
        <v>2000</v>
      </c>
      <c r="G3" s="7" t="s">
        <v>24</v>
      </c>
      <c r="H3" s="7">
        <f>B41*D48*2</f>
        <v>2</v>
      </c>
      <c r="I3" s="56">
        <f t="shared" ref="I3:I8" si="0">H3*F3*E3*D3*7.85/1000000</f>
        <v>17.427</v>
      </c>
      <c r="J3" s="56">
        <f>I3*(1+L3)</f>
        <v>19.692509999999999</v>
      </c>
      <c r="K3" s="36" t="s">
        <v>71</v>
      </c>
      <c r="L3" s="57">
        <v>0.13</v>
      </c>
    </row>
    <row r="4" spans="1:18" ht="15" customHeight="1" x14ac:dyDescent="0.25">
      <c r="A4" s="7">
        <v>2</v>
      </c>
      <c r="B4" s="7" t="s">
        <v>33</v>
      </c>
      <c r="C4" s="7" t="s">
        <v>15</v>
      </c>
      <c r="D4" s="7">
        <v>1.5</v>
      </c>
      <c r="E4" s="7">
        <v>370</v>
      </c>
      <c r="F4" s="7">
        <f>D47</f>
        <v>2000</v>
      </c>
      <c r="G4" s="7" t="s">
        <v>24</v>
      </c>
      <c r="H4" s="7">
        <f>B41*D48*2</f>
        <v>2</v>
      </c>
      <c r="I4" s="56">
        <f t="shared" si="0"/>
        <v>17.427</v>
      </c>
      <c r="J4" s="56">
        <f t="shared" ref="J4:J8" si="1">I4*(1+L4)</f>
        <v>17.427</v>
      </c>
      <c r="K4" s="36" t="s">
        <v>71</v>
      </c>
      <c r="L4" s="57">
        <v>0</v>
      </c>
    </row>
    <row r="5" spans="1:18" ht="15.75" customHeight="1" x14ac:dyDescent="0.25">
      <c r="A5" s="7">
        <v>3</v>
      </c>
      <c r="B5" s="7" t="s">
        <v>26</v>
      </c>
      <c r="C5" s="7" t="s">
        <v>15</v>
      </c>
      <c r="D5" s="7">
        <v>1.5</v>
      </c>
      <c r="E5" s="7">
        <v>260</v>
      </c>
      <c r="F5" s="7">
        <f>D47</f>
        <v>2000</v>
      </c>
      <c r="G5" s="7" t="s">
        <v>24</v>
      </c>
      <c r="H5" s="7">
        <f>(B48-1)*B41*D48</f>
        <v>1</v>
      </c>
      <c r="I5" s="56">
        <f t="shared" si="0"/>
        <v>6.1230000000000002</v>
      </c>
      <c r="J5" s="56">
        <f t="shared" si="1"/>
        <v>6.1230000000000002</v>
      </c>
      <c r="K5" s="36" t="s">
        <v>71</v>
      </c>
      <c r="L5" s="57">
        <v>0</v>
      </c>
    </row>
    <row r="6" spans="1:18" ht="15.75" x14ac:dyDescent="0.25">
      <c r="A6" s="7">
        <v>4</v>
      </c>
      <c r="B6" s="7" t="s">
        <v>27</v>
      </c>
      <c r="C6" s="7" t="s">
        <v>15</v>
      </c>
      <c r="D6" s="7">
        <v>2</v>
      </c>
      <c r="E6" s="7">
        <v>36</v>
      </c>
      <c r="F6" s="7">
        <f>D46-100</f>
        <v>1900</v>
      </c>
      <c r="G6" s="7" t="s">
        <v>24</v>
      </c>
      <c r="H6" s="7">
        <f>2*B41</f>
        <v>2</v>
      </c>
      <c r="I6" s="56">
        <f t="shared" si="0"/>
        <v>2.1477599999999999</v>
      </c>
      <c r="J6" s="56">
        <f t="shared" si="1"/>
        <v>2.2121928</v>
      </c>
      <c r="K6" s="36" t="s">
        <v>71</v>
      </c>
      <c r="L6" s="57">
        <v>0.03</v>
      </c>
    </row>
    <row r="7" spans="1:18" ht="15.75" x14ac:dyDescent="0.25">
      <c r="A7" s="7">
        <v>5</v>
      </c>
      <c r="B7" s="38" t="s">
        <v>42</v>
      </c>
      <c r="C7" s="38" t="s">
        <v>15</v>
      </c>
      <c r="D7" s="38">
        <v>3</v>
      </c>
      <c r="E7" s="38">
        <v>30</v>
      </c>
      <c r="F7" s="38">
        <v>490</v>
      </c>
      <c r="G7" s="38" t="s">
        <v>24</v>
      </c>
      <c r="H7" s="38">
        <f>D48*B41</f>
        <v>1</v>
      </c>
      <c r="I7" s="56">
        <f t="shared" si="0"/>
        <v>0.34618500000000002</v>
      </c>
      <c r="J7" s="56">
        <f t="shared" si="1"/>
        <v>0.34618500000000002</v>
      </c>
      <c r="K7" s="36" t="s">
        <v>71</v>
      </c>
      <c r="L7" s="57">
        <v>0</v>
      </c>
    </row>
    <row r="8" spans="1:18" ht="15.75" x14ac:dyDescent="0.25">
      <c r="A8" s="7">
        <v>6</v>
      </c>
      <c r="B8" s="38" t="s">
        <v>62</v>
      </c>
      <c r="C8" s="38" t="s">
        <v>15</v>
      </c>
      <c r="D8" s="38">
        <v>1.5</v>
      </c>
      <c r="E8" s="38">
        <f>A52*152+34</f>
        <v>57.999999999999872</v>
      </c>
      <c r="F8" s="38">
        <f>B47</f>
        <v>1000</v>
      </c>
      <c r="G8" s="38" t="s">
        <v>24</v>
      </c>
      <c r="H8" s="38">
        <f>A54*B48*B41</f>
        <v>2</v>
      </c>
      <c r="I8" s="56">
        <f t="shared" si="0"/>
        <v>1.3658999999999968</v>
      </c>
      <c r="J8" s="56">
        <f t="shared" si="1"/>
        <v>1.5161489999999966</v>
      </c>
      <c r="K8" s="36" t="s">
        <v>71</v>
      </c>
      <c r="L8" s="57">
        <v>0.11</v>
      </c>
    </row>
    <row r="9" spans="1:18" ht="15.75" x14ac:dyDescent="0.25">
      <c r="A9" s="7">
        <v>7</v>
      </c>
      <c r="B9" s="7" t="s">
        <v>1</v>
      </c>
      <c r="C9" s="7" t="s">
        <v>10</v>
      </c>
      <c r="D9" s="7" t="s">
        <v>10</v>
      </c>
      <c r="E9" s="7" t="s">
        <v>10</v>
      </c>
      <c r="F9" s="7">
        <f>B47</f>
        <v>1000</v>
      </c>
      <c r="G9" s="19" t="s">
        <v>37</v>
      </c>
      <c r="H9" s="7">
        <f>D48*B48*B41*A53</f>
        <v>26</v>
      </c>
      <c r="I9" s="8"/>
      <c r="J9" s="8">
        <f>F9/1000*1.3*H9</f>
        <v>33.800000000000004</v>
      </c>
      <c r="K9" s="36" t="s">
        <v>71</v>
      </c>
      <c r="L9" s="39"/>
    </row>
    <row r="10" spans="1:18" ht="18.75" x14ac:dyDescent="0.25">
      <c r="A10" s="7">
        <v>8</v>
      </c>
      <c r="B10" s="29" t="s">
        <v>2</v>
      </c>
      <c r="C10" s="7" t="s">
        <v>10</v>
      </c>
      <c r="D10" s="7" t="s">
        <v>10</v>
      </c>
      <c r="E10" s="7" t="s">
        <v>10</v>
      </c>
      <c r="F10" s="7" t="s">
        <v>10</v>
      </c>
      <c r="G10" s="20" t="s">
        <v>29</v>
      </c>
      <c r="H10" s="7">
        <f>A53*D48*B41</f>
        <v>13</v>
      </c>
      <c r="I10" s="8"/>
      <c r="J10" s="7">
        <f>H10</f>
        <v>13</v>
      </c>
      <c r="K10" s="36" t="s">
        <v>72</v>
      </c>
      <c r="L10" s="39"/>
    </row>
    <row r="11" spans="1:18" ht="18.75" x14ac:dyDescent="0.25">
      <c r="A11" s="7">
        <v>9</v>
      </c>
      <c r="B11" s="29" t="s">
        <v>3</v>
      </c>
      <c r="C11" s="7" t="s">
        <v>10</v>
      </c>
      <c r="D11" s="7" t="s">
        <v>10</v>
      </c>
      <c r="E11" s="7" t="s">
        <v>10</v>
      </c>
      <c r="F11" s="7" t="s">
        <v>10</v>
      </c>
      <c r="G11" s="7" t="s">
        <v>9</v>
      </c>
      <c r="H11" s="38">
        <f>(1+B48)*H10</f>
        <v>39</v>
      </c>
      <c r="I11" s="8"/>
      <c r="J11" s="7">
        <f t="shared" ref="J11:J20" si="2">H11</f>
        <v>39</v>
      </c>
      <c r="K11" s="36" t="s">
        <v>72</v>
      </c>
      <c r="L11" s="39"/>
    </row>
    <row r="12" spans="1:18" ht="18.75" x14ac:dyDescent="0.25">
      <c r="A12" s="7">
        <v>10</v>
      </c>
      <c r="B12" s="29" t="s">
        <v>28</v>
      </c>
      <c r="C12" s="7" t="s">
        <v>10</v>
      </c>
      <c r="D12" s="7" t="s">
        <v>10</v>
      </c>
      <c r="E12" s="7" t="s">
        <v>10</v>
      </c>
      <c r="F12" s="7" t="s">
        <v>10</v>
      </c>
      <c r="G12" s="20" t="s">
        <v>30</v>
      </c>
      <c r="H12" s="38">
        <f>(2*B48-1)*H10</f>
        <v>39</v>
      </c>
      <c r="I12" s="8"/>
      <c r="J12" s="7">
        <f t="shared" si="2"/>
        <v>39</v>
      </c>
      <c r="K12" s="36" t="s">
        <v>72</v>
      </c>
      <c r="L12" s="39"/>
    </row>
    <row r="13" spans="1:18" ht="18.75" x14ac:dyDescent="0.25">
      <c r="A13" s="7">
        <v>11</v>
      </c>
      <c r="B13" s="29" t="s">
        <v>41</v>
      </c>
      <c r="C13" s="7" t="s">
        <v>10</v>
      </c>
      <c r="D13" s="7" t="s">
        <v>10</v>
      </c>
      <c r="E13" s="7" t="s">
        <v>10</v>
      </c>
      <c r="F13" s="7" t="s">
        <v>10</v>
      </c>
      <c r="G13" s="20" t="s">
        <v>29</v>
      </c>
      <c r="H13" s="7">
        <f>B48*H10</f>
        <v>26</v>
      </c>
      <c r="I13" s="8"/>
      <c r="J13" s="7">
        <f t="shared" si="2"/>
        <v>26</v>
      </c>
      <c r="K13" s="36" t="s">
        <v>72</v>
      </c>
      <c r="L13" s="39"/>
    </row>
    <row r="14" spans="1:18" ht="18.75" x14ac:dyDescent="0.25">
      <c r="A14" s="7">
        <v>12</v>
      </c>
      <c r="B14" s="29" t="s">
        <v>4</v>
      </c>
      <c r="C14" s="7" t="s">
        <v>10</v>
      </c>
      <c r="D14" s="7" t="s">
        <v>10</v>
      </c>
      <c r="E14" s="7" t="s">
        <v>10</v>
      </c>
      <c r="F14" s="7" t="s">
        <v>10</v>
      </c>
      <c r="G14" s="7" t="s">
        <v>24</v>
      </c>
      <c r="H14" s="7">
        <f>B41*D48*8</f>
        <v>8</v>
      </c>
      <c r="I14" s="8"/>
      <c r="J14" s="7">
        <f t="shared" si="2"/>
        <v>8</v>
      </c>
      <c r="K14" s="36" t="s">
        <v>72</v>
      </c>
      <c r="L14" s="39"/>
    </row>
    <row r="15" spans="1:18" ht="18.75" x14ac:dyDescent="0.25">
      <c r="A15" s="7">
        <v>13</v>
      </c>
      <c r="B15" s="29" t="s">
        <v>43</v>
      </c>
      <c r="C15" s="7" t="s">
        <v>45</v>
      </c>
      <c r="D15" s="7" t="s">
        <v>46</v>
      </c>
      <c r="E15" s="7">
        <v>12</v>
      </c>
      <c r="F15" s="7" t="s">
        <v>10</v>
      </c>
      <c r="G15" s="7"/>
      <c r="H15" s="7">
        <f>H10</f>
        <v>13</v>
      </c>
      <c r="I15" s="8"/>
      <c r="J15" s="7">
        <f t="shared" si="2"/>
        <v>13</v>
      </c>
      <c r="K15" s="36" t="s">
        <v>72</v>
      </c>
      <c r="L15" s="39"/>
    </row>
    <row r="16" spans="1:18" ht="18.75" x14ac:dyDescent="0.25">
      <c r="A16" s="7">
        <v>14</v>
      </c>
      <c r="B16" s="29" t="s">
        <v>44</v>
      </c>
      <c r="C16" s="7"/>
      <c r="D16" s="7" t="s">
        <v>10</v>
      </c>
      <c r="E16" s="7">
        <v>2.6</v>
      </c>
      <c r="F16" s="7">
        <v>30</v>
      </c>
      <c r="G16" s="7"/>
      <c r="H16" s="7">
        <f>H10</f>
        <v>13</v>
      </c>
      <c r="I16" s="8"/>
      <c r="J16" s="7">
        <f t="shared" si="2"/>
        <v>13</v>
      </c>
      <c r="K16" s="36" t="s">
        <v>72</v>
      </c>
      <c r="L16" s="39"/>
    </row>
    <row r="17" spans="1:12" ht="15.75" x14ac:dyDescent="0.25">
      <c r="A17" s="7">
        <v>15</v>
      </c>
      <c r="B17" s="32" t="s">
        <v>47</v>
      </c>
      <c r="C17" s="33" t="s">
        <v>50</v>
      </c>
      <c r="D17" s="7" t="s">
        <v>49</v>
      </c>
      <c r="E17" s="7">
        <v>10</v>
      </c>
      <c r="F17" s="7">
        <v>25</v>
      </c>
      <c r="G17" s="7"/>
      <c r="H17" s="7">
        <f>H10</f>
        <v>13</v>
      </c>
      <c r="I17" s="8"/>
      <c r="J17" s="7">
        <f t="shared" si="2"/>
        <v>13</v>
      </c>
      <c r="K17" s="36" t="s">
        <v>72</v>
      </c>
      <c r="L17" s="39"/>
    </row>
    <row r="18" spans="1:12" ht="15.75" x14ac:dyDescent="0.25">
      <c r="A18" s="7">
        <v>16</v>
      </c>
      <c r="B18" s="32" t="s">
        <v>48</v>
      </c>
      <c r="C18" s="33" t="s">
        <v>51</v>
      </c>
      <c r="D18" s="7" t="s">
        <v>49</v>
      </c>
      <c r="E18" s="7">
        <v>10</v>
      </c>
      <c r="F18" s="19" t="s">
        <v>54</v>
      </c>
      <c r="G18" s="7"/>
      <c r="H18" s="7">
        <f>H10</f>
        <v>13</v>
      </c>
      <c r="I18" s="8"/>
      <c r="J18" s="7">
        <f t="shared" si="2"/>
        <v>13</v>
      </c>
      <c r="K18" s="36" t="s">
        <v>72</v>
      </c>
      <c r="L18" s="39"/>
    </row>
    <row r="19" spans="1:12" ht="15.75" x14ac:dyDescent="0.25">
      <c r="A19" s="7">
        <v>17</v>
      </c>
      <c r="B19" s="32" t="s">
        <v>52</v>
      </c>
      <c r="C19" s="33" t="s">
        <v>50</v>
      </c>
      <c r="D19" s="7" t="s">
        <v>49</v>
      </c>
      <c r="E19" s="7">
        <v>10</v>
      </c>
      <c r="F19" s="7">
        <v>15</v>
      </c>
      <c r="G19" s="7"/>
      <c r="H19" s="38">
        <f>H14*4+H5*8</f>
        <v>40</v>
      </c>
      <c r="I19" s="8"/>
      <c r="J19" s="7">
        <f t="shared" si="2"/>
        <v>40</v>
      </c>
      <c r="K19" s="36" t="s">
        <v>72</v>
      </c>
      <c r="L19" s="39"/>
    </row>
    <row r="20" spans="1:12" ht="15.75" x14ac:dyDescent="0.25">
      <c r="A20" s="7">
        <v>18</v>
      </c>
      <c r="B20" s="32" t="s">
        <v>53</v>
      </c>
      <c r="C20" s="33" t="s">
        <v>51</v>
      </c>
      <c r="D20" s="7" t="s">
        <v>49</v>
      </c>
      <c r="E20" s="7">
        <v>10</v>
      </c>
      <c r="F20" s="19" t="s">
        <v>10</v>
      </c>
      <c r="G20" s="7"/>
      <c r="H20" s="7">
        <f>H19</f>
        <v>40</v>
      </c>
      <c r="I20" s="8"/>
      <c r="J20" s="7">
        <f t="shared" si="2"/>
        <v>40</v>
      </c>
      <c r="K20" s="36" t="s">
        <v>72</v>
      </c>
      <c r="L20" s="39"/>
    </row>
    <row r="21" spans="1:12" ht="15.75" x14ac:dyDescent="0.25">
      <c r="A21" s="7">
        <v>19</v>
      </c>
      <c r="B21" s="32" t="s">
        <v>55</v>
      </c>
      <c r="C21" s="33" t="s">
        <v>15</v>
      </c>
      <c r="D21" s="7">
        <v>2</v>
      </c>
      <c r="E21" s="7">
        <v>30</v>
      </c>
      <c r="F21" s="7">
        <v>67</v>
      </c>
      <c r="G21" s="7"/>
      <c r="H21" s="7">
        <f>H5*4</f>
        <v>4</v>
      </c>
      <c r="I21" s="56">
        <f>H21*F21*E21*D21*7.85/1000000</f>
        <v>0.12622800000000001</v>
      </c>
      <c r="J21" s="61">
        <f>I21</f>
        <v>0.12622800000000001</v>
      </c>
      <c r="K21" s="36" t="s">
        <v>71</v>
      </c>
      <c r="L21" s="39"/>
    </row>
    <row r="22" spans="1:12" ht="15.75" x14ac:dyDescent="0.25">
      <c r="A22" s="7">
        <v>20</v>
      </c>
      <c r="B22" s="32" t="s">
        <v>56</v>
      </c>
      <c r="C22" s="33" t="s">
        <v>15</v>
      </c>
      <c r="D22" s="7">
        <v>1.5</v>
      </c>
      <c r="E22" s="7">
        <v>40</v>
      </c>
      <c r="F22" s="7">
        <v>220</v>
      </c>
      <c r="G22" s="7"/>
      <c r="H22" s="7">
        <f>4*B41</f>
        <v>4</v>
      </c>
      <c r="I22" s="56">
        <f>H22*F22*E22*D22*7.85/1000000</f>
        <v>0.41448000000000002</v>
      </c>
      <c r="J22" s="61">
        <f>I22</f>
        <v>0.41448000000000002</v>
      </c>
      <c r="K22" s="36" t="s">
        <v>71</v>
      </c>
      <c r="L22" s="39"/>
    </row>
    <row r="23" spans="1:12" ht="15.75" x14ac:dyDescent="0.25">
      <c r="A23" s="7">
        <v>21</v>
      </c>
      <c r="B23" s="32" t="s">
        <v>57</v>
      </c>
      <c r="C23" s="33" t="s">
        <v>58</v>
      </c>
      <c r="D23" s="7">
        <v>40</v>
      </c>
      <c r="E23" s="7">
        <v>40</v>
      </c>
      <c r="F23" s="7">
        <v>50</v>
      </c>
      <c r="G23" s="7"/>
      <c r="H23" s="7">
        <f>4*B41</f>
        <v>4</v>
      </c>
      <c r="I23" s="8"/>
      <c r="J23" s="8">
        <v>0.5</v>
      </c>
      <c r="K23" s="36" t="s">
        <v>71</v>
      </c>
      <c r="L23" s="39"/>
    </row>
    <row r="24" spans="1:12" ht="18.75" x14ac:dyDescent="0.25">
      <c r="A24" s="7">
        <v>22</v>
      </c>
      <c r="B24" s="29" t="s">
        <v>31</v>
      </c>
      <c r="C24" s="7" t="s">
        <v>10</v>
      </c>
      <c r="D24" s="7" t="s">
        <v>10</v>
      </c>
      <c r="E24" s="7" t="s">
        <v>10</v>
      </c>
      <c r="F24" s="7">
        <f>D47</f>
        <v>2000</v>
      </c>
      <c r="G24" s="7" t="s">
        <v>63</v>
      </c>
      <c r="H24" s="7">
        <f>B41*D48*2*B48</f>
        <v>4</v>
      </c>
      <c r="I24" s="8"/>
      <c r="J24" s="8">
        <f>F24/1000*H24*0.16</f>
        <v>1.28</v>
      </c>
      <c r="K24" s="36" t="s">
        <v>71</v>
      </c>
      <c r="L24" s="39"/>
    </row>
    <row r="27" spans="1:12" ht="15.75" customHeight="1" x14ac:dyDescent="0.25"/>
    <row r="28" spans="1:12" ht="15.75" customHeight="1" x14ac:dyDescent="0.25"/>
    <row r="36" spans="1:4" ht="19.5" thickBot="1" x14ac:dyDescent="0.35">
      <c r="A36" s="17" t="s">
        <v>11</v>
      </c>
      <c r="B36" s="3"/>
    </row>
    <row r="37" spans="1:4" ht="15.75" x14ac:dyDescent="0.25">
      <c r="A37" s="5" t="s">
        <v>12</v>
      </c>
      <c r="B37" s="22">
        <f>Input!B1</f>
        <v>2000</v>
      </c>
    </row>
    <row r="38" spans="1:4" ht="15.75" x14ac:dyDescent="0.25">
      <c r="A38" s="6" t="s">
        <v>13</v>
      </c>
      <c r="B38" s="23">
        <f>Input!B2</f>
        <v>2000</v>
      </c>
    </row>
    <row r="39" spans="1:4" ht="15.75" x14ac:dyDescent="0.25">
      <c r="A39" s="6" t="s">
        <v>34</v>
      </c>
      <c r="B39" s="23" t="s">
        <v>14</v>
      </c>
    </row>
    <row r="40" spans="1:4" ht="15.75" x14ac:dyDescent="0.25">
      <c r="A40" s="4"/>
      <c r="B40" s="24"/>
    </row>
    <row r="41" spans="1:4" ht="16.5" thickBot="1" x14ac:dyDescent="0.3">
      <c r="A41" s="21" t="s">
        <v>21</v>
      </c>
      <c r="B41" s="25">
        <v>1</v>
      </c>
    </row>
    <row r="42" spans="1:4" ht="15.75" x14ac:dyDescent="0.25">
      <c r="A42" s="30"/>
      <c r="B42" s="31"/>
    </row>
    <row r="43" spans="1:4" ht="15.75" x14ac:dyDescent="0.25">
      <c r="A43" s="30"/>
      <c r="B43" s="31"/>
    </row>
    <row r="44" spans="1:4" ht="15.75" x14ac:dyDescent="0.25">
      <c r="A44" s="28" t="s">
        <v>59</v>
      </c>
      <c r="B44">
        <v>1600</v>
      </c>
    </row>
    <row r="45" spans="1:4" ht="16.5" thickBot="1" x14ac:dyDescent="0.3">
      <c r="A45" s="28" t="s">
        <v>40</v>
      </c>
      <c r="B45">
        <v>3000</v>
      </c>
    </row>
    <row r="46" spans="1:4" x14ac:dyDescent="0.25">
      <c r="A46" s="9" t="s">
        <v>19</v>
      </c>
      <c r="B46" s="10">
        <f>IF(B39="in",B37,B37-80)</f>
        <v>2000</v>
      </c>
      <c r="C46" s="10" t="s">
        <v>20</v>
      </c>
      <c r="D46" s="11">
        <f>IF(B39="in",B38,B38-80)</f>
        <v>2000</v>
      </c>
    </row>
    <row r="47" spans="1:4" x14ac:dyDescent="0.25">
      <c r="A47" s="18" t="s">
        <v>38</v>
      </c>
      <c r="B47" s="12">
        <f>IF(B46&lt;=B44,B46,B46/2)</f>
        <v>1000</v>
      </c>
      <c r="C47" s="2" t="s">
        <v>39</v>
      </c>
      <c r="D47" s="13">
        <f>IF(D46&lt;=B45,D46,(D46-70)/2)</f>
        <v>2000</v>
      </c>
    </row>
    <row r="48" spans="1:4" ht="15.75" thickBot="1" x14ac:dyDescent="0.3">
      <c r="A48" s="14" t="s">
        <v>23</v>
      </c>
      <c r="B48" s="15">
        <f>IF(B46&lt;=B44,1,2)</f>
        <v>2</v>
      </c>
      <c r="C48" s="15" t="s">
        <v>22</v>
      </c>
      <c r="D48" s="16">
        <f>IF(D46&lt;=B45,1,2)</f>
        <v>1</v>
      </c>
    </row>
    <row r="51" spans="1:3" x14ac:dyDescent="0.25">
      <c r="A51" s="34"/>
    </row>
    <row r="52" spans="1:3" x14ac:dyDescent="0.25">
      <c r="A52" s="36">
        <f>D47/152-ROUNDDOWN(D47/152,0)</f>
        <v>0.15789473684210442</v>
      </c>
      <c r="B52" s="37" t="s">
        <v>61</v>
      </c>
      <c r="C52" s="35"/>
    </row>
    <row r="53" spans="1:3" x14ac:dyDescent="0.25">
      <c r="A53" s="36">
        <f>IF(A52&gt;=0.85,ROUNDUP(D47/152,0),ROUNDDOWN(D47/152,0))</f>
        <v>13</v>
      </c>
      <c r="B53" s="37" t="s">
        <v>1</v>
      </c>
      <c r="C53" s="35"/>
    </row>
    <row r="54" spans="1:3" x14ac:dyDescent="0.25">
      <c r="A54" s="36">
        <f>IF(A53*152+12-D47=0,0,1)</f>
        <v>1</v>
      </c>
      <c r="B54" s="37" t="s">
        <v>60</v>
      </c>
      <c r="C54" s="35"/>
    </row>
  </sheetData>
  <pageMargins left="0.23958333333333334" right="4.1666666666666664E-2" top="0.593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B5" sqref="B5"/>
    </sheetView>
  </sheetViews>
  <sheetFormatPr defaultRowHeight="15" x14ac:dyDescent="0.25"/>
  <cols>
    <col min="1" max="1" width="4.140625" bestFit="1" customWidth="1"/>
    <col min="2" max="2" width="22.85546875" bestFit="1" customWidth="1"/>
    <col min="3" max="3" width="11.7109375" bestFit="1" customWidth="1"/>
    <col min="4" max="4" width="34" bestFit="1" customWidth="1"/>
    <col min="5" max="5" width="8.85546875" bestFit="1" customWidth="1"/>
    <col min="6" max="6" width="16.5703125" bestFit="1" customWidth="1"/>
    <col min="7" max="7" width="7.42578125" bestFit="1" customWidth="1"/>
    <col min="8" max="8" width="4.85546875" bestFit="1" customWidth="1"/>
  </cols>
  <sheetData>
    <row r="1" spans="1:8" ht="25.5" x14ac:dyDescent="0.25">
      <c r="A1" s="41" t="s">
        <v>0</v>
      </c>
      <c r="B1" s="41" t="s">
        <v>25</v>
      </c>
      <c r="C1" s="41" t="s">
        <v>65</v>
      </c>
      <c r="D1" s="42" t="s">
        <v>66</v>
      </c>
      <c r="E1" s="42" t="s">
        <v>67</v>
      </c>
      <c r="F1" s="43" t="s">
        <v>68</v>
      </c>
      <c r="G1" s="44" t="s">
        <v>69</v>
      </c>
      <c r="H1" s="41" t="s">
        <v>70</v>
      </c>
    </row>
    <row r="2" spans="1:8" x14ac:dyDescent="0.25">
      <c r="A2" s="45"/>
      <c r="B2" s="46" t="s">
        <v>138</v>
      </c>
      <c r="C2" s="47" t="s">
        <v>137</v>
      </c>
      <c r="D2" s="45"/>
      <c r="E2" s="45"/>
      <c r="F2" s="47"/>
      <c r="G2" s="48"/>
      <c r="H2" s="45"/>
    </row>
    <row r="3" spans="1:8" x14ac:dyDescent="0.25">
      <c r="A3" s="49"/>
      <c r="B3" s="50" t="s">
        <v>74</v>
      </c>
      <c r="C3" s="50" t="s">
        <v>102</v>
      </c>
      <c r="D3" s="51" t="s">
        <v>106</v>
      </c>
      <c r="E3" s="51" t="s">
        <v>128</v>
      </c>
      <c r="F3" s="51">
        <v>140150125</v>
      </c>
      <c r="G3" s="52">
        <f>MTO!J3</f>
        <v>19.692509999999999</v>
      </c>
      <c r="H3" s="52" t="str">
        <f>MTO!K3</f>
        <v>kg</v>
      </c>
    </row>
    <row r="4" spans="1:8" x14ac:dyDescent="0.25">
      <c r="A4" s="49"/>
      <c r="B4" s="50" t="s">
        <v>75</v>
      </c>
      <c r="C4" s="50" t="s">
        <v>103</v>
      </c>
      <c r="D4" s="51" t="s">
        <v>107</v>
      </c>
      <c r="E4" s="51" t="s">
        <v>128</v>
      </c>
      <c r="F4" s="51">
        <v>140150100</v>
      </c>
      <c r="G4" s="52">
        <f>MTO!J4</f>
        <v>17.427</v>
      </c>
      <c r="H4" s="52" t="str">
        <f>MTO!K4</f>
        <v>kg</v>
      </c>
    </row>
    <row r="5" spans="1:8" x14ac:dyDescent="0.25">
      <c r="A5" s="49"/>
      <c r="B5" s="50" t="s">
        <v>135</v>
      </c>
      <c r="C5" s="50" t="s">
        <v>136</v>
      </c>
      <c r="D5" s="51" t="s">
        <v>107</v>
      </c>
      <c r="E5" s="51" t="s">
        <v>128</v>
      </c>
      <c r="F5" s="51">
        <v>140150100</v>
      </c>
      <c r="G5" s="52">
        <f>MTO!J5</f>
        <v>6.1230000000000002</v>
      </c>
      <c r="H5" s="52" t="str">
        <f>MTO!K5</f>
        <v>kg</v>
      </c>
    </row>
    <row r="6" spans="1:8" x14ac:dyDescent="0.25">
      <c r="A6" s="49"/>
      <c r="B6" s="50" t="s">
        <v>56</v>
      </c>
      <c r="C6" s="50" t="s">
        <v>104</v>
      </c>
      <c r="D6" s="51" t="s">
        <v>107</v>
      </c>
      <c r="E6" s="51" t="s">
        <v>128</v>
      </c>
      <c r="F6" s="51">
        <v>140150100</v>
      </c>
      <c r="G6" s="52">
        <f>MTO!J22</f>
        <v>0.41448000000000002</v>
      </c>
      <c r="H6" s="52" t="str">
        <f>MTO!K22</f>
        <v>kg</v>
      </c>
    </row>
    <row r="7" spans="1:8" x14ac:dyDescent="0.25">
      <c r="A7" s="49"/>
      <c r="B7" s="50" t="s">
        <v>4</v>
      </c>
      <c r="C7" s="50">
        <v>950100005</v>
      </c>
      <c r="D7" s="51" t="s">
        <v>108</v>
      </c>
      <c r="E7" s="51" t="s">
        <v>128</v>
      </c>
      <c r="F7" s="51">
        <v>950100005</v>
      </c>
      <c r="G7" s="52">
        <f>MTO!J14</f>
        <v>8</v>
      </c>
      <c r="H7" s="52" t="str">
        <f>MTO!K14</f>
        <v>Pcs</v>
      </c>
    </row>
    <row r="8" spans="1:8" x14ac:dyDescent="0.25">
      <c r="A8" s="49"/>
      <c r="B8" s="50" t="s">
        <v>76</v>
      </c>
      <c r="C8" s="50" t="s">
        <v>105</v>
      </c>
      <c r="D8" s="51" t="s">
        <v>109</v>
      </c>
      <c r="E8" s="51" t="s">
        <v>129</v>
      </c>
      <c r="F8" s="51">
        <v>299120000</v>
      </c>
      <c r="G8" s="52">
        <f>MTO!J24</f>
        <v>1.28</v>
      </c>
      <c r="H8" s="52" t="str">
        <f>MTO!K24</f>
        <v>kg</v>
      </c>
    </row>
    <row r="9" spans="1:8" x14ac:dyDescent="0.25">
      <c r="A9" s="49"/>
      <c r="B9" s="50" t="s">
        <v>52</v>
      </c>
      <c r="C9" s="50" t="s">
        <v>99</v>
      </c>
      <c r="D9" s="51" t="s">
        <v>110</v>
      </c>
      <c r="E9" s="51" t="s">
        <v>128</v>
      </c>
      <c r="F9" s="51" t="s">
        <v>99</v>
      </c>
      <c r="G9" s="52">
        <f>MTO!J19</f>
        <v>40</v>
      </c>
      <c r="H9" s="52" t="str">
        <f>MTO!K19</f>
        <v>Pcs</v>
      </c>
    </row>
    <row r="10" spans="1:8" x14ac:dyDescent="0.25">
      <c r="A10" s="49"/>
      <c r="B10" s="50" t="s">
        <v>53</v>
      </c>
      <c r="C10" s="50" t="s">
        <v>100</v>
      </c>
      <c r="D10" s="51" t="s">
        <v>111</v>
      </c>
      <c r="E10" s="51" t="s">
        <v>128</v>
      </c>
      <c r="F10" s="51" t="s">
        <v>100</v>
      </c>
      <c r="G10" s="52">
        <f>G9</f>
        <v>40</v>
      </c>
      <c r="H10" s="52" t="str">
        <f>H9</f>
        <v>Pcs</v>
      </c>
    </row>
    <row r="11" spans="1:8" x14ac:dyDescent="0.25">
      <c r="A11" s="49"/>
      <c r="B11" s="50" t="s">
        <v>57</v>
      </c>
      <c r="C11" s="50" t="s">
        <v>101</v>
      </c>
      <c r="D11" s="51" t="s">
        <v>112</v>
      </c>
      <c r="E11" s="51" t="s">
        <v>126</v>
      </c>
      <c r="F11" s="51">
        <v>221040404</v>
      </c>
      <c r="G11" s="52">
        <f>MTO!J23</f>
        <v>0.5</v>
      </c>
      <c r="H11" s="52" t="str">
        <f>MTO!K23</f>
        <v>kg</v>
      </c>
    </row>
    <row r="12" spans="1:8" x14ac:dyDescent="0.25">
      <c r="A12" s="49"/>
      <c r="B12" s="50" t="s">
        <v>77</v>
      </c>
      <c r="C12" s="50" t="s">
        <v>98</v>
      </c>
      <c r="D12" s="51" t="s">
        <v>113</v>
      </c>
      <c r="E12" s="51" t="s">
        <v>130</v>
      </c>
      <c r="F12" s="51">
        <v>294000000</v>
      </c>
      <c r="G12" s="52">
        <f>MTO!J9</f>
        <v>33.800000000000004</v>
      </c>
      <c r="H12" s="52" t="str">
        <f>MTO!K9</f>
        <v>kg</v>
      </c>
    </row>
    <row r="13" spans="1:8" x14ac:dyDescent="0.25">
      <c r="A13" s="49"/>
      <c r="B13" s="50" t="s">
        <v>2</v>
      </c>
      <c r="C13" s="50" t="s">
        <v>95</v>
      </c>
      <c r="D13" s="51" t="s">
        <v>114</v>
      </c>
      <c r="E13" s="51" t="s">
        <v>131</v>
      </c>
      <c r="F13" s="51" t="s">
        <v>95</v>
      </c>
      <c r="G13" s="52">
        <f>MTO!J10</f>
        <v>13</v>
      </c>
      <c r="H13" s="52" t="str">
        <f>MTO!K10</f>
        <v>Pcs</v>
      </c>
    </row>
    <row r="14" spans="1:8" x14ac:dyDescent="0.25">
      <c r="A14" s="49"/>
      <c r="B14" s="50" t="s">
        <v>78</v>
      </c>
      <c r="C14" s="50" t="s">
        <v>96</v>
      </c>
      <c r="D14" s="51" t="s">
        <v>115</v>
      </c>
      <c r="E14" s="51" t="s">
        <v>131</v>
      </c>
      <c r="F14" s="51" t="s">
        <v>96</v>
      </c>
      <c r="G14" s="52">
        <f>MTO!J13</f>
        <v>26</v>
      </c>
      <c r="H14" s="52" t="str">
        <f>MTO!K13</f>
        <v>Pcs</v>
      </c>
    </row>
    <row r="15" spans="1:8" x14ac:dyDescent="0.25">
      <c r="A15" s="49"/>
      <c r="B15" s="50" t="s">
        <v>79</v>
      </c>
      <c r="C15" s="50" t="s">
        <v>97</v>
      </c>
      <c r="D15" s="51" t="s">
        <v>116</v>
      </c>
      <c r="E15" s="51" t="s">
        <v>132</v>
      </c>
      <c r="F15" s="51" t="s">
        <v>97</v>
      </c>
      <c r="G15" s="52">
        <f>MTO!J12</f>
        <v>39</v>
      </c>
      <c r="H15" s="52" t="str">
        <f>MTO!K12</f>
        <v>Pcs</v>
      </c>
    </row>
    <row r="16" spans="1:8" x14ac:dyDescent="0.25">
      <c r="A16" s="49"/>
      <c r="B16" s="50" t="s">
        <v>80</v>
      </c>
      <c r="C16" s="50">
        <v>950100006</v>
      </c>
      <c r="D16" s="51" t="s">
        <v>117</v>
      </c>
      <c r="E16" s="51" t="s">
        <v>9</v>
      </c>
      <c r="F16" s="51">
        <v>950100006</v>
      </c>
      <c r="G16" s="52">
        <f>MTO!J11</f>
        <v>39</v>
      </c>
      <c r="H16" s="52" t="str">
        <f>MTO!K11</f>
        <v>Pcs</v>
      </c>
    </row>
    <row r="17" spans="1:8" x14ac:dyDescent="0.25">
      <c r="A17" s="49"/>
      <c r="B17" s="50" t="s">
        <v>47</v>
      </c>
      <c r="C17" s="50">
        <v>950100011</v>
      </c>
      <c r="D17" s="51" t="s">
        <v>118</v>
      </c>
      <c r="E17" s="51" t="s">
        <v>128</v>
      </c>
      <c r="F17" s="51">
        <v>950100011</v>
      </c>
      <c r="G17" s="52">
        <f>MTO!J17</f>
        <v>13</v>
      </c>
      <c r="H17" s="52" t="str">
        <f>MTO!K17</f>
        <v>Pcs</v>
      </c>
    </row>
    <row r="18" spans="1:8" x14ac:dyDescent="0.25">
      <c r="A18" s="49"/>
      <c r="B18" s="50" t="s">
        <v>48</v>
      </c>
      <c r="C18" s="50">
        <v>950100013</v>
      </c>
      <c r="D18" s="51" t="s">
        <v>119</v>
      </c>
      <c r="E18" s="51" t="s">
        <v>128</v>
      </c>
      <c r="F18" s="51">
        <v>950100013</v>
      </c>
      <c r="G18" s="52">
        <f>MTO!J18</f>
        <v>13</v>
      </c>
      <c r="H18" s="52" t="str">
        <f>MTO!K18</f>
        <v>Pcs</v>
      </c>
    </row>
    <row r="19" spans="1:8" x14ac:dyDescent="0.25">
      <c r="A19" s="49"/>
      <c r="B19" s="50" t="s">
        <v>81</v>
      </c>
      <c r="C19" s="50" t="s">
        <v>91</v>
      </c>
      <c r="D19" s="51" t="s">
        <v>134</v>
      </c>
      <c r="E19" s="51" t="s">
        <v>126</v>
      </c>
      <c r="F19" s="51">
        <v>251400016</v>
      </c>
      <c r="G19" s="52">
        <v>0.06</v>
      </c>
      <c r="H19" s="52" t="s">
        <v>71</v>
      </c>
    </row>
    <row r="20" spans="1:8" x14ac:dyDescent="0.25">
      <c r="A20" s="49"/>
      <c r="B20" s="50" t="s">
        <v>82</v>
      </c>
      <c r="C20" s="50" t="s">
        <v>92</v>
      </c>
      <c r="D20" s="51" t="s">
        <v>120</v>
      </c>
      <c r="E20" s="51" t="s">
        <v>126</v>
      </c>
      <c r="F20" s="51">
        <v>251600017</v>
      </c>
      <c r="G20" s="52">
        <v>0.2</v>
      </c>
      <c r="H20" s="52" t="s">
        <v>71</v>
      </c>
    </row>
    <row r="21" spans="1:8" x14ac:dyDescent="0.25">
      <c r="A21" s="49"/>
      <c r="B21" s="50" t="s">
        <v>83</v>
      </c>
      <c r="C21" s="50" t="s">
        <v>93</v>
      </c>
      <c r="D21" s="51" t="s">
        <v>121</v>
      </c>
      <c r="E21" s="51" t="s">
        <v>127</v>
      </c>
      <c r="F21" s="51">
        <v>130300125</v>
      </c>
      <c r="G21" s="52">
        <v>7.0000000000000007E-2</v>
      </c>
      <c r="H21" s="52" t="s">
        <v>71</v>
      </c>
    </row>
    <row r="22" spans="1:8" x14ac:dyDescent="0.25">
      <c r="A22" s="49"/>
      <c r="B22" s="50" t="s">
        <v>84</v>
      </c>
      <c r="C22" s="50" t="s">
        <v>94</v>
      </c>
      <c r="D22" s="51" t="s">
        <v>122</v>
      </c>
      <c r="E22" s="51" t="s">
        <v>128</v>
      </c>
      <c r="F22" s="51">
        <v>140200100</v>
      </c>
      <c r="G22" s="52">
        <v>0.5</v>
      </c>
      <c r="H22" s="52" t="s">
        <v>71</v>
      </c>
    </row>
    <row r="23" spans="1:8" x14ac:dyDescent="0.25">
      <c r="A23" s="49"/>
      <c r="B23" s="50" t="s">
        <v>85</v>
      </c>
      <c r="C23" s="50" t="s">
        <v>89</v>
      </c>
      <c r="D23" s="51" t="s">
        <v>107</v>
      </c>
      <c r="E23" s="51" t="s">
        <v>128</v>
      </c>
      <c r="F23" s="51">
        <v>140150100</v>
      </c>
      <c r="G23" s="52">
        <f>MTO!J6</f>
        <v>2.2121928</v>
      </c>
      <c r="H23" s="52" t="str">
        <f>MTO!K6</f>
        <v>kg</v>
      </c>
    </row>
    <row r="24" spans="1:8" x14ac:dyDescent="0.25">
      <c r="A24" s="49"/>
      <c r="B24" s="50" t="s">
        <v>86</v>
      </c>
      <c r="C24" s="50" t="s">
        <v>90</v>
      </c>
      <c r="D24" s="51" t="s">
        <v>123</v>
      </c>
      <c r="E24" s="51" t="s">
        <v>127</v>
      </c>
      <c r="F24" s="51">
        <v>130400125</v>
      </c>
      <c r="G24" s="52">
        <f>MTO!J7</f>
        <v>0.34618500000000002</v>
      </c>
      <c r="H24" s="52" t="str">
        <f>MTO!K7</f>
        <v>kg</v>
      </c>
    </row>
    <row r="25" spans="1:8" x14ac:dyDescent="0.25">
      <c r="A25" s="49"/>
      <c r="B25" s="50" t="s">
        <v>43</v>
      </c>
      <c r="C25" s="50" t="s">
        <v>87</v>
      </c>
      <c r="D25" s="51" t="s">
        <v>124</v>
      </c>
      <c r="E25" s="51" t="s">
        <v>128</v>
      </c>
      <c r="F25" s="51" t="s">
        <v>87</v>
      </c>
      <c r="G25" s="52">
        <f>MTO!J15</f>
        <v>13</v>
      </c>
      <c r="H25" s="52" t="str">
        <f>MTO!K15</f>
        <v>Pcs</v>
      </c>
    </row>
    <row r="26" spans="1:8" x14ac:dyDescent="0.25">
      <c r="A26" s="49"/>
      <c r="B26" s="50" t="s">
        <v>44</v>
      </c>
      <c r="C26" s="50" t="s">
        <v>88</v>
      </c>
      <c r="D26" s="51" t="s">
        <v>125</v>
      </c>
      <c r="E26" s="51" t="s">
        <v>128</v>
      </c>
      <c r="F26" s="51" t="s">
        <v>88</v>
      </c>
      <c r="G26" s="52">
        <f>MTO!J16</f>
        <v>13</v>
      </c>
      <c r="H26" s="52" t="str">
        <f>MTO!K16</f>
        <v>Pcs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3" sqref="E3"/>
    </sheetView>
  </sheetViews>
  <sheetFormatPr defaultRowHeight="15" x14ac:dyDescent="0.25"/>
  <cols>
    <col min="1" max="1" width="28.28515625" style="1" bestFit="1" customWidth="1"/>
    <col min="2" max="2" width="9.28515625" style="1" bestFit="1" customWidth="1"/>
    <col min="3" max="3" width="10.140625" style="1" bestFit="1" customWidth="1"/>
    <col min="4" max="4" width="4.28515625" style="1" bestFit="1" customWidth="1"/>
    <col min="5" max="5" width="13.28515625" style="1" customWidth="1"/>
    <col min="6" max="16384" width="9.140625" style="1"/>
  </cols>
  <sheetData>
    <row r="1" spans="1:5" x14ac:dyDescent="0.25">
      <c r="A1" s="54" t="s">
        <v>66</v>
      </c>
      <c r="B1" s="54" t="s">
        <v>67</v>
      </c>
      <c r="C1" s="54" t="s">
        <v>68</v>
      </c>
      <c r="D1" s="54" t="s">
        <v>70</v>
      </c>
      <c r="E1" s="54" t="s">
        <v>73</v>
      </c>
    </row>
    <row r="2" spans="1:5" x14ac:dyDescent="0.25">
      <c r="A2" s="54" t="s">
        <v>106</v>
      </c>
      <c r="B2" s="54" t="s">
        <v>128</v>
      </c>
      <c r="C2" s="54">
        <v>140150125</v>
      </c>
      <c r="D2" s="55" t="s">
        <v>71</v>
      </c>
      <c r="E2" s="55"/>
    </row>
    <row r="3" spans="1:5" x14ac:dyDescent="0.25">
      <c r="A3" s="54" t="s">
        <v>107</v>
      </c>
      <c r="B3" s="54" t="s">
        <v>128</v>
      </c>
      <c r="C3" s="54">
        <v>140150100</v>
      </c>
      <c r="D3" s="55" t="s">
        <v>71</v>
      </c>
      <c r="E3" s="55"/>
    </row>
    <row r="4" spans="1:5" x14ac:dyDescent="0.25">
      <c r="A4" s="36" t="s">
        <v>122</v>
      </c>
      <c r="B4" s="36" t="s">
        <v>128</v>
      </c>
      <c r="C4" s="36">
        <v>140200100</v>
      </c>
      <c r="D4" s="36" t="s">
        <v>71</v>
      </c>
      <c r="E4" s="36"/>
    </row>
    <row r="5" spans="1:5" x14ac:dyDescent="0.25">
      <c r="A5" s="36" t="s">
        <v>121</v>
      </c>
      <c r="B5" s="36" t="s">
        <v>127</v>
      </c>
      <c r="C5" s="36">
        <v>130300125</v>
      </c>
      <c r="D5" s="36" t="s">
        <v>71</v>
      </c>
      <c r="E5" s="36"/>
    </row>
    <row r="6" spans="1:5" x14ac:dyDescent="0.25">
      <c r="A6" s="36" t="s">
        <v>123</v>
      </c>
      <c r="B6" s="36" t="s">
        <v>127</v>
      </c>
      <c r="C6" s="36">
        <v>130400125</v>
      </c>
      <c r="D6" s="36" t="s">
        <v>71</v>
      </c>
      <c r="E6" s="36"/>
    </row>
    <row r="7" spans="1:5" x14ac:dyDescent="0.25">
      <c r="A7" s="54" t="s">
        <v>108</v>
      </c>
      <c r="B7" s="54" t="s">
        <v>128</v>
      </c>
      <c r="C7" s="54">
        <v>950100005</v>
      </c>
      <c r="D7" s="55" t="s">
        <v>72</v>
      </c>
      <c r="E7" s="55"/>
    </row>
    <row r="8" spans="1:5" x14ac:dyDescent="0.25">
      <c r="A8" s="36" t="s">
        <v>113</v>
      </c>
      <c r="B8" s="36" t="s">
        <v>130</v>
      </c>
      <c r="C8" s="36">
        <v>294000000</v>
      </c>
      <c r="D8" s="36" t="s">
        <v>71</v>
      </c>
      <c r="E8" s="36"/>
    </row>
    <row r="9" spans="1:5" x14ac:dyDescent="0.25">
      <c r="A9" s="36" t="s">
        <v>114</v>
      </c>
      <c r="B9" s="36" t="s">
        <v>131</v>
      </c>
      <c r="C9" s="36" t="s">
        <v>95</v>
      </c>
      <c r="D9" s="36" t="s">
        <v>72</v>
      </c>
      <c r="E9" s="36"/>
    </row>
    <row r="10" spans="1:5" x14ac:dyDescent="0.25">
      <c r="A10" s="36" t="s">
        <v>115</v>
      </c>
      <c r="B10" s="36" t="s">
        <v>131</v>
      </c>
      <c r="C10" s="36" t="s">
        <v>96</v>
      </c>
      <c r="D10" s="36" t="s">
        <v>72</v>
      </c>
      <c r="E10" s="36"/>
    </row>
    <row r="11" spans="1:5" x14ac:dyDescent="0.25">
      <c r="A11" s="36" t="s">
        <v>116</v>
      </c>
      <c r="B11" s="36" t="s">
        <v>132</v>
      </c>
      <c r="C11" s="36" t="s">
        <v>97</v>
      </c>
      <c r="D11" s="36" t="s">
        <v>72</v>
      </c>
      <c r="E11" s="36"/>
    </row>
    <row r="12" spans="1:5" x14ac:dyDescent="0.25">
      <c r="A12" s="36" t="s">
        <v>117</v>
      </c>
      <c r="B12" s="36" t="s">
        <v>9</v>
      </c>
      <c r="C12" s="36">
        <v>950100006</v>
      </c>
      <c r="D12" s="36" t="s">
        <v>72</v>
      </c>
      <c r="E12" s="36"/>
    </row>
    <row r="13" spans="1:5" x14ac:dyDescent="0.25">
      <c r="A13" s="51" t="s">
        <v>109</v>
      </c>
      <c r="B13" s="54" t="s">
        <v>129</v>
      </c>
      <c r="C13" s="54">
        <v>299120000</v>
      </c>
      <c r="D13" s="55" t="s">
        <v>71</v>
      </c>
      <c r="E13" s="55"/>
    </row>
    <row r="14" spans="1:5" x14ac:dyDescent="0.25">
      <c r="A14" s="53" t="s">
        <v>110</v>
      </c>
      <c r="B14" s="54" t="s">
        <v>128</v>
      </c>
      <c r="C14" s="54" t="s">
        <v>99</v>
      </c>
      <c r="D14" s="55" t="s">
        <v>72</v>
      </c>
      <c r="E14" s="55"/>
    </row>
    <row r="15" spans="1:5" x14ac:dyDescent="0.25">
      <c r="A15" s="53" t="s">
        <v>111</v>
      </c>
      <c r="B15" s="54" t="s">
        <v>128</v>
      </c>
      <c r="C15" s="54" t="s">
        <v>100</v>
      </c>
      <c r="D15" s="55" t="s">
        <v>72</v>
      </c>
      <c r="E15" s="55"/>
    </row>
    <row r="16" spans="1:5" x14ac:dyDescent="0.25">
      <c r="A16" s="36" t="s">
        <v>124</v>
      </c>
      <c r="B16" s="36" t="s">
        <v>128</v>
      </c>
      <c r="C16" s="36" t="s">
        <v>87</v>
      </c>
      <c r="D16" s="36" t="s">
        <v>72</v>
      </c>
      <c r="E16" s="36"/>
    </row>
    <row r="17" spans="1:5" x14ac:dyDescent="0.25">
      <c r="A17" s="36" t="s">
        <v>125</v>
      </c>
      <c r="B17" s="36" t="s">
        <v>128</v>
      </c>
      <c r="C17" s="36" t="s">
        <v>88</v>
      </c>
      <c r="D17" s="36" t="s">
        <v>72</v>
      </c>
      <c r="E17" s="36"/>
    </row>
    <row r="18" spans="1:5" x14ac:dyDescent="0.25">
      <c r="A18" s="36" t="s">
        <v>118</v>
      </c>
      <c r="B18" s="36" t="s">
        <v>128</v>
      </c>
      <c r="C18" s="36">
        <v>950100011</v>
      </c>
      <c r="D18" s="36" t="s">
        <v>72</v>
      </c>
      <c r="E18" s="36"/>
    </row>
    <row r="19" spans="1:5" x14ac:dyDescent="0.25">
      <c r="A19" s="36" t="s">
        <v>119</v>
      </c>
      <c r="B19" s="36" t="s">
        <v>128</v>
      </c>
      <c r="C19" s="36">
        <v>950100013</v>
      </c>
      <c r="D19" s="36" t="s">
        <v>72</v>
      </c>
      <c r="E19" s="36"/>
    </row>
    <row r="20" spans="1:5" x14ac:dyDescent="0.25">
      <c r="A20" s="53" t="s">
        <v>112</v>
      </c>
      <c r="B20" s="54" t="s">
        <v>126</v>
      </c>
      <c r="C20" s="54">
        <v>221040404</v>
      </c>
      <c r="D20" s="55" t="s">
        <v>71</v>
      </c>
      <c r="E20" s="55"/>
    </row>
    <row r="21" spans="1:5" x14ac:dyDescent="0.25">
      <c r="A21" s="36" t="s">
        <v>134</v>
      </c>
      <c r="B21" s="36" t="s">
        <v>126</v>
      </c>
      <c r="C21" s="36">
        <v>251400016</v>
      </c>
      <c r="D21" s="36" t="s">
        <v>71</v>
      </c>
      <c r="E21" s="36"/>
    </row>
    <row r="22" spans="1:5" x14ac:dyDescent="0.25">
      <c r="A22" s="36" t="s">
        <v>120</v>
      </c>
      <c r="B22" s="36" t="s">
        <v>126</v>
      </c>
      <c r="C22" s="36">
        <v>251600017</v>
      </c>
      <c r="D22" s="36" t="s">
        <v>71</v>
      </c>
      <c r="E22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MTO</vt:lpstr>
      <vt:lpstr>MTOP</vt:lpstr>
      <vt:lpstr>Material Pricing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2020-09-24T07:23:11Z</dcterms:modified>
</cp:coreProperties>
</file>