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1600" windowHeight="9735" activeTab="2"/>
  </bookViews>
  <sheets>
    <sheet name="Drum" sheetId="5" r:id="rId1"/>
    <sheet name="پایه ثابت" sheetId="10" r:id="rId2"/>
    <sheet name="پایه متحرک" sheetId="12" r:id="rId3"/>
    <sheet name="قاب" sheetId="13" r:id="rId4"/>
  </sheets>
  <definedNames>
    <definedName name="Material" localSheetId="1">'پایه ثابت'!#REF!</definedName>
    <definedName name="Material" localSheetId="2">'پایه متحرک'!#REF!</definedName>
    <definedName name="Material" localSheetId="3">قاب!#REF!</definedName>
    <definedName name="Material">Drum!#REF!</definedName>
  </definedNames>
  <calcPr calcId="152511"/>
</workbook>
</file>

<file path=xl/calcChain.xml><?xml version="1.0" encoding="utf-8"?>
<calcChain xmlns="http://schemas.openxmlformats.org/spreadsheetml/2006/main">
  <c r="I11" i="13" l="1"/>
  <c r="I4" i="13"/>
  <c r="K45" i="5"/>
  <c r="K41" i="5"/>
  <c r="K37" i="5"/>
  <c r="K34" i="5"/>
  <c r="K24" i="5"/>
  <c r="K20" i="5"/>
  <c r="K17" i="5"/>
  <c r="K16" i="5"/>
  <c r="K13" i="5"/>
  <c r="K12" i="5"/>
  <c r="K9" i="5"/>
  <c r="K7" i="5"/>
  <c r="K4" i="5"/>
  <c r="I47" i="12" l="1"/>
  <c r="I33" i="12"/>
  <c r="I18" i="12" l="1"/>
  <c r="I7" i="10"/>
  <c r="I50" i="12" l="1"/>
  <c r="I49" i="12"/>
  <c r="I48" i="12"/>
  <c r="I26" i="12"/>
  <c r="I7" i="13" l="1"/>
  <c r="I6" i="13"/>
  <c r="I10" i="13"/>
  <c r="I9" i="13"/>
  <c r="I8" i="13"/>
  <c r="I5" i="13"/>
  <c r="I45" i="12" l="1"/>
  <c r="I44" i="12"/>
  <c r="I43" i="12"/>
  <c r="I42" i="12"/>
  <c r="I41" i="12"/>
  <c r="I40" i="12"/>
  <c r="I39" i="12"/>
  <c r="I38" i="12"/>
  <c r="I37" i="12"/>
  <c r="I36" i="12"/>
  <c r="I30" i="12"/>
  <c r="I29" i="12"/>
  <c r="I28" i="12"/>
  <c r="I27" i="12"/>
  <c r="I25" i="12"/>
  <c r="I24" i="12"/>
  <c r="I23" i="12"/>
  <c r="I22" i="12"/>
  <c r="I51" i="12"/>
  <c r="I52" i="12"/>
  <c r="I46" i="12"/>
  <c r="I35" i="12"/>
  <c r="I34" i="12"/>
  <c r="I32" i="12"/>
  <c r="I31" i="12"/>
  <c r="I21" i="12"/>
  <c r="I20" i="12"/>
  <c r="I19" i="12"/>
  <c r="I17" i="12"/>
  <c r="I16" i="12"/>
  <c r="I5" i="12"/>
  <c r="I4" i="12"/>
  <c r="I15" i="12"/>
  <c r="I14" i="12"/>
  <c r="I13" i="12"/>
  <c r="I12" i="12"/>
  <c r="I11" i="12"/>
  <c r="I10" i="12"/>
  <c r="I9" i="12"/>
  <c r="I8" i="12"/>
  <c r="I7" i="12"/>
  <c r="I6" i="12"/>
  <c r="I3" i="12"/>
  <c r="I14" i="10" l="1"/>
  <c r="I13" i="10"/>
  <c r="I12" i="10"/>
  <c r="I11" i="10"/>
  <c r="I10" i="10"/>
  <c r="I9" i="10"/>
  <c r="I8" i="10"/>
  <c r="I6" i="10"/>
  <c r="I5" i="10"/>
  <c r="I4" i="10"/>
  <c r="K47" i="5" l="1"/>
  <c r="K15" i="5" l="1"/>
  <c r="K14" i="5"/>
  <c r="K11" i="5"/>
  <c r="K10" i="5"/>
  <c r="B7" i="5"/>
  <c r="A7" i="5"/>
  <c r="I12" i="13" s="1"/>
  <c r="K46" i="5" l="1"/>
  <c r="K29" i="5"/>
  <c r="I47" i="5"/>
  <c r="K42" i="5"/>
  <c r="K25" i="5"/>
  <c r="K21" i="5"/>
  <c r="K43" i="5" l="1"/>
  <c r="K44" i="5"/>
  <c r="K8" i="5"/>
  <c r="K6" i="5"/>
  <c r="K5" i="5"/>
  <c r="K39" i="5"/>
  <c r="K38" i="5"/>
  <c r="K32" i="5"/>
  <c r="K31" i="5"/>
  <c r="K33" i="5" s="1"/>
  <c r="K30" i="5"/>
  <c r="K22" i="5"/>
  <c r="K23" i="5" s="1"/>
  <c r="K26" i="5"/>
  <c r="K27" i="5"/>
  <c r="K19" i="5"/>
  <c r="K40" i="5"/>
  <c r="K35" i="5"/>
  <c r="K36" i="5" s="1"/>
  <c r="K28" i="5"/>
  <c r="K18" i="5"/>
</calcChain>
</file>

<file path=xl/sharedStrings.xml><?xml version="1.0" encoding="utf-8"?>
<sst xmlns="http://schemas.openxmlformats.org/spreadsheetml/2006/main" count="441" uniqueCount="171">
  <si>
    <t>Pos.</t>
  </si>
  <si>
    <t>Part</t>
  </si>
  <si>
    <t>Qty.</t>
  </si>
  <si>
    <t>Input Data</t>
  </si>
  <si>
    <t>Plate</t>
  </si>
  <si>
    <t>W</t>
  </si>
  <si>
    <t>L</t>
  </si>
  <si>
    <t>No of Sets:</t>
  </si>
  <si>
    <t>Description</t>
  </si>
  <si>
    <t>N.W.</t>
  </si>
  <si>
    <t>-</t>
  </si>
  <si>
    <t>H.D.G</t>
  </si>
  <si>
    <t>R.B.</t>
  </si>
  <si>
    <t>Diameter</t>
  </si>
  <si>
    <t>Length</t>
  </si>
  <si>
    <t>ورق پانچی</t>
  </si>
  <si>
    <t>ناودانی بدنه</t>
  </si>
  <si>
    <t>نبشی بدنه</t>
  </si>
  <si>
    <t>ناودانی تقویتی</t>
  </si>
  <si>
    <t xml:space="preserve"> شفت سمت ثابت</t>
  </si>
  <si>
    <t xml:space="preserve"> شفت سمت متحرک</t>
  </si>
  <si>
    <t>صفحه شفت</t>
  </si>
  <si>
    <t>سینی انتهایی</t>
  </si>
  <si>
    <t>تسمه نوار خاردار</t>
  </si>
  <si>
    <t>صفحه زیر نوار خاردار</t>
  </si>
  <si>
    <t>تسمه کلیدی</t>
  </si>
  <si>
    <t>تسمه نوار عرضی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</si>
  <si>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</si>
  <si>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</si>
  <si>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</si>
  <si>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</si>
  <si>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پیچ صفحه شفت</t>
  </si>
  <si>
    <t>مهره صفحه شفت</t>
  </si>
  <si>
    <t>واشر فنری صفحه شفت</t>
  </si>
  <si>
    <t>لوله تقویتی ناودانی بازو</t>
  </si>
  <si>
    <t>پیچ اتصال کپه ها</t>
  </si>
  <si>
    <t>مهره اتصال کپه ها</t>
  </si>
  <si>
    <t>واشر فنری اتصال کپه ها</t>
  </si>
  <si>
    <t>پیچ اتصال تکه ها</t>
  </si>
  <si>
    <t>مهره اتصال تکه ها</t>
  </si>
  <si>
    <t>واشر  اتصال تکه ها</t>
  </si>
  <si>
    <t>پیچ ورشو نوار خاردار</t>
  </si>
  <si>
    <t>نبشی تقویتی میانی</t>
  </si>
  <si>
    <t>پیچ نبشی تقویت میانی</t>
  </si>
  <si>
    <t>مهره نبشی تقویت میانی</t>
  </si>
  <si>
    <t>پیچ اتصال سینی به ناودانی بازو</t>
  </si>
  <si>
    <t>مهره اتصال سینی به ناودانی بازو</t>
  </si>
  <si>
    <t>لاستیک هوابند</t>
  </si>
  <si>
    <t>St12</t>
  </si>
  <si>
    <t>St37</t>
  </si>
  <si>
    <t>Grade 5.6</t>
  </si>
  <si>
    <t>Rubber</t>
  </si>
  <si>
    <t>UPN 40</t>
  </si>
  <si>
    <t>Flat Bar</t>
  </si>
  <si>
    <t>Bolt</t>
  </si>
  <si>
    <t>Nut</t>
  </si>
  <si>
    <t>Washer</t>
  </si>
  <si>
    <t>Pipe</t>
  </si>
  <si>
    <t>Angle</t>
  </si>
  <si>
    <t>S. Washer</t>
  </si>
  <si>
    <t>S.Washer</t>
  </si>
  <si>
    <t>A</t>
  </si>
  <si>
    <t>M</t>
  </si>
  <si>
    <t>Thk/D</t>
  </si>
  <si>
    <t>40*40</t>
  </si>
  <si>
    <t>Material/Grade</t>
  </si>
  <si>
    <t>Dimensions</t>
  </si>
  <si>
    <t>Kl</t>
  </si>
  <si>
    <t>Kd</t>
  </si>
  <si>
    <t>Filter</t>
  </si>
  <si>
    <t>PPI 45</t>
  </si>
  <si>
    <t>صفحه زیر یاتاقان</t>
  </si>
  <si>
    <t>صفحه زیر پایه</t>
  </si>
  <si>
    <t>یاتاقان بلبیرینگ پایه دار 60</t>
  </si>
  <si>
    <t>پیچ</t>
  </si>
  <si>
    <t xml:space="preserve"> مهره</t>
  </si>
  <si>
    <t>واشر تخت</t>
  </si>
  <si>
    <t>واشر فنری</t>
  </si>
  <si>
    <t>رولپلاگ</t>
  </si>
  <si>
    <t>Grade5.6</t>
  </si>
  <si>
    <t>Grade St</t>
  </si>
  <si>
    <t>Grade Fst</t>
  </si>
  <si>
    <t>UCP 212</t>
  </si>
  <si>
    <t>صفحه زیر پایه ثابت</t>
  </si>
  <si>
    <t>ناودانی پایه ثابت</t>
  </si>
  <si>
    <t>صفحه تقویتی پایه ثابت</t>
  </si>
  <si>
    <t>Hex Head Bolt</t>
  </si>
  <si>
    <t>Hex Nut</t>
  </si>
  <si>
    <t>Slotted Countersunk Screw</t>
  </si>
  <si>
    <t>Rawplug</t>
  </si>
  <si>
    <t>قوطی طولی</t>
  </si>
  <si>
    <t>قوطی تقویتی</t>
  </si>
  <si>
    <t>قوطی عرضی</t>
  </si>
  <si>
    <t>نبشی هرزگرد</t>
  </si>
  <si>
    <t>نبشی صفحه موتور</t>
  </si>
  <si>
    <t>صفحه زیر الکترو موتور</t>
  </si>
  <si>
    <t>ساپورت نگهدارنده صفحه موتور</t>
  </si>
  <si>
    <t>پولی چدنی</t>
  </si>
  <si>
    <t>شفت الکتروگیربکس</t>
  </si>
  <si>
    <t>70*70</t>
  </si>
  <si>
    <t>Cast Iron</t>
  </si>
  <si>
    <t>0.37 Kw</t>
  </si>
  <si>
    <t>الکترو گیربکس روتاری هوا</t>
  </si>
  <si>
    <t>P.T.F.E</t>
  </si>
  <si>
    <t>صغحه اتصال قوطی تقویتی</t>
  </si>
  <si>
    <t>درپوش قوطی تقویتی</t>
  </si>
  <si>
    <t>پیچ اتصال قوطی تقویتی</t>
  </si>
  <si>
    <t>مهره اتصال قوطی تقویتی</t>
  </si>
  <si>
    <t>واشر تخت قوطی تقویتی</t>
  </si>
  <si>
    <t>واشر فنری قوطی تقویتی</t>
  </si>
  <si>
    <t>بیرینگ پولی صفت کن</t>
  </si>
  <si>
    <t>پیچ یاتاقان</t>
  </si>
  <si>
    <t>مهره یاتاقان</t>
  </si>
  <si>
    <t>واشر تخت یاتاقان</t>
  </si>
  <si>
    <t>واشر فنری یاتاقان</t>
  </si>
  <si>
    <t>تسمه سبز روتاری</t>
  </si>
  <si>
    <t>میل پیچ متری</t>
  </si>
  <si>
    <t>نگهدارنده میل پیچ</t>
  </si>
  <si>
    <t>اتصال پولی به میل پیچ</t>
  </si>
  <si>
    <t>نگهدارنده پولی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</si>
  <si>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</si>
  <si>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</si>
  <si>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</si>
  <si>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</si>
  <si>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</si>
  <si>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 گیربکس</t>
  </si>
  <si>
    <t>واشر تخت  صفحه الکترو گیربکس</t>
  </si>
  <si>
    <t>واشر فنری صفحه الکترو گیربکس</t>
  </si>
  <si>
    <t>لوله تقویتی قوطی عرضی</t>
  </si>
  <si>
    <t>مهره سر میل پیچ</t>
  </si>
  <si>
    <t>آهن معمولی</t>
  </si>
  <si>
    <t>اشپیل مهره میل پیچ</t>
  </si>
  <si>
    <t>واشر استپ سر الکترو گیربکس</t>
  </si>
  <si>
    <t>پیچ رولپلاگ</t>
  </si>
  <si>
    <t>6201 Z</t>
  </si>
  <si>
    <t>نبشی قاب جلو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</si>
  <si>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</si>
  <si>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</si>
  <si>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</si>
  <si>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</si>
  <si>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</si>
  <si>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پیچ ورشو اتصال نبشی تقویتی به سینی</t>
  </si>
  <si>
    <t>مهره چهارگوش اتصال نبشی به سینی</t>
  </si>
  <si>
    <t>ناودانی بازو</t>
  </si>
  <si>
    <t>صفحه مثلثی</t>
  </si>
  <si>
    <t>پولی فلزی تسمه سبز</t>
  </si>
  <si>
    <t>نگهدارنده پولی فلزی</t>
  </si>
  <si>
    <t>پیچ اتصال صفحه مثلثی 1</t>
  </si>
  <si>
    <t>مهره اتصال صفحه مثلثی 1</t>
  </si>
  <si>
    <t>پیچ اتصال صفحه مثلثی 2</t>
  </si>
  <si>
    <t>مهره اتصال صفحه مثلثی 2</t>
  </si>
  <si>
    <t>تقویتی صفحه شفت</t>
  </si>
  <si>
    <t>Ck 45</t>
  </si>
  <si>
    <t>1/4"</t>
  </si>
  <si>
    <t>12*40</t>
  </si>
  <si>
    <t>8*30</t>
  </si>
  <si>
    <t>1/2"</t>
  </si>
  <si>
    <t>پیچ سر الکترو گیربکس</t>
  </si>
  <si>
    <t>واشر فنری سر الکترو گیربکس</t>
  </si>
  <si>
    <t>8*40</t>
  </si>
  <si>
    <t>خار شفت الکتروگیربکس</t>
  </si>
  <si>
    <t>سینی</t>
  </si>
  <si>
    <t>*</t>
  </si>
  <si>
    <t>* هر بست دو عدد پیچ ورشو 1/4 اینچ و یک عدد نبشی 30*3 مونتاژ و به صورت پیش ساخته به انبار تحویل می شود.</t>
  </si>
  <si>
    <t>واشر فنری اتصال صفحه مثلثی</t>
  </si>
  <si>
    <t>واشر فنری نبشی تقویت میانی</t>
  </si>
  <si>
    <t>پولی تسمه سفت کن</t>
  </si>
  <si>
    <t>پیچ پولی تسمه سفت کن</t>
  </si>
  <si>
    <t>مهره پولی تسمه سفت کن</t>
  </si>
  <si>
    <t>واشر تخت پولی تسمه سفت کن</t>
  </si>
  <si>
    <t>یک سوم حدیده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</si>
</sst>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sz val="9"/>
      <color theme="1"/>
      <name val="Times New Roman"/>
      <family val="1"/>
    </font>
    <font>
      <sz val="8"/>
      <color theme="1"/>
      <name val="B Nazanin"/>
      <charset val="178"/>
    </font>
    <font>
      <sz val="8.5"/>
      <color theme="1"/>
      <name val="Times New Roman"/>
      <family val="1"/>
    </font>
    <font>
      <sz val="22"/>
      <color theme="1"/>
      <name val="Arial"/>
      <family val="2"/>
      <scheme val="minor"/>
    </font>
    <font>
      <sz val="13"/>
      <color theme="1"/>
      <name val="B Nazanin"/>
      <charset val="178"/>
    </font>
    <font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/>
    <xf numFmtId="0" fontId="2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/>
    <xf numFmtId="0" fontId="2" fillId="0" borderId="9" xfId="0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/>
    <xf numFmtId="0" fontId="6" fillId="0" borderId="8" xfId="0" applyFont="1" applyBorder="1"/>
    <xf numFmtId="0" fontId="7" fillId="0" borderId="5" xfId="0" applyFont="1" applyBorder="1"/>
    <xf numFmtId="0" fontId="0" fillId="3" borderId="8" xfId="0" applyFill="1" applyBorder="1" applyAlignment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3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" xfId="0" applyBorder="1"/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top"/>
    </xf>
    <xf numFmtId="0" fontId="0" fillId="5" borderId="0" xfId="0" applyFill="1"/>
    <xf numFmtId="0" fontId="15" fillId="5" borderId="0" xfId="0" applyFont="1" applyFill="1" applyAlignment="1">
      <alignment horizontal="right" readingOrder="2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WhiteSpace="0" view="pageLayout" zoomScale="85" zoomScaleNormal="85" zoomScalePageLayoutView="85" workbookViewId="0">
      <selection activeCell="I47" sqref="I47"/>
    </sheetView>
  </sheetViews>
  <sheetFormatPr defaultColWidth="9.125" defaultRowHeight="14.25" x14ac:dyDescent="0.2"/>
  <cols>
    <col min="1" max="1" width="7.25" customWidth="1"/>
    <col min="2" max="2" width="5.625" bestFit="1" customWidth="1"/>
    <col min="3" max="3" width="3.25" customWidth="1"/>
    <col min="4" max="4" width="4" customWidth="1"/>
    <col min="5" max="5" width="18.375" bestFit="1" customWidth="1"/>
    <col min="6" max="6" width="9.125" customWidth="1"/>
    <col min="7" max="7" width="6" customWidth="1"/>
    <col min="8" max="8" width="6.375" customWidth="1"/>
    <col min="9" max="9" width="5.625" bestFit="1" customWidth="1"/>
    <col min="10" max="10" width="11.375" customWidth="1"/>
    <col min="11" max="11" width="5" customWidth="1"/>
    <col min="12" max="12" width="4.875" customWidth="1"/>
    <col min="13" max="13" width="5.375" customWidth="1"/>
    <col min="14" max="14" width="6.75" customWidth="1"/>
  </cols>
  <sheetData>
    <row r="1" spans="1:12" ht="17.25" customHeight="1" thickBot="1" x14ac:dyDescent="0.3">
      <c r="A1" s="9" t="s">
        <v>3</v>
      </c>
      <c r="B1" s="1"/>
      <c r="F1" s="29"/>
      <c r="G1" s="29"/>
      <c r="H1" s="29"/>
      <c r="I1" s="29"/>
      <c r="J1" s="29"/>
    </row>
    <row r="2" spans="1:12" ht="15.75" thickBot="1" x14ac:dyDescent="0.25">
      <c r="A2" s="30" t="s">
        <v>13</v>
      </c>
      <c r="B2" s="12">
        <v>2500</v>
      </c>
      <c r="G2" s="7"/>
      <c r="H2" s="10" t="s">
        <v>66</v>
      </c>
      <c r="I2" s="8"/>
    </row>
    <row r="3" spans="1:12" ht="16.5" thickBot="1" x14ac:dyDescent="0.25">
      <c r="A3" s="31" t="s">
        <v>14</v>
      </c>
      <c r="B3" s="13">
        <v>3400</v>
      </c>
      <c r="D3" s="38" t="s">
        <v>0</v>
      </c>
      <c r="E3" s="39" t="s">
        <v>1</v>
      </c>
      <c r="F3" s="40" t="s">
        <v>8</v>
      </c>
      <c r="G3" s="41" t="s">
        <v>63</v>
      </c>
      <c r="H3" s="39" t="s">
        <v>5</v>
      </c>
      <c r="I3" s="39" t="s">
        <v>6</v>
      </c>
      <c r="J3" s="40" t="s">
        <v>65</v>
      </c>
      <c r="K3" s="39" t="s">
        <v>2</v>
      </c>
      <c r="L3" s="42" t="s">
        <v>9</v>
      </c>
    </row>
    <row r="4" spans="1:12" ht="16.5" customHeight="1" thickBot="1" x14ac:dyDescent="0.25">
      <c r="A4" s="32" t="s">
        <v>7</v>
      </c>
      <c r="B4" s="14">
        <v>1</v>
      </c>
      <c r="D4" s="2">
        <v>1</v>
      </c>
      <c r="E4" s="35" t="s">
        <v>15</v>
      </c>
      <c r="F4" s="22" t="s">
        <v>4</v>
      </c>
      <c r="G4" s="22">
        <v>1.5</v>
      </c>
      <c r="H4" s="22">
        <v>1000</v>
      </c>
      <c r="I4" s="22">
        <v>1620</v>
      </c>
      <c r="J4" s="15" t="s">
        <v>48</v>
      </c>
      <c r="K4" s="22">
        <f>20*B4</f>
        <v>20</v>
      </c>
      <c r="L4" s="20"/>
    </row>
    <row r="5" spans="1:12" ht="16.5" customHeight="1" thickBot="1" x14ac:dyDescent="0.25">
      <c r="A5" s="25"/>
      <c r="B5" s="26"/>
      <c r="C5" s="27"/>
      <c r="D5" s="3">
        <v>2</v>
      </c>
      <c r="E5" s="36" t="s">
        <v>16</v>
      </c>
      <c r="F5" s="16" t="s">
        <v>4</v>
      </c>
      <c r="G5" s="16">
        <v>4</v>
      </c>
      <c r="H5" s="16">
        <v>121</v>
      </c>
      <c r="I5" s="16">
        <v>1900</v>
      </c>
      <c r="J5" s="11" t="s">
        <v>49</v>
      </c>
      <c r="K5" s="16">
        <f>K4</f>
        <v>20</v>
      </c>
      <c r="L5" s="19"/>
    </row>
    <row r="6" spans="1:12" ht="16.5" customHeight="1" x14ac:dyDescent="0.2">
      <c r="A6" s="91" t="s">
        <v>68</v>
      </c>
      <c r="B6" s="92" t="s">
        <v>67</v>
      </c>
      <c r="D6" s="3">
        <v>3</v>
      </c>
      <c r="E6" s="36" t="s">
        <v>17</v>
      </c>
      <c r="F6" s="16" t="s">
        <v>4</v>
      </c>
      <c r="G6" s="16">
        <v>4</v>
      </c>
      <c r="H6" s="16">
        <v>73</v>
      </c>
      <c r="I6" s="16">
        <v>1570</v>
      </c>
      <c r="J6" s="11" t="s">
        <v>49</v>
      </c>
      <c r="K6" s="16">
        <f>K4</f>
        <v>20</v>
      </c>
      <c r="L6" s="19"/>
    </row>
    <row r="7" spans="1:12" ht="16.5" customHeight="1" x14ac:dyDescent="0.2">
      <c r="A7" s="33">
        <f>B2/500</f>
        <v>5</v>
      </c>
      <c r="B7" s="93">
        <f>B3/1700</f>
        <v>2</v>
      </c>
      <c r="D7" s="3">
        <v>4</v>
      </c>
      <c r="E7" s="36" t="s">
        <v>143</v>
      </c>
      <c r="F7" s="16" t="s">
        <v>4</v>
      </c>
      <c r="G7" s="16">
        <v>4</v>
      </c>
      <c r="H7" s="16">
        <v>154</v>
      </c>
      <c r="I7" s="16">
        <v>1165</v>
      </c>
      <c r="J7" s="11" t="s">
        <v>49</v>
      </c>
      <c r="K7" s="16">
        <f>10*B4</f>
        <v>10</v>
      </c>
      <c r="L7" s="19"/>
    </row>
    <row r="8" spans="1:12" ht="16.5" customHeight="1" x14ac:dyDescent="0.2">
      <c r="A8" s="33">
        <v>2000</v>
      </c>
      <c r="B8" s="34">
        <v>3400</v>
      </c>
      <c r="D8" s="3">
        <v>5</v>
      </c>
      <c r="E8" s="36" t="s">
        <v>18</v>
      </c>
      <c r="F8" s="16" t="s">
        <v>4</v>
      </c>
      <c r="G8" s="16">
        <v>2</v>
      </c>
      <c r="H8" s="16">
        <v>67</v>
      </c>
      <c r="I8" s="16">
        <v>1800</v>
      </c>
      <c r="J8" s="11" t="s">
        <v>11</v>
      </c>
      <c r="K8" s="16">
        <f>K4/2</f>
        <v>10</v>
      </c>
      <c r="L8" s="19"/>
    </row>
    <row r="9" spans="1:12" ht="16.5" customHeight="1" thickBot="1" x14ac:dyDescent="0.25">
      <c r="A9" s="97">
        <v>2500</v>
      </c>
      <c r="B9" s="94">
        <v>5100</v>
      </c>
      <c r="D9" s="3">
        <v>6</v>
      </c>
      <c r="E9" s="28" t="s">
        <v>144</v>
      </c>
      <c r="F9" s="16" t="s">
        <v>4</v>
      </c>
      <c r="G9" s="16">
        <v>8</v>
      </c>
      <c r="H9" s="16">
        <v>190</v>
      </c>
      <c r="I9" s="16">
        <v>290</v>
      </c>
      <c r="J9" s="11" t="s">
        <v>49</v>
      </c>
      <c r="K9" s="16">
        <f>10*B4</f>
        <v>10</v>
      </c>
      <c r="L9" s="19"/>
    </row>
    <row r="10" spans="1:12" ht="16.5" customHeight="1" x14ac:dyDescent="0.2">
      <c r="A10" s="17"/>
      <c r="D10" s="3">
        <v>7</v>
      </c>
      <c r="E10" s="36" t="s">
        <v>19</v>
      </c>
      <c r="F10" s="16" t="s">
        <v>12</v>
      </c>
      <c r="G10" s="16">
        <v>65</v>
      </c>
      <c r="H10" s="16" t="s">
        <v>10</v>
      </c>
      <c r="I10" s="16">
        <v>270</v>
      </c>
      <c r="J10" s="11" t="s">
        <v>152</v>
      </c>
      <c r="K10" s="16">
        <f>1*B4</f>
        <v>1</v>
      </c>
      <c r="L10" s="19"/>
    </row>
    <row r="11" spans="1:12" ht="16.5" customHeight="1" x14ac:dyDescent="0.2">
      <c r="A11" s="90"/>
      <c r="B11" s="90"/>
      <c r="D11" s="3">
        <v>8</v>
      </c>
      <c r="E11" s="36" t="s">
        <v>20</v>
      </c>
      <c r="F11" s="16" t="s">
        <v>12</v>
      </c>
      <c r="G11" s="16">
        <v>65</v>
      </c>
      <c r="H11" s="16" t="s">
        <v>10</v>
      </c>
      <c r="I11" s="16">
        <v>310</v>
      </c>
      <c r="J11" s="11" t="s">
        <v>152</v>
      </c>
      <c r="K11" s="16">
        <f>1*B4</f>
        <v>1</v>
      </c>
      <c r="L11" s="19"/>
    </row>
    <row r="12" spans="1:12" ht="16.5" customHeight="1" x14ac:dyDescent="0.2">
      <c r="D12" s="3">
        <v>9</v>
      </c>
      <c r="E12" s="28" t="s">
        <v>21</v>
      </c>
      <c r="F12" s="16" t="s">
        <v>4</v>
      </c>
      <c r="G12" s="16">
        <v>10</v>
      </c>
      <c r="H12" s="16">
        <v>360</v>
      </c>
      <c r="I12" s="16" t="s">
        <v>10</v>
      </c>
      <c r="J12" s="11" t="s">
        <v>49</v>
      </c>
      <c r="K12" s="16">
        <f>4*B4</f>
        <v>4</v>
      </c>
      <c r="L12" s="18"/>
    </row>
    <row r="13" spans="1:12" ht="16.5" customHeight="1" x14ac:dyDescent="0.2">
      <c r="D13" s="3">
        <v>10</v>
      </c>
      <c r="E13" s="28" t="s">
        <v>151</v>
      </c>
      <c r="F13" s="16" t="s">
        <v>4</v>
      </c>
      <c r="G13" s="16">
        <v>8</v>
      </c>
      <c r="H13" s="16">
        <v>80</v>
      </c>
      <c r="I13" s="16">
        <v>130</v>
      </c>
      <c r="J13" s="11" t="s">
        <v>49</v>
      </c>
      <c r="K13" s="16">
        <f>10*B4</f>
        <v>10</v>
      </c>
      <c r="L13" s="18"/>
    </row>
    <row r="14" spans="1:12" ht="16.5" customHeight="1" x14ac:dyDescent="0.2">
      <c r="D14" s="3">
        <v>11</v>
      </c>
      <c r="E14" s="28" t="s">
        <v>22</v>
      </c>
      <c r="F14" s="16" t="s">
        <v>4</v>
      </c>
      <c r="G14" s="16">
        <v>1.5</v>
      </c>
      <c r="H14" s="16">
        <v>1250</v>
      </c>
      <c r="I14" s="16">
        <v>2500</v>
      </c>
      <c r="J14" s="45" t="s">
        <v>11</v>
      </c>
      <c r="K14" s="16">
        <f>2*B4</f>
        <v>2</v>
      </c>
      <c r="L14" s="18"/>
    </row>
    <row r="15" spans="1:12" ht="16.5" customHeight="1" x14ac:dyDescent="0.2">
      <c r="D15" s="3">
        <v>12</v>
      </c>
      <c r="E15" s="36" t="s">
        <v>145</v>
      </c>
      <c r="F15" s="16" t="s">
        <v>52</v>
      </c>
      <c r="G15" s="16"/>
      <c r="H15" s="16"/>
      <c r="I15" s="16">
        <v>6000</v>
      </c>
      <c r="J15" s="11" t="s">
        <v>49</v>
      </c>
      <c r="K15" s="16">
        <f>1*B4</f>
        <v>1</v>
      </c>
      <c r="L15" s="19"/>
    </row>
    <row r="16" spans="1:12" ht="16.5" customHeight="1" x14ac:dyDescent="0.2">
      <c r="D16" s="3">
        <v>13</v>
      </c>
      <c r="E16" s="28" t="s">
        <v>146</v>
      </c>
      <c r="F16" s="16" t="s">
        <v>4</v>
      </c>
      <c r="G16" s="16">
        <v>4</v>
      </c>
      <c r="H16" s="16">
        <v>40</v>
      </c>
      <c r="I16" s="16">
        <v>80</v>
      </c>
      <c r="J16" s="11" t="s">
        <v>49</v>
      </c>
      <c r="K16" s="16">
        <f>5*B4</f>
        <v>5</v>
      </c>
      <c r="L16" s="19"/>
    </row>
    <row r="17" spans="3:12" ht="16.5" customHeight="1" x14ac:dyDescent="0.25">
      <c r="D17" s="3">
        <v>14</v>
      </c>
      <c r="E17" s="36" t="s">
        <v>23</v>
      </c>
      <c r="F17" s="16" t="s">
        <v>10</v>
      </c>
      <c r="G17" s="16"/>
      <c r="H17" s="16"/>
      <c r="I17" s="16">
        <v>1700</v>
      </c>
      <c r="J17" s="11" t="s">
        <v>11</v>
      </c>
      <c r="K17" s="16">
        <f>10*B4</f>
        <v>10</v>
      </c>
      <c r="L17" s="5"/>
    </row>
    <row r="18" spans="3:12" ht="16.5" customHeight="1" x14ac:dyDescent="0.25">
      <c r="D18" s="3">
        <v>15</v>
      </c>
      <c r="E18" s="36" t="s">
        <v>24</v>
      </c>
      <c r="F18" s="4" t="s">
        <v>4</v>
      </c>
      <c r="G18" s="4">
        <v>2</v>
      </c>
      <c r="H18" s="4">
        <v>30</v>
      </c>
      <c r="I18" s="4">
        <v>1700</v>
      </c>
      <c r="J18" s="11" t="s">
        <v>11</v>
      </c>
      <c r="K18" s="4">
        <f>K17</f>
        <v>10</v>
      </c>
      <c r="L18" s="5"/>
    </row>
    <row r="19" spans="3:12" ht="16.5" customHeight="1" x14ac:dyDescent="0.25">
      <c r="D19" s="3">
        <v>16</v>
      </c>
      <c r="E19" s="36" t="s">
        <v>25</v>
      </c>
      <c r="F19" s="4" t="s">
        <v>4</v>
      </c>
      <c r="G19" s="4">
        <v>2</v>
      </c>
      <c r="H19" s="4">
        <v>100</v>
      </c>
      <c r="I19" s="4">
        <v>1700</v>
      </c>
      <c r="J19" s="11" t="s">
        <v>11</v>
      </c>
      <c r="K19" s="4">
        <f>K17</f>
        <v>10</v>
      </c>
      <c r="L19" s="5"/>
    </row>
    <row r="20" spans="3:12" ht="16.5" customHeight="1" x14ac:dyDescent="0.25">
      <c r="D20" s="3">
        <v>17</v>
      </c>
      <c r="E20" s="36" t="s">
        <v>26</v>
      </c>
      <c r="F20" s="4" t="s">
        <v>53</v>
      </c>
      <c r="G20" s="4">
        <v>1.5</v>
      </c>
      <c r="H20" s="4">
        <v>30</v>
      </c>
      <c r="I20" s="16">
        <v>8270</v>
      </c>
      <c r="J20" s="11" t="s">
        <v>11</v>
      </c>
      <c r="K20" s="4">
        <f>4*B4</f>
        <v>4</v>
      </c>
      <c r="L20" s="5"/>
    </row>
    <row r="21" spans="3:12" ht="16.5" customHeight="1" x14ac:dyDescent="0.25">
      <c r="C21" s="98" t="s">
        <v>162</v>
      </c>
      <c r="D21" s="3">
        <v>18</v>
      </c>
      <c r="E21" s="36" t="s">
        <v>27</v>
      </c>
      <c r="F21" s="4" t="s">
        <v>10</v>
      </c>
      <c r="G21" s="4" t="s">
        <v>10</v>
      </c>
      <c r="H21" s="4" t="s">
        <v>10</v>
      </c>
      <c r="I21" s="4" t="s">
        <v>10</v>
      </c>
      <c r="J21" s="11" t="s">
        <v>11</v>
      </c>
      <c r="K21" s="4">
        <f>K20*2</f>
        <v>8</v>
      </c>
      <c r="L21" s="5"/>
    </row>
    <row r="22" spans="3:12" ht="16.5" customHeight="1" x14ac:dyDescent="0.2">
      <c r="D22" s="3">
        <v>19</v>
      </c>
      <c r="E22" s="36" t="s">
        <v>28</v>
      </c>
      <c r="F22" s="4" t="s">
        <v>54</v>
      </c>
      <c r="G22" s="16">
        <v>6</v>
      </c>
      <c r="H22" s="16">
        <v>10</v>
      </c>
      <c r="I22" s="4" t="s">
        <v>10</v>
      </c>
      <c r="J22" s="11" t="s">
        <v>50</v>
      </c>
      <c r="K22" s="4">
        <f>K20</f>
        <v>4</v>
      </c>
      <c r="L22" s="23"/>
    </row>
    <row r="23" spans="3:12" ht="16.5" customHeight="1" x14ac:dyDescent="0.2">
      <c r="D23" s="3">
        <v>20</v>
      </c>
      <c r="E23" s="36" t="s">
        <v>29</v>
      </c>
      <c r="F23" s="4" t="s">
        <v>55</v>
      </c>
      <c r="G23" s="45">
        <v>6</v>
      </c>
      <c r="H23" s="16" t="s">
        <v>10</v>
      </c>
      <c r="I23" s="4" t="s">
        <v>10</v>
      </c>
      <c r="J23" s="11" t="s">
        <v>50</v>
      </c>
      <c r="K23" s="4">
        <f>K22</f>
        <v>4</v>
      </c>
      <c r="L23" s="23"/>
    </row>
    <row r="24" spans="3:12" ht="16.5" customHeight="1" x14ac:dyDescent="0.2">
      <c r="D24" s="3">
        <v>21</v>
      </c>
      <c r="E24" s="36" t="s">
        <v>30</v>
      </c>
      <c r="F24" s="4" t="s">
        <v>69</v>
      </c>
      <c r="G24" s="4" t="s">
        <v>10</v>
      </c>
      <c r="H24" s="4" t="s">
        <v>10</v>
      </c>
      <c r="I24" s="4" t="s">
        <v>10</v>
      </c>
      <c r="J24" s="11" t="s">
        <v>70</v>
      </c>
      <c r="K24" s="4">
        <f>10*B4</f>
        <v>10</v>
      </c>
      <c r="L24" s="23"/>
    </row>
    <row r="25" spans="3:12" ht="16.5" customHeight="1" x14ac:dyDescent="0.2">
      <c r="D25" s="3">
        <v>22</v>
      </c>
      <c r="E25" s="36" t="s">
        <v>31</v>
      </c>
      <c r="F25" s="4" t="s">
        <v>54</v>
      </c>
      <c r="G25" s="4" t="s">
        <v>62</v>
      </c>
      <c r="H25" s="4">
        <v>14</v>
      </c>
      <c r="I25" s="4">
        <v>140</v>
      </c>
      <c r="J25" s="11" t="s">
        <v>50</v>
      </c>
      <c r="K25" s="4">
        <f>K7*2*B4</f>
        <v>20</v>
      </c>
      <c r="L25" s="23"/>
    </row>
    <row r="26" spans="3:12" ht="16.5" customHeight="1" x14ac:dyDescent="0.2">
      <c r="D26" s="3">
        <v>23</v>
      </c>
      <c r="E26" s="36" t="s">
        <v>32</v>
      </c>
      <c r="F26" s="4" t="s">
        <v>55</v>
      </c>
      <c r="G26" s="4" t="s">
        <v>62</v>
      </c>
      <c r="H26" s="4">
        <v>14</v>
      </c>
      <c r="I26" s="4" t="s">
        <v>10</v>
      </c>
      <c r="J26" s="11" t="s">
        <v>50</v>
      </c>
      <c r="K26" s="4">
        <f>K25</f>
        <v>20</v>
      </c>
      <c r="L26" s="23"/>
    </row>
    <row r="27" spans="3:12" ht="16.5" customHeight="1" x14ac:dyDescent="0.2">
      <c r="D27" s="3">
        <v>24</v>
      </c>
      <c r="E27" s="36" t="s">
        <v>33</v>
      </c>
      <c r="F27" s="11" t="s">
        <v>60</v>
      </c>
      <c r="G27" s="4" t="s">
        <v>61</v>
      </c>
      <c r="H27" s="4">
        <v>14</v>
      </c>
      <c r="I27" s="4" t="s">
        <v>10</v>
      </c>
      <c r="J27" s="11" t="s">
        <v>50</v>
      </c>
      <c r="K27" s="4">
        <f>K25</f>
        <v>20</v>
      </c>
      <c r="L27" s="23"/>
    </row>
    <row r="28" spans="3:12" ht="16.5" customHeight="1" x14ac:dyDescent="0.2">
      <c r="D28" s="3">
        <v>25</v>
      </c>
      <c r="E28" s="36" t="s">
        <v>34</v>
      </c>
      <c r="F28" s="16" t="s">
        <v>57</v>
      </c>
      <c r="G28" s="4">
        <v>22</v>
      </c>
      <c r="H28" s="4" t="s">
        <v>10</v>
      </c>
      <c r="I28" s="4">
        <v>88</v>
      </c>
      <c r="J28" s="11" t="s">
        <v>49</v>
      </c>
      <c r="K28" s="4">
        <f>K25</f>
        <v>20</v>
      </c>
      <c r="L28" s="23"/>
    </row>
    <row r="29" spans="3:12" ht="16.5" customHeight="1" x14ac:dyDescent="0.2">
      <c r="D29" s="3">
        <v>26</v>
      </c>
      <c r="E29" s="28" t="s">
        <v>147</v>
      </c>
      <c r="F29" s="16" t="s">
        <v>54</v>
      </c>
      <c r="G29" s="16" t="s">
        <v>62</v>
      </c>
      <c r="H29" s="16">
        <v>8</v>
      </c>
      <c r="I29" s="16">
        <v>30</v>
      </c>
      <c r="J29" s="45" t="s">
        <v>50</v>
      </c>
      <c r="K29" s="16">
        <f>K9*2</f>
        <v>20</v>
      </c>
      <c r="L29" s="23"/>
    </row>
    <row r="30" spans="3:12" ht="16.5" customHeight="1" x14ac:dyDescent="0.2">
      <c r="D30" s="3">
        <v>27</v>
      </c>
      <c r="E30" s="28" t="s">
        <v>148</v>
      </c>
      <c r="F30" s="16" t="s">
        <v>55</v>
      </c>
      <c r="G30" s="16" t="s">
        <v>62</v>
      </c>
      <c r="H30" s="16">
        <v>8</v>
      </c>
      <c r="I30" s="16" t="s">
        <v>10</v>
      </c>
      <c r="J30" s="45" t="s">
        <v>50</v>
      </c>
      <c r="K30" s="16">
        <f>K29</f>
        <v>20</v>
      </c>
      <c r="L30" s="23"/>
    </row>
    <row r="31" spans="3:12" ht="16.5" customHeight="1" x14ac:dyDescent="0.2">
      <c r="D31" s="3">
        <v>28</v>
      </c>
      <c r="E31" s="28" t="s">
        <v>149</v>
      </c>
      <c r="F31" s="16" t="s">
        <v>54</v>
      </c>
      <c r="G31" s="16" t="s">
        <v>62</v>
      </c>
      <c r="H31" s="16">
        <v>10</v>
      </c>
      <c r="I31" s="16">
        <v>30</v>
      </c>
      <c r="J31" s="45" t="s">
        <v>50</v>
      </c>
      <c r="K31" s="16">
        <f>K29</f>
        <v>20</v>
      </c>
      <c r="L31" s="23"/>
    </row>
    <row r="32" spans="3:12" ht="16.5" customHeight="1" x14ac:dyDescent="0.2">
      <c r="D32" s="3">
        <v>29</v>
      </c>
      <c r="E32" s="28" t="s">
        <v>150</v>
      </c>
      <c r="F32" s="16" t="s">
        <v>55</v>
      </c>
      <c r="G32" s="16" t="s">
        <v>62</v>
      </c>
      <c r="H32" s="16">
        <v>10</v>
      </c>
      <c r="I32" s="16" t="s">
        <v>10</v>
      </c>
      <c r="J32" s="45" t="s">
        <v>50</v>
      </c>
      <c r="K32" s="16">
        <f>K29</f>
        <v>20</v>
      </c>
      <c r="L32" s="23"/>
    </row>
    <row r="33" spans="4:12" ht="16.5" customHeight="1" x14ac:dyDescent="0.2">
      <c r="D33" s="3">
        <v>30</v>
      </c>
      <c r="E33" s="28" t="s">
        <v>164</v>
      </c>
      <c r="F33" s="45" t="s">
        <v>60</v>
      </c>
      <c r="G33" s="16" t="s">
        <v>61</v>
      </c>
      <c r="H33" s="16">
        <v>10</v>
      </c>
      <c r="I33" s="16" t="s">
        <v>10</v>
      </c>
      <c r="J33" s="45" t="s">
        <v>50</v>
      </c>
      <c r="K33" s="16">
        <f>K29+K31</f>
        <v>40</v>
      </c>
      <c r="L33" s="23"/>
    </row>
    <row r="34" spans="4:12" ht="16.5" customHeight="1" x14ac:dyDescent="0.2">
      <c r="D34" s="3">
        <v>31</v>
      </c>
      <c r="E34" s="36" t="s">
        <v>35</v>
      </c>
      <c r="F34" s="4" t="s">
        <v>54</v>
      </c>
      <c r="G34" s="4" t="s">
        <v>62</v>
      </c>
      <c r="H34" s="4">
        <v>8</v>
      </c>
      <c r="I34" s="4">
        <v>20</v>
      </c>
      <c r="J34" s="11" t="s">
        <v>50</v>
      </c>
      <c r="K34" s="16">
        <f>90*B4</f>
        <v>90</v>
      </c>
      <c r="L34" s="23"/>
    </row>
    <row r="35" spans="4:12" ht="16.5" customHeight="1" x14ac:dyDescent="0.2">
      <c r="D35" s="3">
        <v>32</v>
      </c>
      <c r="E35" s="36" t="s">
        <v>36</v>
      </c>
      <c r="F35" s="4" t="s">
        <v>55</v>
      </c>
      <c r="G35" s="4" t="s">
        <v>62</v>
      </c>
      <c r="H35" s="4">
        <v>8</v>
      </c>
      <c r="I35" s="4" t="s">
        <v>10</v>
      </c>
      <c r="J35" s="11" t="s">
        <v>50</v>
      </c>
      <c r="K35" s="16">
        <f>K34</f>
        <v>90</v>
      </c>
      <c r="L35" s="23"/>
    </row>
    <row r="36" spans="4:12" ht="16.5" customHeight="1" x14ac:dyDescent="0.2">
      <c r="D36" s="3">
        <v>33</v>
      </c>
      <c r="E36" s="36" t="s">
        <v>37</v>
      </c>
      <c r="F36" s="11" t="s">
        <v>59</v>
      </c>
      <c r="G36" s="4" t="s">
        <v>61</v>
      </c>
      <c r="H36" s="4">
        <v>8</v>
      </c>
      <c r="I36" s="4" t="s">
        <v>10</v>
      </c>
      <c r="J36" s="11" t="s">
        <v>50</v>
      </c>
      <c r="K36" s="16">
        <f>K35</f>
        <v>90</v>
      </c>
      <c r="L36" s="23"/>
    </row>
    <row r="37" spans="4:12" ht="16.5" customHeight="1" x14ac:dyDescent="0.2">
      <c r="D37" s="3">
        <v>34</v>
      </c>
      <c r="E37" s="36" t="s">
        <v>38</v>
      </c>
      <c r="F37" s="4" t="s">
        <v>54</v>
      </c>
      <c r="G37" s="4" t="s">
        <v>62</v>
      </c>
      <c r="H37" s="4">
        <v>10</v>
      </c>
      <c r="I37" s="4">
        <v>20</v>
      </c>
      <c r="J37" s="11" t="s">
        <v>50</v>
      </c>
      <c r="K37" s="16">
        <f>60*B4</f>
        <v>60</v>
      </c>
      <c r="L37" s="23"/>
    </row>
    <row r="38" spans="4:12" ht="16.5" customHeight="1" x14ac:dyDescent="0.2">
      <c r="D38" s="3">
        <v>35</v>
      </c>
      <c r="E38" s="36" t="s">
        <v>39</v>
      </c>
      <c r="F38" s="4" t="s">
        <v>55</v>
      </c>
      <c r="G38" s="4" t="s">
        <v>62</v>
      </c>
      <c r="H38" s="4">
        <v>10</v>
      </c>
      <c r="I38" s="4" t="s">
        <v>10</v>
      </c>
      <c r="J38" s="11" t="s">
        <v>50</v>
      </c>
      <c r="K38" s="16">
        <f>K37</f>
        <v>60</v>
      </c>
      <c r="L38" s="23"/>
    </row>
    <row r="39" spans="4:12" ht="16.5" customHeight="1" x14ac:dyDescent="0.2">
      <c r="D39" s="3">
        <v>36</v>
      </c>
      <c r="E39" s="36" t="s">
        <v>40</v>
      </c>
      <c r="F39" s="4" t="s">
        <v>56</v>
      </c>
      <c r="G39" s="4" t="s">
        <v>61</v>
      </c>
      <c r="H39" s="4">
        <v>10</v>
      </c>
      <c r="I39" s="4" t="s">
        <v>10</v>
      </c>
      <c r="J39" s="11" t="s">
        <v>50</v>
      </c>
      <c r="K39" s="16">
        <f>K37</f>
        <v>60</v>
      </c>
      <c r="L39" s="23"/>
    </row>
    <row r="40" spans="4:12" ht="16.5" customHeight="1" x14ac:dyDescent="0.2">
      <c r="D40" s="3">
        <v>37</v>
      </c>
      <c r="E40" s="36" t="s">
        <v>41</v>
      </c>
      <c r="F40" s="4" t="s">
        <v>54</v>
      </c>
      <c r="G40" s="4" t="s">
        <v>62</v>
      </c>
      <c r="H40" s="4" t="s">
        <v>153</v>
      </c>
      <c r="I40" s="4">
        <v>30</v>
      </c>
      <c r="J40" s="11" t="s">
        <v>50</v>
      </c>
      <c r="K40" s="4">
        <f>7*K17</f>
        <v>70</v>
      </c>
      <c r="L40" s="23"/>
    </row>
    <row r="41" spans="4:12" ht="16.5" customHeight="1" x14ac:dyDescent="0.2">
      <c r="D41" s="3">
        <v>38</v>
      </c>
      <c r="E41" s="28" t="s">
        <v>42</v>
      </c>
      <c r="F41" s="16" t="s">
        <v>58</v>
      </c>
      <c r="G41" s="16">
        <v>4</v>
      </c>
      <c r="H41" s="16" t="s">
        <v>64</v>
      </c>
      <c r="I41" s="16">
        <v>915</v>
      </c>
      <c r="J41" s="45" t="s">
        <v>49</v>
      </c>
      <c r="K41" s="16">
        <f>5*B4</f>
        <v>5</v>
      </c>
      <c r="L41" s="23"/>
    </row>
    <row r="42" spans="4:12" ht="16.5" customHeight="1" x14ac:dyDescent="0.2">
      <c r="D42" s="3">
        <v>39</v>
      </c>
      <c r="E42" s="28" t="s">
        <v>43</v>
      </c>
      <c r="F42" s="16" t="s">
        <v>54</v>
      </c>
      <c r="G42" s="16" t="s">
        <v>62</v>
      </c>
      <c r="H42" s="16">
        <v>10</v>
      </c>
      <c r="I42" s="16">
        <v>30</v>
      </c>
      <c r="J42" s="45" t="s">
        <v>50</v>
      </c>
      <c r="K42" s="16">
        <f>K41*4</f>
        <v>20</v>
      </c>
      <c r="L42" s="23"/>
    </row>
    <row r="43" spans="4:12" ht="16.5" customHeight="1" x14ac:dyDescent="0.2">
      <c r="D43" s="3">
        <v>40</v>
      </c>
      <c r="E43" s="28" t="s">
        <v>44</v>
      </c>
      <c r="F43" s="16" t="s">
        <v>55</v>
      </c>
      <c r="G43" s="16" t="s">
        <v>62</v>
      </c>
      <c r="H43" s="16">
        <v>10</v>
      </c>
      <c r="I43" s="16" t="s">
        <v>10</v>
      </c>
      <c r="J43" s="45" t="s">
        <v>50</v>
      </c>
      <c r="K43" s="16">
        <f>K42</f>
        <v>20</v>
      </c>
      <c r="L43" s="23"/>
    </row>
    <row r="44" spans="4:12" ht="16.5" customHeight="1" x14ac:dyDescent="0.2">
      <c r="D44" s="3">
        <v>41</v>
      </c>
      <c r="E44" s="28" t="s">
        <v>165</v>
      </c>
      <c r="F44" s="45" t="s">
        <v>60</v>
      </c>
      <c r="G44" s="16" t="s">
        <v>61</v>
      </c>
      <c r="H44" s="16">
        <v>10</v>
      </c>
      <c r="I44" s="16" t="s">
        <v>10</v>
      </c>
      <c r="J44" s="45" t="s">
        <v>50</v>
      </c>
      <c r="K44" s="16">
        <f>K42</f>
        <v>20</v>
      </c>
      <c r="L44" s="23"/>
    </row>
    <row r="45" spans="4:12" ht="16.5" customHeight="1" x14ac:dyDescent="0.2">
      <c r="D45" s="3">
        <v>42</v>
      </c>
      <c r="E45" s="36" t="s">
        <v>45</v>
      </c>
      <c r="F45" s="4" t="s">
        <v>54</v>
      </c>
      <c r="G45" s="4" t="s">
        <v>62</v>
      </c>
      <c r="H45" s="4">
        <v>8</v>
      </c>
      <c r="I45" s="4">
        <v>20</v>
      </c>
      <c r="J45" s="11" t="s">
        <v>50</v>
      </c>
      <c r="K45" s="16">
        <f>60*B4</f>
        <v>60</v>
      </c>
      <c r="L45" s="23"/>
    </row>
    <row r="46" spans="4:12" ht="16.5" customHeight="1" x14ac:dyDescent="0.2">
      <c r="D46" s="3">
        <v>43</v>
      </c>
      <c r="E46" s="36" t="s">
        <v>46</v>
      </c>
      <c r="F46" s="4" t="s">
        <v>55</v>
      </c>
      <c r="G46" s="4" t="s">
        <v>62</v>
      </c>
      <c r="H46" s="4">
        <v>8</v>
      </c>
      <c r="I46" s="4" t="s">
        <v>10</v>
      </c>
      <c r="J46" s="11" t="s">
        <v>50</v>
      </c>
      <c r="K46" s="16">
        <f>K45</f>
        <v>60</v>
      </c>
      <c r="L46" s="23"/>
    </row>
    <row r="47" spans="4:12" ht="16.5" customHeight="1" thickBot="1" x14ac:dyDescent="0.25">
      <c r="D47" s="3">
        <v>44</v>
      </c>
      <c r="E47" s="87" t="s">
        <v>47</v>
      </c>
      <c r="F47" s="88" t="s">
        <v>10</v>
      </c>
      <c r="G47" s="37">
        <v>3</v>
      </c>
      <c r="H47" s="37">
        <v>150</v>
      </c>
      <c r="I47" s="48">
        <f>I20</f>
        <v>8270</v>
      </c>
      <c r="J47" s="89" t="s">
        <v>51</v>
      </c>
      <c r="K47" s="88">
        <f>B4</f>
        <v>1</v>
      </c>
      <c r="L47" s="24"/>
    </row>
    <row r="49" spans="1:13" ht="20.25" x14ac:dyDescent="0.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100" t="s">
        <v>163</v>
      </c>
    </row>
  </sheetData>
  <dataValidations disablePrompts="1" count="2">
    <dataValidation type="list" allowBlank="1" showInputMessage="1" showErrorMessage="1" sqref="B2">
      <formula1>$A$8:$A$11</formula1>
    </dataValidation>
    <dataValidation type="list" allowBlank="1" showInputMessage="1" showErrorMessage="1" sqref="B3">
      <formula1>$B$8:$B$9</formula1>
    </dataValidation>
  </dataValidations>
  <pageMargins left="0.40441176470588236" right="4.1666666666666664E-2" top="0.34420289855072461" bottom="0.41666666666666669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view="pageLayout" zoomScale="115" zoomScaleNormal="85" zoomScalePageLayoutView="115" workbookViewId="0">
      <selection activeCell="F6" sqref="F6"/>
    </sheetView>
  </sheetViews>
  <sheetFormatPr defaultColWidth="9.125" defaultRowHeight="14.25" x14ac:dyDescent="0.2"/>
  <cols>
    <col min="1" max="1" width="3.875" customWidth="1"/>
    <col min="2" max="2" width="3.25" customWidth="1"/>
    <col min="3" max="3" width="16.625" customWidth="1"/>
    <col min="4" max="4" width="17.875" customWidth="1"/>
    <col min="5" max="5" width="6.375" bestFit="1" customWidth="1"/>
    <col min="6" max="6" width="6.75" bestFit="1" customWidth="1"/>
    <col min="7" max="7" width="5.625" bestFit="1" customWidth="1"/>
    <col min="8" max="8" width="11.375" customWidth="1"/>
    <col min="9" max="9" width="5" customWidth="1"/>
    <col min="10" max="10" width="4.875" customWidth="1"/>
    <col min="11" max="11" width="5.375" customWidth="1"/>
    <col min="12" max="13" width="5.75" customWidth="1"/>
    <col min="14" max="14" width="6" customWidth="1"/>
  </cols>
  <sheetData>
    <row r="1" spans="1:10" ht="17.25" customHeight="1" thickBot="1" x14ac:dyDescent="0.25">
      <c r="D1" s="29"/>
      <c r="E1" s="29"/>
      <c r="F1" s="29"/>
      <c r="G1" s="29"/>
      <c r="H1" s="29"/>
    </row>
    <row r="2" spans="1:10" ht="15" thickBot="1" x14ac:dyDescent="0.25">
      <c r="E2" s="7"/>
      <c r="F2" s="10" t="s">
        <v>66</v>
      </c>
      <c r="G2" s="8"/>
    </row>
    <row r="3" spans="1:10" ht="16.5" thickBot="1" x14ac:dyDescent="0.25">
      <c r="B3" s="38" t="s">
        <v>0</v>
      </c>
      <c r="C3" s="39" t="s">
        <v>1</v>
      </c>
      <c r="D3" s="40" t="s">
        <v>8</v>
      </c>
      <c r="E3" s="41" t="s">
        <v>63</v>
      </c>
      <c r="F3" s="39" t="s">
        <v>5</v>
      </c>
      <c r="G3" s="39" t="s">
        <v>6</v>
      </c>
      <c r="H3" s="40" t="s">
        <v>65</v>
      </c>
      <c r="I3" s="39" t="s">
        <v>2</v>
      </c>
      <c r="J3" s="42" t="s">
        <v>9</v>
      </c>
    </row>
    <row r="4" spans="1:10" ht="16.5" customHeight="1" x14ac:dyDescent="0.2">
      <c r="B4" s="2">
        <v>1</v>
      </c>
      <c r="C4" s="43" t="s">
        <v>71</v>
      </c>
      <c r="D4" s="22" t="s">
        <v>4</v>
      </c>
      <c r="E4" s="22">
        <v>20</v>
      </c>
      <c r="F4" s="22">
        <v>140</v>
      </c>
      <c r="G4" s="22">
        <v>250</v>
      </c>
      <c r="H4" s="15" t="s">
        <v>49</v>
      </c>
      <c r="I4" s="101">
        <f>Drum!B$4</f>
        <v>1</v>
      </c>
      <c r="J4" s="20"/>
    </row>
    <row r="5" spans="1:10" ht="16.5" customHeight="1" x14ac:dyDescent="0.2">
      <c r="A5" s="27"/>
      <c r="B5" s="3">
        <v>3</v>
      </c>
      <c r="C5" s="28" t="s">
        <v>83</v>
      </c>
      <c r="D5" s="16" t="s">
        <v>4</v>
      </c>
      <c r="E5" s="16">
        <v>10</v>
      </c>
      <c r="F5" s="16">
        <v>440</v>
      </c>
      <c r="G5" s="16">
        <v>440</v>
      </c>
      <c r="H5" s="11" t="s">
        <v>49</v>
      </c>
      <c r="I5" s="102">
        <f>Drum!B$4</f>
        <v>1</v>
      </c>
      <c r="J5" s="19"/>
    </row>
    <row r="6" spans="1:10" ht="16.5" customHeight="1" x14ac:dyDescent="0.2">
      <c r="B6" s="3">
        <v>4</v>
      </c>
      <c r="C6" s="28" t="s">
        <v>84</v>
      </c>
      <c r="D6" s="54" t="s">
        <v>4</v>
      </c>
      <c r="E6" s="16">
        <v>4</v>
      </c>
      <c r="F6" s="16">
        <v>234</v>
      </c>
      <c r="G6" s="16">
        <v>1420</v>
      </c>
      <c r="H6" s="11" t="s">
        <v>49</v>
      </c>
      <c r="I6" s="103">
        <f>Drum!B$4*2</f>
        <v>2</v>
      </c>
      <c r="J6" s="19"/>
    </row>
    <row r="7" spans="1:10" ht="16.5" customHeight="1" x14ac:dyDescent="0.2">
      <c r="B7" s="3">
        <v>5</v>
      </c>
      <c r="C7" s="28" t="s">
        <v>85</v>
      </c>
      <c r="D7" s="54" t="s">
        <v>4</v>
      </c>
      <c r="E7" s="16">
        <v>8</v>
      </c>
      <c r="F7" s="16">
        <v>160</v>
      </c>
      <c r="G7" s="16">
        <v>160</v>
      </c>
      <c r="H7" s="11" t="s">
        <v>49</v>
      </c>
      <c r="I7" s="103">
        <f>Drum!B$4*2</f>
        <v>2</v>
      </c>
      <c r="J7" s="19"/>
    </row>
    <row r="8" spans="1:10" ht="16.5" customHeight="1" x14ac:dyDescent="0.45">
      <c r="A8" s="58"/>
      <c r="B8" s="3">
        <v>6</v>
      </c>
      <c r="C8" s="28" t="s">
        <v>73</v>
      </c>
      <c r="D8" s="16" t="s">
        <v>82</v>
      </c>
      <c r="E8" s="16"/>
      <c r="F8" s="16"/>
      <c r="G8" s="16"/>
      <c r="H8" s="11" t="s">
        <v>10</v>
      </c>
      <c r="I8" s="103">
        <f>Drum!B$4</f>
        <v>1</v>
      </c>
      <c r="J8" s="19"/>
    </row>
    <row r="9" spans="1:10" ht="16.5" customHeight="1" x14ac:dyDescent="0.2">
      <c r="B9" s="3">
        <v>7</v>
      </c>
      <c r="C9" s="28" t="s">
        <v>74</v>
      </c>
      <c r="D9" s="45" t="s">
        <v>86</v>
      </c>
      <c r="E9" s="16" t="s">
        <v>62</v>
      </c>
      <c r="F9" s="16">
        <v>18</v>
      </c>
      <c r="G9" s="16">
        <v>70</v>
      </c>
      <c r="H9" s="11" t="s">
        <v>50</v>
      </c>
      <c r="I9" s="103">
        <f>Drum!B$4*2</f>
        <v>2</v>
      </c>
      <c r="J9" s="19"/>
    </row>
    <row r="10" spans="1:10" ht="16.5" customHeight="1" x14ac:dyDescent="0.2">
      <c r="B10" s="3">
        <v>8</v>
      </c>
      <c r="C10" s="28" t="s">
        <v>75</v>
      </c>
      <c r="D10" s="45" t="s">
        <v>87</v>
      </c>
      <c r="E10" s="16" t="s">
        <v>62</v>
      </c>
      <c r="F10" s="16">
        <v>18</v>
      </c>
      <c r="G10" s="16"/>
      <c r="H10" s="11" t="s">
        <v>50</v>
      </c>
      <c r="I10" s="102">
        <f>Drum!B$4*2</f>
        <v>2</v>
      </c>
      <c r="J10" s="19"/>
    </row>
    <row r="11" spans="1:10" ht="16.5" customHeight="1" x14ac:dyDescent="0.2">
      <c r="B11" s="3">
        <v>9</v>
      </c>
      <c r="C11" s="28" t="s">
        <v>76</v>
      </c>
      <c r="D11" s="16" t="s">
        <v>56</v>
      </c>
      <c r="E11" s="16" t="s">
        <v>61</v>
      </c>
      <c r="F11" s="16">
        <v>18</v>
      </c>
      <c r="G11" s="16"/>
      <c r="H11" s="11" t="s">
        <v>80</v>
      </c>
      <c r="I11" s="102">
        <f>Drum!B$4*2</f>
        <v>2</v>
      </c>
      <c r="J11" s="19"/>
    </row>
    <row r="12" spans="1:10" ht="16.5" customHeight="1" x14ac:dyDescent="0.2">
      <c r="B12" s="3">
        <v>10</v>
      </c>
      <c r="C12" s="28" t="s">
        <v>77</v>
      </c>
      <c r="D12" s="16" t="s">
        <v>60</v>
      </c>
      <c r="E12" s="16" t="s">
        <v>61</v>
      </c>
      <c r="F12" s="16">
        <v>18</v>
      </c>
      <c r="G12" s="16"/>
      <c r="H12" s="11" t="s">
        <v>81</v>
      </c>
      <c r="I12" s="102">
        <f>Drum!B$4*2</f>
        <v>2</v>
      </c>
      <c r="J12" s="18"/>
    </row>
    <row r="13" spans="1:10" ht="15.75" x14ac:dyDescent="0.2">
      <c r="B13" s="3">
        <v>11</v>
      </c>
      <c r="C13" s="28" t="s">
        <v>74</v>
      </c>
      <c r="D13" s="59" t="s">
        <v>88</v>
      </c>
      <c r="E13" s="21" t="s">
        <v>62</v>
      </c>
      <c r="F13" s="21">
        <v>8</v>
      </c>
      <c r="G13" s="21">
        <v>60</v>
      </c>
      <c r="H13" s="11" t="s">
        <v>50</v>
      </c>
      <c r="I13" s="102">
        <f>Drum!B$4*4</f>
        <v>4</v>
      </c>
      <c r="J13" s="18"/>
    </row>
    <row r="14" spans="1:10" ht="16.5" customHeight="1" thickBot="1" x14ac:dyDescent="0.25">
      <c r="B14" s="6">
        <v>12</v>
      </c>
      <c r="C14" s="47" t="s">
        <v>78</v>
      </c>
      <c r="D14" s="48" t="s">
        <v>89</v>
      </c>
      <c r="E14" s="37"/>
      <c r="F14" s="37">
        <v>10</v>
      </c>
      <c r="G14" s="37">
        <v>80</v>
      </c>
      <c r="H14" s="89" t="s">
        <v>10</v>
      </c>
      <c r="I14" s="104">
        <f>Drum!B$4*4</f>
        <v>4</v>
      </c>
      <c r="J14" s="57"/>
    </row>
  </sheetData>
  <pageMargins left="0.40441176470588236" right="4.1666666666666664E-2" top="0.34420289855072461" bottom="0.41666666666666669" header="0.3" footer="0.3"/>
  <pageSetup paperSize="9" orientation="portrait" r:id="rId1"/>
  <ignoredErrors>
    <ignoredError sqref="I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view="pageLayout" zoomScale="115" zoomScaleNormal="85" zoomScalePageLayoutView="115" workbookViewId="0">
      <selection activeCell="E5" sqref="E5"/>
    </sheetView>
  </sheetViews>
  <sheetFormatPr defaultColWidth="9.125" defaultRowHeight="14.25" x14ac:dyDescent="0.2"/>
  <cols>
    <col min="1" max="1" width="3.875" customWidth="1"/>
    <col min="2" max="2" width="3.25" customWidth="1"/>
    <col min="3" max="3" width="16.625" customWidth="1"/>
    <col min="4" max="4" width="9.875" bestFit="1" customWidth="1"/>
    <col min="5" max="5" width="6.375" bestFit="1" customWidth="1"/>
    <col min="6" max="6" width="6.75" bestFit="1" customWidth="1"/>
    <col min="7" max="7" width="5.625" bestFit="1" customWidth="1"/>
    <col min="8" max="8" width="10.125" customWidth="1"/>
    <col min="9" max="9" width="5" customWidth="1"/>
    <col min="10" max="10" width="4.875" customWidth="1"/>
    <col min="11" max="11" width="5.375" customWidth="1"/>
    <col min="12" max="12" width="6.125" customWidth="1"/>
    <col min="13" max="13" width="6.625" customWidth="1"/>
    <col min="14" max="14" width="6" customWidth="1"/>
  </cols>
  <sheetData>
    <row r="1" spans="1:10" ht="15" thickBot="1" x14ac:dyDescent="0.25">
      <c r="E1" s="7"/>
      <c r="F1" s="10" t="s">
        <v>66</v>
      </c>
      <c r="G1" s="8"/>
    </row>
    <row r="2" spans="1:10" ht="16.5" thickBot="1" x14ac:dyDescent="0.25">
      <c r="B2" s="38" t="s">
        <v>0</v>
      </c>
      <c r="C2" s="39" t="s">
        <v>1</v>
      </c>
      <c r="D2" s="40" t="s">
        <v>8</v>
      </c>
      <c r="E2" s="41" t="s">
        <v>63</v>
      </c>
      <c r="F2" s="39" t="s">
        <v>5</v>
      </c>
      <c r="G2" s="39" t="s">
        <v>6</v>
      </c>
      <c r="H2" s="63" t="s">
        <v>65</v>
      </c>
      <c r="I2" s="39" t="s">
        <v>2</v>
      </c>
      <c r="J2" s="42" t="s">
        <v>9</v>
      </c>
    </row>
    <row r="3" spans="1:10" ht="15.75" customHeight="1" x14ac:dyDescent="0.2">
      <c r="B3" s="2">
        <v>1</v>
      </c>
      <c r="C3" s="43" t="s">
        <v>71</v>
      </c>
      <c r="D3" s="22"/>
      <c r="E3" s="22">
        <v>20</v>
      </c>
      <c r="F3" s="22">
        <v>90</v>
      </c>
      <c r="G3" s="22">
        <v>400</v>
      </c>
      <c r="H3" s="44" t="s">
        <v>49</v>
      </c>
      <c r="I3" s="60">
        <f>Drum!B$4</f>
        <v>1</v>
      </c>
      <c r="J3" s="20"/>
    </row>
    <row r="4" spans="1:10" ht="15.75" customHeight="1" x14ac:dyDescent="0.2">
      <c r="A4" s="27"/>
      <c r="B4" s="3">
        <v>3</v>
      </c>
      <c r="C4" s="28" t="s">
        <v>72</v>
      </c>
      <c r="D4" s="16"/>
      <c r="E4" s="16">
        <v>10</v>
      </c>
      <c r="F4" s="16">
        <v>120</v>
      </c>
      <c r="G4" s="16">
        <v>160</v>
      </c>
      <c r="H4" s="45" t="s">
        <v>49</v>
      </c>
      <c r="I4" s="61">
        <f>Drum!B$4*3</f>
        <v>3</v>
      </c>
      <c r="J4" s="19"/>
    </row>
    <row r="5" spans="1:10" ht="15.75" customHeight="1" x14ac:dyDescent="0.2">
      <c r="B5" s="3">
        <v>4</v>
      </c>
      <c r="C5" s="28" t="s">
        <v>90</v>
      </c>
      <c r="D5" s="16"/>
      <c r="E5" s="16"/>
      <c r="F5" s="16" t="s">
        <v>99</v>
      </c>
      <c r="G5" s="16">
        <v>1461</v>
      </c>
      <c r="H5" s="45" t="s">
        <v>49</v>
      </c>
      <c r="I5" s="61">
        <f>Drum!B$4*2</f>
        <v>2</v>
      </c>
      <c r="J5" s="19"/>
    </row>
    <row r="6" spans="1:10" ht="15.75" customHeight="1" x14ac:dyDescent="0.2">
      <c r="B6" s="3">
        <v>5</v>
      </c>
      <c r="C6" s="28" t="s">
        <v>91</v>
      </c>
      <c r="D6" s="16"/>
      <c r="E6" s="16"/>
      <c r="F6" s="16" t="s">
        <v>99</v>
      </c>
      <c r="G6" s="16">
        <v>1432</v>
      </c>
      <c r="H6" s="45" t="s">
        <v>49</v>
      </c>
      <c r="I6" s="61">
        <f>Drum!B$4</f>
        <v>1</v>
      </c>
      <c r="J6" s="19"/>
    </row>
    <row r="7" spans="1:10" ht="15.75" customHeight="1" x14ac:dyDescent="0.45">
      <c r="A7" s="58"/>
      <c r="B7" s="3">
        <v>6</v>
      </c>
      <c r="C7" s="28" t="s">
        <v>92</v>
      </c>
      <c r="D7" s="16"/>
      <c r="E7" s="16"/>
      <c r="F7" s="16" t="s">
        <v>99</v>
      </c>
      <c r="G7" s="16">
        <v>330</v>
      </c>
      <c r="H7" s="45" t="s">
        <v>49</v>
      </c>
      <c r="I7" s="61">
        <f>Drum!B$4</f>
        <v>1</v>
      </c>
      <c r="J7" s="19"/>
    </row>
    <row r="8" spans="1:10" ht="15.75" customHeight="1" x14ac:dyDescent="0.2">
      <c r="B8" s="3">
        <v>7</v>
      </c>
      <c r="C8" s="28" t="s">
        <v>93</v>
      </c>
      <c r="D8" s="45"/>
      <c r="E8" s="16"/>
      <c r="F8" s="16" t="s">
        <v>64</v>
      </c>
      <c r="G8" s="16">
        <v>600</v>
      </c>
      <c r="H8" s="45" t="s">
        <v>49</v>
      </c>
      <c r="I8" s="61">
        <f>Drum!B$4</f>
        <v>1</v>
      </c>
      <c r="J8" s="19"/>
    </row>
    <row r="9" spans="1:10" ht="15.75" customHeight="1" x14ac:dyDescent="0.2">
      <c r="B9" s="3">
        <v>8</v>
      </c>
      <c r="C9" s="28" t="s">
        <v>94</v>
      </c>
      <c r="D9" s="45"/>
      <c r="E9" s="16"/>
      <c r="F9" s="16" t="s">
        <v>64</v>
      </c>
      <c r="G9" s="16">
        <v>700</v>
      </c>
      <c r="H9" s="45" t="s">
        <v>49</v>
      </c>
      <c r="I9" s="61">
        <f>Drum!B$4</f>
        <v>1</v>
      </c>
      <c r="J9" s="19"/>
    </row>
    <row r="10" spans="1:10" ht="15.75" customHeight="1" x14ac:dyDescent="0.2">
      <c r="B10" s="3">
        <v>9</v>
      </c>
      <c r="C10" s="28" t="s">
        <v>95</v>
      </c>
      <c r="D10" s="16"/>
      <c r="E10" s="16">
        <v>3</v>
      </c>
      <c r="F10" s="16">
        <v>300</v>
      </c>
      <c r="G10" s="16">
        <v>500</v>
      </c>
      <c r="H10" s="45" t="s">
        <v>49</v>
      </c>
      <c r="I10" s="61">
        <f>Drum!B$4</f>
        <v>1</v>
      </c>
      <c r="J10" s="19"/>
    </row>
    <row r="11" spans="1:10" ht="15.75" customHeight="1" x14ac:dyDescent="0.2">
      <c r="B11" s="3">
        <v>10</v>
      </c>
      <c r="C11" s="28" t="s">
        <v>96</v>
      </c>
      <c r="D11" s="16"/>
      <c r="E11" s="16">
        <v>3</v>
      </c>
      <c r="F11" s="16">
        <v>300</v>
      </c>
      <c r="G11" s="16">
        <v>150</v>
      </c>
      <c r="H11" s="45" t="s">
        <v>49</v>
      </c>
      <c r="I11" s="61">
        <f>Drum!B$4</f>
        <v>1</v>
      </c>
      <c r="J11" s="18"/>
    </row>
    <row r="12" spans="1:10" ht="15.75" customHeight="1" x14ac:dyDescent="0.2">
      <c r="B12" s="3">
        <v>11</v>
      </c>
      <c r="C12" s="28" t="s">
        <v>97</v>
      </c>
      <c r="D12" s="59"/>
      <c r="E12" s="16" t="s">
        <v>10</v>
      </c>
      <c r="F12" s="16" t="s">
        <v>10</v>
      </c>
      <c r="G12" s="16" t="s">
        <v>10</v>
      </c>
      <c r="H12" s="45" t="s">
        <v>100</v>
      </c>
      <c r="I12" s="61">
        <f>Drum!B$4</f>
        <v>1</v>
      </c>
      <c r="J12" s="18"/>
    </row>
    <row r="13" spans="1:10" ht="15.75" customHeight="1" x14ac:dyDescent="0.2">
      <c r="B13" s="3">
        <v>12</v>
      </c>
      <c r="C13" s="28" t="s">
        <v>98</v>
      </c>
      <c r="D13" s="16"/>
      <c r="E13" s="16">
        <v>35</v>
      </c>
      <c r="F13" s="16" t="s">
        <v>10</v>
      </c>
      <c r="G13" s="16">
        <v>160</v>
      </c>
      <c r="H13" s="46" t="s">
        <v>130</v>
      </c>
      <c r="I13" s="61">
        <f>Drum!B$4</f>
        <v>1</v>
      </c>
      <c r="J13" s="19"/>
    </row>
    <row r="14" spans="1:10" ht="15.75" customHeight="1" x14ac:dyDescent="0.2">
      <c r="B14" s="55">
        <v>13</v>
      </c>
      <c r="C14" s="28" t="s">
        <v>73</v>
      </c>
      <c r="D14" s="16" t="s">
        <v>82</v>
      </c>
      <c r="E14" s="16"/>
      <c r="F14" s="16"/>
      <c r="G14" s="16"/>
      <c r="H14" s="45" t="s">
        <v>10</v>
      </c>
      <c r="I14" s="61">
        <f>Drum!B$4</f>
        <v>1</v>
      </c>
      <c r="J14" s="56"/>
    </row>
    <row r="15" spans="1:10" ht="15.75" customHeight="1" thickBot="1" x14ac:dyDescent="0.25">
      <c r="B15" s="6">
        <v>14</v>
      </c>
      <c r="C15" s="47" t="s">
        <v>102</v>
      </c>
      <c r="D15" s="48" t="s">
        <v>101</v>
      </c>
      <c r="E15" s="48"/>
      <c r="F15" s="48"/>
      <c r="G15" s="48"/>
      <c r="H15" s="49" t="s">
        <v>10</v>
      </c>
      <c r="I15" s="62">
        <f>Drum!B$4</f>
        <v>1</v>
      </c>
      <c r="J15" s="67"/>
    </row>
    <row r="16" spans="1:10" ht="15.75" customHeight="1" x14ac:dyDescent="0.2">
      <c r="B16" s="2">
        <v>15</v>
      </c>
      <c r="C16" s="46" t="s">
        <v>166</v>
      </c>
      <c r="D16" s="22"/>
      <c r="E16" s="22">
        <v>65</v>
      </c>
      <c r="F16" s="22" t="s">
        <v>10</v>
      </c>
      <c r="G16" s="22">
        <v>80</v>
      </c>
      <c r="H16" s="44" t="s">
        <v>103</v>
      </c>
      <c r="I16" s="22">
        <f>Drum!B$4</f>
        <v>1</v>
      </c>
      <c r="J16" s="68"/>
    </row>
    <row r="17" spans="2:10" ht="15.75" customHeight="1" x14ac:dyDescent="0.2">
      <c r="B17" s="3">
        <v>16</v>
      </c>
      <c r="C17" s="46" t="s">
        <v>167</v>
      </c>
      <c r="D17" s="46" t="s">
        <v>170</v>
      </c>
      <c r="E17" s="16" t="s">
        <v>62</v>
      </c>
      <c r="F17" s="16">
        <v>12</v>
      </c>
      <c r="G17" s="16">
        <v>100</v>
      </c>
      <c r="H17" s="45" t="s">
        <v>79</v>
      </c>
      <c r="I17" s="16">
        <f>Drum!B$4</f>
        <v>1</v>
      </c>
      <c r="J17" s="18"/>
    </row>
    <row r="18" spans="2:10" ht="15.75" customHeight="1" x14ac:dyDescent="0.2">
      <c r="B18" s="3">
        <v>17</v>
      </c>
      <c r="C18" s="46" t="s">
        <v>168</v>
      </c>
      <c r="D18" s="16"/>
      <c r="E18" s="16" t="s">
        <v>62</v>
      </c>
      <c r="F18" s="16">
        <v>12</v>
      </c>
      <c r="G18" s="16"/>
      <c r="H18" s="45" t="s">
        <v>79</v>
      </c>
      <c r="I18" s="16">
        <f>Drum!B$4*2</f>
        <v>2</v>
      </c>
      <c r="J18" s="18"/>
    </row>
    <row r="19" spans="2:10" ht="15.75" customHeight="1" thickBot="1" x14ac:dyDescent="0.25">
      <c r="B19" s="6">
        <v>18</v>
      </c>
      <c r="C19" s="105" t="s">
        <v>169</v>
      </c>
      <c r="D19" s="48"/>
      <c r="E19" s="48" t="s">
        <v>61</v>
      </c>
      <c r="F19" s="48" t="s">
        <v>154</v>
      </c>
      <c r="G19" s="48"/>
      <c r="H19" s="49" t="s">
        <v>79</v>
      </c>
      <c r="I19" s="48">
        <f>Drum!B$4*2</f>
        <v>2</v>
      </c>
      <c r="J19" s="67"/>
    </row>
    <row r="20" spans="2:10" ht="15.75" customHeight="1" x14ac:dyDescent="0.2">
      <c r="B20" s="2">
        <v>19</v>
      </c>
      <c r="C20" s="51" t="s">
        <v>104</v>
      </c>
      <c r="D20" s="22"/>
      <c r="E20" s="22">
        <v>4</v>
      </c>
      <c r="F20" s="22">
        <v>60</v>
      </c>
      <c r="G20" s="22">
        <v>150</v>
      </c>
      <c r="H20" s="44" t="s">
        <v>49</v>
      </c>
      <c r="I20" s="22">
        <f>Drum!B$4</f>
        <v>1</v>
      </c>
      <c r="J20" s="69"/>
    </row>
    <row r="21" spans="2:10" ht="15.75" customHeight="1" x14ac:dyDescent="0.2">
      <c r="B21" s="3">
        <v>20</v>
      </c>
      <c r="C21" s="64" t="s">
        <v>105</v>
      </c>
      <c r="D21" s="16"/>
      <c r="E21" s="45">
        <v>4</v>
      </c>
      <c r="F21" s="16">
        <v>70</v>
      </c>
      <c r="G21" s="16">
        <v>70</v>
      </c>
      <c r="H21" s="45" t="s">
        <v>49</v>
      </c>
      <c r="I21" s="16">
        <f>Drum!B$4</f>
        <v>1</v>
      </c>
      <c r="J21" s="70"/>
    </row>
    <row r="22" spans="2:10" ht="15.75" customHeight="1" x14ac:dyDescent="0.2">
      <c r="B22" s="3">
        <v>21</v>
      </c>
      <c r="C22" s="50" t="s">
        <v>106</v>
      </c>
      <c r="D22" s="46" t="s">
        <v>170</v>
      </c>
      <c r="E22" s="16" t="s">
        <v>62</v>
      </c>
      <c r="F22" s="16">
        <v>14</v>
      </c>
      <c r="G22" s="16">
        <v>90</v>
      </c>
      <c r="H22" s="45" t="s">
        <v>50</v>
      </c>
      <c r="I22" s="16">
        <f>Drum!B$4*2</f>
        <v>2</v>
      </c>
      <c r="J22" s="70"/>
    </row>
    <row r="23" spans="2:10" ht="15.75" customHeight="1" x14ac:dyDescent="0.2">
      <c r="B23" s="3">
        <v>22</v>
      </c>
      <c r="C23" s="50" t="s">
        <v>107</v>
      </c>
      <c r="D23" s="16"/>
      <c r="E23" s="16" t="s">
        <v>62</v>
      </c>
      <c r="F23" s="16">
        <v>14</v>
      </c>
      <c r="G23" s="16"/>
      <c r="H23" s="45" t="s">
        <v>50</v>
      </c>
      <c r="I23" s="16">
        <f>Drum!B$4*2</f>
        <v>2</v>
      </c>
      <c r="J23" s="70"/>
    </row>
    <row r="24" spans="2:10" ht="15.75" customHeight="1" x14ac:dyDescent="0.2">
      <c r="B24" s="3">
        <v>23</v>
      </c>
      <c r="C24" s="50" t="s">
        <v>108</v>
      </c>
      <c r="D24" s="16"/>
      <c r="E24" s="16" t="s">
        <v>61</v>
      </c>
      <c r="F24" s="16">
        <v>14</v>
      </c>
      <c r="G24" s="16"/>
      <c r="H24" s="45" t="s">
        <v>50</v>
      </c>
      <c r="I24" s="16">
        <f>Drum!B$4*4</f>
        <v>4</v>
      </c>
      <c r="J24" s="70"/>
    </row>
    <row r="25" spans="2:10" ht="15.75" customHeight="1" x14ac:dyDescent="0.2">
      <c r="B25" s="3">
        <v>24</v>
      </c>
      <c r="C25" s="50" t="s">
        <v>109</v>
      </c>
      <c r="D25" s="45"/>
      <c r="E25" s="16" t="s">
        <v>61</v>
      </c>
      <c r="F25" s="16">
        <v>14</v>
      </c>
      <c r="G25" s="16"/>
      <c r="H25" s="45" t="s">
        <v>50</v>
      </c>
      <c r="I25" s="16">
        <f>Drum!B$4*2</f>
        <v>2</v>
      </c>
      <c r="J25" s="70"/>
    </row>
    <row r="26" spans="2:10" ht="15.75" customHeight="1" x14ac:dyDescent="0.2">
      <c r="B26" s="3">
        <v>25</v>
      </c>
      <c r="C26" s="50" t="s">
        <v>110</v>
      </c>
      <c r="D26" s="16" t="s">
        <v>134</v>
      </c>
      <c r="E26" s="16"/>
      <c r="F26" s="16"/>
      <c r="G26" s="16"/>
      <c r="H26" s="45" t="s">
        <v>10</v>
      </c>
      <c r="I26" s="16">
        <f>Drum!B$4*2</f>
        <v>2</v>
      </c>
      <c r="J26" s="70"/>
    </row>
    <row r="27" spans="2:10" ht="15.75" customHeight="1" x14ac:dyDescent="0.2">
      <c r="B27" s="3">
        <v>26</v>
      </c>
      <c r="C27" s="50" t="s">
        <v>111</v>
      </c>
      <c r="D27" s="16"/>
      <c r="E27" s="16" t="s">
        <v>62</v>
      </c>
      <c r="F27" s="16">
        <v>18</v>
      </c>
      <c r="G27" s="16">
        <v>70</v>
      </c>
      <c r="H27" s="45" t="s">
        <v>50</v>
      </c>
      <c r="I27" s="16">
        <f>Drum!B$4*2</f>
        <v>2</v>
      </c>
      <c r="J27" s="70"/>
    </row>
    <row r="28" spans="2:10" ht="15.75" customHeight="1" x14ac:dyDescent="0.2">
      <c r="B28" s="3">
        <v>27</v>
      </c>
      <c r="C28" s="50" t="s">
        <v>112</v>
      </c>
      <c r="D28" s="16"/>
      <c r="E28" s="16" t="s">
        <v>62</v>
      </c>
      <c r="F28" s="16">
        <v>18</v>
      </c>
      <c r="G28" s="16"/>
      <c r="H28" s="45" t="s">
        <v>50</v>
      </c>
      <c r="I28" s="16">
        <f>Drum!B$4*2</f>
        <v>2</v>
      </c>
      <c r="J28" s="70"/>
    </row>
    <row r="29" spans="2:10" ht="15.75" customHeight="1" x14ac:dyDescent="0.2">
      <c r="B29" s="3">
        <v>28</v>
      </c>
      <c r="C29" s="50" t="s">
        <v>113</v>
      </c>
      <c r="D29" s="16"/>
      <c r="E29" s="16" t="s">
        <v>61</v>
      </c>
      <c r="F29" s="16">
        <v>18</v>
      </c>
      <c r="G29" s="16"/>
      <c r="H29" s="45" t="s">
        <v>50</v>
      </c>
      <c r="I29" s="16">
        <f>Drum!B$4*2</f>
        <v>2</v>
      </c>
      <c r="J29" s="70"/>
    </row>
    <row r="30" spans="2:10" ht="15.75" customHeight="1" x14ac:dyDescent="0.2">
      <c r="B30" s="3">
        <v>29</v>
      </c>
      <c r="C30" s="50" t="s">
        <v>114</v>
      </c>
      <c r="D30" s="16"/>
      <c r="E30" s="16" t="s">
        <v>61</v>
      </c>
      <c r="F30" s="16">
        <v>18</v>
      </c>
      <c r="G30" s="16"/>
      <c r="H30" s="45" t="s">
        <v>50</v>
      </c>
      <c r="I30" s="16">
        <f>Drum!B$4*2</f>
        <v>2</v>
      </c>
      <c r="J30" s="70"/>
    </row>
    <row r="31" spans="2:10" ht="15.75" customHeight="1" x14ac:dyDescent="0.2">
      <c r="B31" s="3">
        <v>30</v>
      </c>
      <c r="C31" s="50" t="s">
        <v>115</v>
      </c>
      <c r="D31" s="45"/>
      <c r="E31" s="21"/>
      <c r="F31" s="21"/>
      <c r="G31" s="21"/>
      <c r="H31" s="45" t="s">
        <v>51</v>
      </c>
      <c r="I31" s="16">
        <f>Drum!B$4</f>
        <v>1</v>
      </c>
      <c r="J31" s="70"/>
    </row>
    <row r="32" spans="2:10" ht="15.75" customHeight="1" x14ac:dyDescent="0.2">
      <c r="B32" s="3">
        <v>31</v>
      </c>
      <c r="C32" s="50" t="s">
        <v>116</v>
      </c>
      <c r="D32" s="16"/>
      <c r="E32" s="16">
        <v>14</v>
      </c>
      <c r="F32" s="16" t="s">
        <v>10</v>
      </c>
      <c r="G32" s="16">
        <v>310</v>
      </c>
      <c r="H32" s="45" t="s">
        <v>130</v>
      </c>
      <c r="I32" s="16">
        <f>Drum!B$4</f>
        <v>1</v>
      </c>
      <c r="J32" s="70"/>
    </row>
    <row r="33" spans="2:10" ht="15.75" customHeight="1" x14ac:dyDescent="0.2">
      <c r="B33" s="3">
        <v>32</v>
      </c>
      <c r="C33" s="50" t="s">
        <v>117</v>
      </c>
      <c r="D33" s="16"/>
      <c r="E33" s="16">
        <v>8</v>
      </c>
      <c r="F33" s="16">
        <v>50</v>
      </c>
      <c r="G33" s="16">
        <v>60</v>
      </c>
      <c r="H33" s="45" t="s">
        <v>49</v>
      </c>
      <c r="I33" s="16">
        <f>Drum!B$4*3</f>
        <v>3</v>
      </c>
      <c r="J33" s="70"/>
    </row>
    <row r="34" spans="2:10" ht="15.75" customHeight="1" x14ac:dyDescent="0.2">
      <c r="B34" s="3">
        <v>33</v>
      </c>
      <c r="C34" s="50" t="s">
        <v>118</v>
      </c>
      <c r="D34" s="16"/>
      <c r="E34" s="16">
        <v>8</v>
      </c>
      <c r="F34" s="16">
        <v>50</v>
      </c>
      <c r="G34" s="16">
        <v>60</v>
      </c>
      <c r="H34" s="45" t="s">
        <v>49</v>
      </c>
      <c r="I34" s="16">
        <f>Drum!B$4</f>
        <v>1</v>
      </c>
      <c r="J34" s="70"/>
    </row>
    <row r="35" spans="2:10" ht="15.75" customHeight="1" x14ac:dyDescent="0.2">
      <c r="B35" s="3">
        <v>34</v>
      </c>
      <c r="C35" s="50" t="s">
        <v>119</v>
      </c>
      <c r="D35" s="16"/>
      <c r="E35" s="16">
        <v>8</v>
      </c>
      <c r="F35" s="16">
        <v>50</v>
      </c>
      <c r="G35" s="16">
        <v>100</v>
      </c>
      <c r="H35" s="45" t="s">
        <v>49</v>
      </c>
      <c r="I35" s="16">
        <f>Drum!B$4</f>
        <v>1</v>
      </c>
      <c r="J35" s="70"/>
    </row>
    <row r="36" spans="2:10" ht="15.75" customHeight="1" x14ac:dyDescent="0.2">
      <c r="B36" s="3">
        <v>35</v>
      </c>
      <c r="C36" s="50" t="s">
        <v>120</v>
      </c>
      <c r="D36" s="16"/>
      <c r="E36" s="21" t="s">
        <v>62</v>
      </c>
      <c r="F36" s="21">
        <v>8</v>
      </c>
      <c r="G36" s="21">
        <v>30</v>
      </c>
      <c r="H36" s="45" t="s">
        <v>50</v>
      </c>
      <c r="I36" s="16">
        <f>Drum!B$4*4</f>
        <v>4</v>
      </c>
      <c r="J36" s="70"/>
    </row>
    <row r="37" spans="2:10" ht="15.75" customHeight="1" x14ac:dyDescent="0.2">
      <c r="B37" s="3">
        <v>36</v>
      </c>
      <c r="C37" s="50" t="s">
        <v>121</v>
      </c>
      <c r="D37" s="16"/>
      <c r="E37" s="21" t="s">
        <v>62</v>
      </c>
      <c r="F37" s="21">
        <v>8</v>
      </c>
      <c r="G37" s="21"/>
      <c r="H37" s="45" t="s">
        <v>50</v>
      </c>
      <c r="I37" s="16">
        <f>Drum!B$4*4</f>
        <v>4</v>
      </c>
      <c r="J37" s="70"/>
    </row>
    <row r="38" spans="2:10" ht="15.75" customHeight="1" x14ac:dyDescent="0.2">
      <c r="B38" s="3">
        <v>37</v>
      </c>
      <c r="C38" s="50" t="s">
        <v>122</v>
      </c>
      <c r="D38" s="16"/>
      <c r="E38" s="21" t="s">
        <v>61</v>
      </c>
      <c r="F38" s="21" t="s">
        <v>155</v>
      </c>
      <c r="G38" s="21"/>
      <c r="H38" s="45" t="s">
        <v>50</v>
      </c>
      <c r="I38" s="16">
        <f>Drum!B$4*4</f>
        <v>4</v>
      </c>
      <c r="J38" s="70"/>
    </row>
    <row r="39" spans="2:10" ht="15.75" customHeight="1" x14ac:dyDescent="0.2">
      <c r="B39" s="3">
        <v>38</v>
      </c>
      <c r="C39" s="50" t="s">
        <v>123</v>
      </c>
      <c r="D39" s="16"/>
      <c r="E39" s="21" t="s">
        <v>61</v>
      </c>
      <c r="F39" s="21">
        <v>8</v>
      </c>
      <c r="G39" s="21"/>
      <c r="H39" s="45" t="s">
        <v>50</v>
      </c>
      <c r="I39" s="16">
        <f>Drum!B$4*4</f>
        <v>4</v>
      </c>
      <c r="J39" s="70"/>
    </row>
    <row r="40" spans="2:10" ht="15.75" customHeight="1" x14ac:dyDescent="0.2">
      <c r="B40" s="3">
        <v>39</v>
      </c>
      <c r="C40" s="50" t="s">
        <v>124</v>
      </c>
      <c r="D40" s="16"/>
      <c r="E40" s="16" t="s">
        <v>62</v>
      </c>
      <c r="F40" s="16">
        <v>8</v>
      </c>
      <c r="G40" s="16">
        <v>20</v>
      </c>
      <c r="H40" s="45" t="s">
        <v>50</v>
      </c>
      <c r="I40" s="16">
        <f>Drum!B$4*4</f>
        <v>4</v>
      </c>
      <c r="J40" s="70"/>
    </row>
    <row r="41" spans="2:10" ht="15.75" customHeight="1" x14ac:dyDescent="0.2">
      <c r="B41" s="3">
        <v>40</v>
      </c>
      <c r="C41" s="50" t="s">
        <v>125</v>
      </c>
      <c r="D41" s="16"/>
      <c r="E41" s="16" t="s">
        <v>62</v>
      </c>
      <c r="F41" s="16">
        <v>8</v>
      </c>
      <c r="G41" s="16"/>
      <c r="H41" s="45" t="s">
        <v>50</v>
      </c>
      <c r="I41" s="16">
        <f>Drum!B$4*4</f>
        <v>4</v>
      </c>
      <c r="J41" s="70"/>
    </row>
    <row r="42" spans="2:10" ht="15.75" customHeight="1" x14ac:dyDescent="0.2">
      <c r="B42" s="3">
        <v>41</v>
      </c>
      <c r="C42" s="50" t="s">
        <v>126</v>
      </c>
      <c r="D42" s="16"/>
      <c r="E42" s="16" t="s">
        <v>61</v>
      </c>
      <c r="F42" s="16">
        <v>8</v>
      </c>
      <c r="G42" s="16"/>
      <c r="H42" s="45" t="s">
        <v>50</v>
      </c>
      <c r="I42" s="16">
        <f>Drum!B$4*4</f>
        <v>4</v>
      </c>
      <c r="J42" s="70"/>
    </row>
    <row r="43" spans="2:10" ht="15.75" customHeight="1" x14ac:dyDescent="0.2">
      <c r="B43" s="3">
        <v>42</v>
      </c>
      <c r="C43" s="50" t="s">
        <v>127</v>
      </c>
      <c r="D43" s="16"/>
      <c r="E43" s="16" t="s">
        <v>61</v>
      </c>
      <c r="F43" s="16">
        <v>8</v>
      </c>
      <c r="G43" s="16"/>
      <c r="H43" s="45" t="s">
        <v>50</v>
      </c>
      <c r="I43" s="16">
        <f>Drum!B$4*4</f>
        <v>4</v>
      </c>
      <c r="J43" s="70"/>
    </row>
    <row r="44" spans="2:10" ht="15.75" customHeight="1" x14ac:dyDescent="0.2">
      <c r="B44" s="65">
        <v>43</v>
      </c>
      <c r="C44" s="72" t="s">
        <v>128</v>
      </c>
      <c r="D44" s="73"/>
      <c r="E44" s="73" t="s">
        <v>156</v>
      </c>
      <c r="F44" s="73" t="s">
        <v>10</v>
      </c>
      <c r="G44" s="73">
        <v>70</v>
      </c>
      <c r="H44" s="74" t="s">
        <v>130</v>
      </c>
      <c r="I44" s="16">
        <f>Drum!B$4*2</f>
        <v>2</v>
      </c>
      <c r="J44" s="75"/>
    </row>
    <row r="45" spans="2:10" ht="15.75" customHeight="1" x14ac:dyDescent="0.2">
      <c r="B45" s="78">
        <v>44</v>
      </c>
      <c r="C45" s="52" t="s">
        <v>129</v>
      </c>
      <c r="D45" s="16"/>
      <c r="E45" s="16" t="s">
        <v>62</v>
      </c>
      <c r="F45" s="16">
        <v>14</v>
      </c>
      <c r="G45" s="16"/>
      <c r="H45" s="45" t="s">
        <v>50</v>
      </c>
      <c r="I45" s="16">
        <f>Drum!B$4*2</f>
        <v>2</v>
      </c>
      <c r="J45" s="70"/>
    </row>
    <row r="46" spans="2:10" ht="15.75" customHeight="1" x14ac:dyDescent="0.2">
      <c r="B46" s="78">
        <v>45</v>
      </c>
      <c r="C46" s="52" t="s">
        <v>131</v>
      </c>
      <c r="D46" s="66"/>
      <c r="E46" s="76">
        <v>3</v>
      </c>
      <c r="F46" s="76"/>
      <c r="G46" s="76">
        <v>30</v>
      </c>
      <c r="H46" s="76" t="s">
        <v>10</v>
      </c>
      <c r="I46" s="16">
        <f>Drum!B$4</f>
        <v>1</v>
      </c>
      <c r="J46" s="70"/>
    </row>
    <row r="47" spans="2:10" ht="15.75" customHeight="1" x14ac:dyDescent="0.2">
      <c r="B47" s="78">
        <v>46</v>
      </c>
      <c r="C47" s="52" t="s">
        <v>132</v>
      </c>
      <c r="D47" s="66"/>
      <c r="E47" s="82" t="s">
        <v>61</v>
      </c>
      <c r="F47" s="82" t="s">
        <v>159</v>
      </c>
      <c r="G47" s="82"/>
      <c r="H47" s="76" t="s">
        <v>49</v>
      </c>
      <c r="I47" s="16">
        <f>Drum!B$4*1</f>
        <v>1</v>
      </c>
      <c r="J47" s="70"/>
    </row>
    <row r="48" spans="2:10" ht="15.75" customHeight="1" x14ac:dyDescent="0.2">
      <c r="B48" s="78">
        <v>47</v>
      </c>
      <c r="C48" s="52" t="s">
        <v>157</v>
      </c>
      <c r="D48" s="66"/>
      <c r="E48" s="82" t="s">
        <v>62</v>
      </c>
      <c r="F48" s="82">
        <v>8</v>
      </c>
      <c r="G48" s="82">
        <v>20</v>
      </c>
      <c r="H48" s="76"/>
      <c r="I48" s="16">
        <f>Drum!B$4</f>
        <v>1</v>
      </c>
      <c r="J48" s="70"/>
    </row>
    <row r="49" spans="2:10" ht="15.75" customHeight="1" x14ac:dyDescent="0.2">
      <c r="B49" s="78">
        <v>48</v>
      </c>
      <c r="C49" s="52" t="s">
        <v>158</v>
      </c>
      <c r="D49" s="66"/>
      <c r="E49" s="82" t="s">
        <v>61</v>
      </c>
      <c r="F49" s="82">
        <v>8</v>
      </c>
      <c r="G49" s="82"/>
      <c r="H49" s="76"/>
      <c r="I49" s="16">
        <f>Drum!B$4</f>
        <v>1</v>
      </c>
      <c r="J49" s="70"/>
    </row>
    <row r="50" spans="2:10" ht="15.75" customHeight="1" x14ac:dyDescent="0.2">
      <c r="B50" s="78">
        <v>49</v>
      </c>
      <c r="C50" s="52" t="s">
        <v>160</v>
      </c>
      <c r="D50" s="66"/>
      <c r="E50" s="82">
        <v>6</v>
      </c>
      <c r="F50" s="82">
        <v>6</v>
      </c>
      <c r="G50" s="82">
        <v>100</v>
      </c>
      <c r="H50" s="76"/>
      <c r="I50" s="16">
        <f>Drum!B$4*2</f>
        <v>2</v>
      </c>
      <c r="J50" s="70"/>
    </row>
    <row r="51" spans="2:10" ht="15.75" customHeight="1" x14ac:dyDescent="0.2">
      <c r="B51" s="78">
        <v>50</v>
      </c>
      <c r="C51" s="52" t="s">
        <v>133</v>
      </c>
      <c r="D51" s="66"/>
      <c r="E51" s="77" t="s">
        <v>62</v>
      </c>
      <c r="F51" s="77">
        <v>8</v>
      </c>
      <c r="G51" s="77">
        <v>80</v>
      </c>
      <c r="H51" s="76" t="s">
        <v>50</v>
      </c>
      <c r="I51" s="16">
        <f>Drum!B$4*6</f>
        <v>6</v>
      </c>
      <c r="J51" s="70"/>
    </row>
    <row r="52" spans="2:10" ht="15.75" customHeight="1" thickBot="1" x14ac:dyDescent="0.25">
      <c r="B52" s="79">
        <v>51</v>
      </c>
      <c r="C52" s="53" t="s">
        <v>78</v>
      </c>
      <c r="D52" s="80"/>
      <c r="E52" s="95"/>
      <c r="F52" s="95"/>
      <c r="G52" s="95"/>
      <c r="H52" s="81" t="s">
        <v>10</v>
      </c>
      <c r="I52" s="48">
        <f>Drum!B$4*6</f>
        <v>6</v>
      </c>
      <c r="J52" s="71"/>
    </row>
  </sheetData>
  <pageMargins left="0.40441176470588236" right="4.1666666666666664E-2" top="0.18115942028985507" bottom="0.19021739130434784" header="0.3" footer="0.3"/>
  <pageSetup paperSize="9" orientation="portrait" r:id="rId1"/>
  <ignoredErrors>
    <ignoredError sqref="I46 I19 I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view="pageLayout" zoomScale="145" zoomScaleNormal="85" zoomScalePageLayoutView="145" workbookViewId="0">
      <selection activeCell="D8" sqref="D8"/>
    </sheetView>
  </sheetViews>
  <sheetFormatPr defaultColWidth="9.125" defaultRowHeight="14.25" x14ac:dyDescent="0.2"/>
  <cols>
    <col min="1" max="1" width="3.875" customWidth="1"/>
    <col min="2" max="2" width="3.25" customWidth="1"/>
    <col min="3" max="3" width="23.75" bestFit="1" customWidth="1"/>
    <col min="4" max="4" width="9.875" bestFit="1" customWidth="1"/>
    <col min="5" max="5" width="6.375" bestFit="1" customWidth="1"/>
    <col min="6" max="6" width="6.75" bestFit="1" customWidth="1"/>
    <col min="7" max="7" width="5.625" bestFit="1" customWidth="1"/>
    <col min="8" max="8" width="10.125" customWidth="1"/>
    <col min="9" max="9" width="5" customWidth="1"/>
    <col min="10" max="10" width="4.875" customWidth="1"/>
    <col min="11" max="11" width="5.375" customWidth="1"/>
    <col min="12" max="12" width="6.625" customWidth="1"/>
    <col min="13" max="13" width="6" customWidth="1"/>
  </cols>
  <sheetData>
    <row r="1" spans="2:10" ht="9" customHeight="1" thickBot="1" x14ac:dyDescent="0.25">
      <c r="D1" s="29"/>
      <c r="E1" s="29"/>
      <c r="F1" s="29"/>
      <c r="G1" s="29"/>
      <c r="H1" s="29"/>
    </row>
    <row r="2" spans="2:10" ht="15" thickBot="1" x14ac:dyDescent="0.25">
      <c r="E2" s="7"/>
      <c r="F2" s="10" t="s">
        <v>66</v>
      </c>
      <c r="G2" s="8"/>
    </row>
    <row r="3" spans="2:10" ht="16.5" thickBot="1" x14ac:dyDescent="0.25">
      <c r="B3" s="38" t="s">
        <v>0</v>
      </c>
      <c r="C3" s="39" t="s">
        <v>1</v>
      </c>
      <c r="D3" s="40" t="s">
        <v>8</v>
      </c>
      <c r="E3" s="41" t="s">
        <v>63</v>
      </c>
      <c r="F3" s="39" t="s">
        <v>5</v>
      </c>
      <c r="G3" s="39" t="s">
        <v>6</v>
      </c>
      <c r="H3" s="63" t="s">
        <v>65</v>
      </c>
      <c r="I3" s="39" t="s">
        <v>2</v>
      </c>
      <c r="J3" s="42" t="s">
        <v>9</v>
      </c>
    </row>
    <row r="4" spans="2:10" ht="16.5" customHeight="1" x14ac:dyDescent="0.2">
      <c r="B4" s="2">
        <v>1</v>
      </c>
      <c r="C4" s="35" t="s">
        <v>161</v>
      </c>
      <c r="D4" s="22" t="s">
        <v>4</v>
      </c>
      <c r="E4" s="22">
        <v>2</v>
      </c>
      <c r="F4" s="22">
        <v>1000</v>
      </c>
      <c r="G4" s="22">
        <v>2000</v>
      </c>
      <c r="H4" s="44" t="s">
        <v>11</v>
      </c>
      <c r="I4" s="44">
        <f>4*Drum!B$4</f>
        <v>4</v>
      </c>
      <c r="J4" s="20"/>
    </row>
    <row r="5" spans="2:10" ht="16.5" customHeight="1" x14ac:dyDescent="0.2">
      <c r="B5" s="3">
        <v>2</v>
      </c>
      <c r="C5" s="36" t="s">
        <v>135</v>
      </c>
      <c r="D5" s="45" t="s">
        <v>58</v>
      </c>
      <c r="E5" s="16">
        <v>4</v>
      </c>
      <c r="F5" s="16" t="s">
        <v>64</v>
      </c>
      <c r="G5" s="16">
        <v>6000</v>
      </c>
      <c r="H5" s="36" t="s">
        <v>130</v>
      </c>
      <c r="I5" s="45">
        <f>Drum!B$4*2</f>
        <v>2</v>
      </c>
      <c r="J5" s="19"/>
    </row>
    <row r="6" spans="2:10" ht="16.5" customHeight="1" x14ac:dyDescent="0.2">
      <c r="B6" s="3">
        <v>3</v>
      </c>
      <c r="C6" s="36" t="s">
        <v>136</v>
      </c>
      <c r="D6" s="45" t="s">
        <v>54</v>
      </c>
      <c r="E6" s="16" t="s">
        <v>62</v>
      </c>
      <c r="F6" s="16">
        <v>8</v>
      </c>
      <c r="G6" s="16">
        <v>20</v>
      </c>
      <c r="H6" s="45" t="s">
        <v>79</v>
      </c>
      <c r="I6" s="45">
        <f>Drum!B$4*32</f>
        <v>32</v>
      </c>
      <c r="J6" s="19"/>
    </row>
    <row r="7" spans="2:10" ht="16.5" customHeight="1" x14ac:dyDescent="0.2">
      <c r="B7" s="3">
        <v>4</v>
      </c>
      <c r="C7" s="36" t="s">
        <v>137</v>
      </c>
      <c r="D7" s="16" t="s">
        <v>55</v>
      </c>
      <c r="E7" s="16" t="s">
        <v>62</v>
      </c>
      <c r="F7" s="16">
        <v>8</v>
      </c>
      <c r="G7" s="16"/>
      <c r="H7" s="45" t="s">
        <v>79</v>
      </c>
      <c r="I7" s="45">
        <f>Drum!B$4*32</f>
        <v>32</v>
      </c>
      <c r="J7" s="19"/>
    </row>
    <row r="8" spans="2:10" ht="16.5" customHeight="1" x14ac:dyDescent="0.2">
      <c r="B8" s="3">
        <v>5</v>
      </c>
      <c r="C8" s="36" t="s">
        <v>138</v>
      </c>
      <c r="D8" s="16" t="s">
        <v>54</v>
      </c>
      <c r="E8" s="16" t="s">
        <v>62</v>
      </c>
      <c r="F8" s="16">
        <v>8</v>
      </c>
      <c r="G8" s="16">
        <v>20</v>
      </c>
      <c r="H8" s="45" t="s">
        <v>79</v>
      </c>
      <c r="I8" s="45">
        <f>Drum!B$4*2</f>
        <v>2</v>
      </c>
      <c r="J8" s="18"/>
    </row>
    <row r="9" spans="2:10" ht="15.75" x14ac:dyDescent="0.2">
      <c r="B9" s="3">
        <v>6</v>
      </c>
      <c r="C9" s="36" t="s">
        <v>139</v>
      </c>
      <c r="D9" s="16" t="s">
        <v>55</v>
      </c>
      <c r="E9" s="16" t="s">
        <v>62</v>
      </c>
      <c r="F9" s="16">
        <v>8</v>
      </c>
      <c r="G9" s="16"/>
      <c r="H9" s="45" t="s">
        <v>79</v>
      </c>
      <c r="I9" s="45">
        <f>Drum!B$4*2</f>
        <v>2</v>
      </c>
      <c r="J9" s="18"/>
    </row>
    <row r="10" spans="2:10" ht="16.5" customHeight="1" x14ac:dyDescent="0.2">
      <c r="B10" s="3">
        <v>7</v>
      </c>
      <c r="C10" s="36" t="s">
        <v>140</v>
      </c>
      <c r="D10" s="16" t="s">
        <v>4</v>
      </c>
      <c r="E10" s="16">
        <v>4</v>
      </c>
      <c r="F10" s="16">
        <v>40</v>
      </c>
      <c r="G10" s="16">
        <v>40</v>
      </c>
      <c r="H10" s="45" t="s">
        <v>49</v>
      </c>
      <c r="I10" s="45">
        <f>Drum!B$4*2</f>
        <v>2</v>
      </c>
      <c r="J10" s="19"/>
    </row>
    <row r="11" spans="2:10" ht="16.5" customHeight="1" x14ac:dyDescent="0.2">
      <c r="B11" s="3">
        <v>8</v>
      </c>
      <c r="C11" s="28" t="s">
        <v>141</v>
      </c>
      <c r="D11" s="16"/>
      <c r="E11" s="16" t="s">
        <v>62</v>
      </c>
      <c r="F11" s="16" t="s">
        <v>153</v>
      </c>
      <c r="G11" s="16">
        <v>10</v>
      </c>
      <c r="H11" s="45" t="s">
        <v>79</v>
      </c>
      <c r="I11" s="45">
        <f>44*Drum!B4</f>
        <v>44</v>
      </c>
      <c r="J11" s="18"/>
    </row>
    <row r="12" spans="2:10" ht="16.5" customHeight="1" thickBot="1" x14ac:dyDescent="0.25">
      <c r="B12" s="83">
        <v>9</v>
      </c>
      <c r="C12" s="96" t="s">
        <v>142</v>
      </c>
      <c r="D12" s="84"/>
      <c r="E12" s="84" t="s">
        <v>62</v>
      </c>
      <c r="F12" s="48" t="s">
        <v>153</v>
      </c>
      <c r="G12" s="84"/>
      <c r="H12" s="85" t="s">
        <v>79</v>
      </c>
      <c r="I12" s="49">
        <f>I11</f>
        <v>44</v>
      </c>
      <c r="J12" s="86"/>
    </row>
  </sheetData>
  <pageMargins left="0.40441176470588236" right="4.1666666666666664E-2" top="0.22644927536231885" bottom="0.335144927536231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Drum</vt:lpstr>
      <vt:lpstr>پایه ثابت</vt:lpstr>
      <vt:lpstr>پایه متحرک</vt:lpstr>
      <vt:lpstr>قاب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2019-02-03T05:06:17Z</dcterms:modified>
</cp:coreProperties>
</file>