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G58" i="1"/>
  <c r="BG57"/>
  <c r="BG56"/>
  <c r="BG29"/>
  <c r="G69"/>
  <c r="G67" s="1"/>
  <c r="G64"/>
  <c r="AB25"/>
  <c r="AJ29"/>
  <c r="AJ25" s="1"/>
  <c r="AS26"/>
  <c r="AZ24"/>
  <c r="BG30"/>
  <c r="BG28" s="1"/>
  <c r="AZ52"/>
  <c r="AS54"/>
  <c r="AJ57"/>
  <c r="AJ53" s="1"/>
  <c r="AB53"/>
  <c r="S27"/>
  <c r="G40"/>
  <c r="G39"/>
  <c r="G35" l="1"/>
  <c r="G34" s="1"/>
</calcChain>
</file>

<file path=xl/sharedStrings.xml><?xml version="1.0" encoding="utf-8"?>
<sst xmlns="http://schemas.openxmlformats.org/spreadsheetml/2006/main" count="250" uniqueCount="114">
  <si>
    <t>Laminar</t>
  </si>
  <si>
    <t>Turbulent</t>
  </si>
  <si>
    <t>Haaland equation (approximation of Colebrook White equation)</t>
  </si>
  <si>
    <t>Single phase (Liquid)</t>
  </si>
  <si>
    <t xml:space="preserve">Where; </t>
  </si>
  <si>
    <t>Pressure drop in Pa</t>
  </si>
  <si>
    <t>Darcy friction factor</t>
  </si>
  <si>
    <t>L</t>
  </si>
  <si>
    <t>Pipe length in meter</t>
  </si>
  <si>
    <t>V</t>
  </si>
  <si>
    <t>Liquid velocity in m/s</t>
  </si>
  <si>
    <t>d</t>
  </si>
  <si>
    <t>Pipe ID in meter</t>
  </si>
  <si>
    <t>Single phase (Water)</t>
  </si>
  <si>
    <t>Reynold's number</t>
  </si>
  <si>
    <t>Relative roughness</t>
  </si>
  <si>
    <t>Hazen–Williams equation</t>
  </si>
  <si>
    <t>Pressure drop in meter water column</t>
  </si>
  <si>
    <t>Q</t>
  </si>
  <si>
    <r>
      <t>Volumetric flow rate in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</si>
  <si>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>C</t>
  </si>
  <si>
    <t>Roughness coefficient</t>
  </si>
  <si>
    <t>Weymouth equation</t>
  </si>
  <si>
    <t>Where;</t>
  </si>
  <si>
    <t>D</t>
  </si>
  <si>
    <t>P1</t>
  </si>
  <si>
    <t>P2</t>
  </si>
  <si>
    <t>L'</t>
  </si>
  <si>
    <t>S</t>
  </si>
  <si>
    <t>Z</t>
  </si>
  <si>
    <t>T1</t>
  </si>
  <si>
    <t>Gas flow rate in mmscfd</t>
  </si>
  <si>
    <t>Pipe ID in inch</t>
  </si>
  <si>
    <t>Upstream pressure in psia</t>
  </si>
  <si>
    <t>Downstream pressure in psia</t>
  </si>
  <si>
    <t>Pipe length in ft</t>
  </si>
  <si>
    <t>Specific gravity of gas at standard condition</t>
  </si>
  <si>
    <r>
      <t xml:space="preserve">Gas inlet temperature in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R</t>
    </r>
  </si>
  <si>
    <t>Compressibility factor</t>
  </si>
  <si>
    <t>Single phase (Gas) (&gt; 10")</t>
  </si>
  <si>
    <t>Panhandle equation</t>
  </si>
  <si>
    <t>Pipe length in miles</t>
  </si>
  <si>
    <t>E</t>
  </si>
  <si>
    <t>Efficiency factor;</t>
  </si>
  <si>
    <t>1 for brand new pipe</t>
  </si>
  <si>
    <t>0.95 for good operating conditions</t>
  </si>
  <si>
    <t>0.92 for average operating conditions</t>
  </si>
  <si>
    <t>0.85 for unfavorable operating conditions</t>
  </si>
  <si>
    <t>Spitzglass equation</t>
  </si>
  <si>
    <t>Pressure drop in inch of water column</t>
  </si>
  <si>
    <t>Single phase (Steam)</t>
  </si>
  <si>
    <t>Babcock equation</t>
  </si>
  <si>
    <t>W</t>
  </si>
  <si>
    <t>Steam mass flow rate in lb/hr</t>
  </si>
  <si>
    <r>
      <rPr>
        <sz val="11"/>
        <color theme="1"/>
        <rFont val="Verdana"/>
        <family val="2"/>
      </rPr>
      <t>ρ</t>
    </r>
    <r>
      <rPr>
        <sz val="11"/>
        <color theme="1"/>
        <rFont val="Calibri"/>
        <family val="2"/>
        <scheme val="minor"/>
      </rPr>
      <t>'</t>
    </r>
  </si>
  <si>
    <r>
      <t>Steam density in lb/ft</t>
    </r>
    <r>
      <rPr>
        <vertAlign val="superscript"/>
        <sz val="11"/>
        <color theme="1"/>
        <rFont val="Calibri"/>
        <family val="2"/>
        <scheme val="minor"/>
      </rPr>
      <t>3</t>
    </r>
  </si>
  <si>
    <t>ρ</t>
  </si>
  <si>
    <t>Two phase</t>
  </si>
  <si>
    <t>Empirical constant</t>
  </si>
  <si>
    <t>100 for continuous service</t>
  </si>
  <si>
    <t>125 for non-continuous service</t>
  </si>
  <si>
    <t>f</t>
  </si>
  <si>
    <t>Mass flow rate in lb/hr</t>
  </si>
  <si>
    <r>
      <t>Average mixture density, lb/ft</t>
    </r>
    <r>
      <rPr>
        <vertAlign val="superscript"/>
        <sz val="11"/>
        <color theme="1"/>
        <rFont val="Calibri"/>
        <family val="2"/>
        <scheme val="minor"/>
      </rPr>
      <t>3</t>
    </r>
  </si>
  <si>
    <t>Moody / Darcy friction factor</t>
  </si>
  <si>
    <t>PIPE SIZING</t>
  </si>
  <si>
    <t>PIPELINE SIZING</t>
  </si>
  <si>
    <t>Single phase (Crude oil)</t>
  </si>
  <si>
    <t>Friction factor</t>
  </si>
  <si>
    <t>Pipe ID in mm</t>
  </si>
  <si>
    <r>
      <t>Liquid flow rate in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/hr</t>
    </r>
  </si>
  <si>
    <r>
      <t>Kinematic viscosity,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</si>
  <si>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Pressure drop in kPa / 100 m</t>
  </si>
  <si>
    <t>Specific gravity of liquid</t>
  </si>
  <si>
    <r>
      <t xml:space="preserve">(For DN </t>
    </r>
    <r>
      <rPr>
        <sz val="11"/>
        <color theme="1"/>
        <rFont val="Verdana"/>
        <family val="2"/>
      </rPr>
      <t>≤</t>
    </r>
    <r>
      <rPr>
        <sz val="11"/>
        <color theme="1"/>
        <rFont val="Calibri"/>
        <family val="2"/>
        <scheme val="minor"/>
      </rPr>
      <t xml:space="preserve"> 750)</t>
    </r>
  </si>
  <si>
    <t>(Turbulent)</t>
  </si>
  <si>
    <t xml:space="preserve">    (For DN &gt; 750)</t>
  </si>
  <si>
    <t>µ</t>
  </si>
  <si>
    <r>
      <t>Liquid density in kg/m</t>
    </r>
    <r>
      <rPr>
        <vertAlign val="superscript"/>
        <sz val="11"/>
        <color theme="1"/>
        <rFont val="Calibri"/>
        <family val="2"/>
        <scheme val="minor"/>
      </rPr>
      <t>3</t>
    </r>
  </si>
  <si>
    <t>Liquid viscosity in Pa.s</t>
  </si>
  <si>
    <t>Pressure drop in psi</t>
  </si>
  <si>
    <t>Pressure drop in psi/100 ft</t>
  </si>
  <si>
    <t xml:space="preserve">     Modified Darcy equation</t>
  </si>
  <si>
    <t xml:space="preserve">     Erosional velocity equation</t>
  </si>
  <si>
    <t>Modified Reynold's number</t>
  </si>
  <si>
    <r>
      <t>(Laminar, if N</t>
    </r>
    <r>
      <rPr>
        <vertAlign val="subscript"/>
        <sz val="11"/>
        <color theme="1"/>
        <rFont val="Calibri"/>
        <family val="2"/>
        <scheme val="minor"/>
      </rPr>
      <t>rem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Verdana"/>
        <family val="2"/>
      </rPr>
      <t>≤</t>
    </r>
    <r>
      <rPr>
        <sz val="14.3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0.135</t>
    </r>
    <r>
      <rPr>
        <sz val="11"/>
        <color theme="1"/>
        <rFont val="Calibri"/>
        <family val="2"/>
        <scheme val="minor"/>
      </rPr>
      <t>)</t>
    </r>
  </si>
  <si>
    <t>Service pipeline company equation (Ref. IPS-E-PR-440, March 1996)</t>
  </si>
  <si>
    <t>Darcy - Weichbach equation (Ref. Crane handbook, 1986)</t>
  </si>
  <si>
    <r>
      <t>(N</t>
    </r>
    <r>
      <rPr>
        <vertAlign val="subscript"/>
        <sz val="11"/>
        <color theme="1"/>
        <rFont val="Calibri"/>
        <family val="2"/>
        <scheme val="minor"/>
      </rPr>
      <t>Rem</t>
    </r>
    <r>
      <rPr>
        <sz val="11"/>
        <color theme="1"/>
        <rFont val="Calibri"/>
        <family val="2"/>
        <scheme val="minor"/>
      </rPr>
      <t xml:space="preserve"> = N</t>
    </r>
    <r>
      <rPr>
        <vertAlign val="subscript"/>
        <sz val="11"/>
        <color theme="1"/>
        <rFont val="Calibri"/>
        <family val="2"/>
        <scheme val="minor"/>
      </rPr>
      <t>Re</t>
    </r>
    <r>
      <rPr>
        <sz val="11"/>
        <color theme="1"/>
        <rFont val="Calibri"/>
        <family val="2"/>
        <scheme val="minor"/>
      </rPr>
      <t xml:space="preserve"> / 7742)</t>
    </r>
  </si>
  <si>
    <t>From Wikipedia</t>
  </si>
  <si>
    <r>
      <t>Single phase (Gas) (</t>
    </r>
    <r>
      <rPr>
        <b/>
        <u/>
        <sz val="11"/>
        <color theme="1"/>
        <rFont val="Verdana"/>
        <family val="2"/>
      </rPr>
      <t>≤</t>
    </r>
    <r>
      <rPr>
        <b/>
        <u/>
        <sz val="11"/>
        <color theme="1"/>
        <rFont val="Calibri"/>
        <family val="2"/>
        <scheme val="minor"/>
      </rPr>
      <t xml:space="preserve"> 12")</t>
    </r>
  </si>
  <si>
    <t>Single phase (Gas) (Near atmospheric operating pressure lines)</t>
  </si>
  <si>
    <t>API 14E, 5th edition</t>
  </si>
  <si>
    <r>
      <t>API 14E, 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edition</t>
    </r>
  </si>
  <si>
    <t>(From internet)</t>
  </si>
  <si>
    <t>Erosional velocity in ft/s</t>
  </si>
  <si>
    <t>Erosional velocity equation</t>
  </si>
  <si>
    <t>Modified Darcy equation</t>
  </si>
  <si>
    <t xml:space="preserve">Ajay S. Satpute  </t>
  </si>
  <si>
    <t>Sr. Process Engineer</t>
  </si>
  <si>
    <t>M. Tech. (Chemical)</t>
  </si>
  <si>
    <t>I.I.T., Madras, INDIA</t>
  </si>
  <si>
    <t>Ramboll Oil &amp; Gas, QATAR</t>
  </si>
  <si>
    <t>Introduction:</t>
  </si>
  <si>
    <t>PRESSURE DROP CALCULATION EQUATIONS FOR PIPING AND PIPELINE</t>
  </si>
  <si>
    <t>The purpose of this exercise is to have most reliable equations for pressure drop calculations at one place.</t>
  </si>
  <si>
    <r>
      <t xml:space="preserve">Note: Weymouth equation can be used for piping and pipeline for ID </t>
    </r>
    <r>
      <rPr>
        <sz val="11"/>
        <color theme="1"/>
        <rFont val="Verdana"/>
        <family val="2"/>
      </rPr>
      <t>≤</t>
    </r>
    <r>
      <rPr>
        <sz val="9.35"/>
        <color theme="1"/>
        <rFont val="Calibri"/>
        <family val="2"/>
      </rPr>
      <t xml:space="preserve"> 12".</t>
    </r>
  </si>
  <si>
    <t>Note: Panhandle equation can be used for piping and pipeline for ID &gt; 10".</t>
  </si>
  <si>
    <t>Note: Spitzglass equation can be used for piping and pipeline for single phase gas at near atmospheric operating pressure.</t>
  </si>
  <si>
    <t>Note: Darcy-Weichbach equation can also be used for liquids in PIPELINE.</t>
  </si>
  <si>
    <t>Note: Babcock equation can be used for piping and pipeline for steam.</t>
  </si>
  <si>
    <t>Note: Modified Darcy equation can be used for piping and pipeline for two phase fluid.</t>
  </si>
  <si>
    <t>This spreadsheet is the compilation of pressure drop calculation equations for piping and pipeline.</t>
  </si>
  <si>
    <t>YELLOW boxes are for input parameters and BLUE boxes are the calculated values.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</si>
</sst>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"/>
    <numFmt numFmtId="165" formatCode="0.000"/>
    <numFmt numFmtId="166" formatCode="0.0"/>
    <numFmt numFmtId="167" formatCode="#,##0.0"/>
  </numFmts>
  <fonts count="14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.3"/>
      <color theme="1"/>
      <name val="Calibri"/>
      <family val="2"/>
    </font>
    <font>
      <sz val="12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/>
    <xf numFmtId="0" fontId="12" fillId="0" borderId="0" xfId="0" applyFont="1" applyBorder="1"/>
    <xf numFmtId="0" fontId="0" fillId="0" borderId="0" xfId="0" applyBorder="1"/>
    <xf numFmtId="0" fontId="11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Fill="1" applyBorder="1" applyAlignment="1"/>
    <xf numFmtId="0" fontId="11" fillId="0" borderId="0" xfId="0" applyFont="1" applyFill="1" applyBorder="1" applyAlignment="1"/>
    <xf numFmtId="0" fontId="0" fillId="2" borderId="0" xfId="0" applyFill="1" applyBorder="1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5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6" borderId="0" xfId="0" applyFill="1" applyBorder="1"/>
    <xf numFmtId="166" fontId="0" fillId="2" borderId="0" xfId="0" applyNumberFormat="1" applyFill="1" applyBorder="1"/>
    <xf numFmtId="0" fontId="0" fillId="4" borderId="0" xfId="0" applyFill="1" applyBorder="1" applyAlignment="1">
      <alignment horizontal="center" vertical="center"/>
    </xf>
    <xf numFmtId="165" fontId="0" fillId="2" borderId="0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7" borderId="0" xfId="0" applyFill="1" applyBorder="1"/>
    <xf numFmtId="164" fontId="0" fillId="2" borderId="0" xfId="0" applyNumberFormat="1" applyFill="1" applyBorder="1"/>
    <xf numFmtId="3" fontId="6" fillId="2" borderId="0" xfId="0" applyNumberFormat="1" applyFont="1" applyFill="1" applyBorder="1"/>
    <xf numFmtId="0" fontId="0" fillId="3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left" vertical="center"/>
    </xf>
    <xf numFmtId="11" fontId="0" fillId="7" borderId="0" xfId="0" applyNumberFormat="1" applyFill="1" applyBorder="1"/>
    <xf numFmtId="1" fontId="0" fillId="7" borderId="0" xfId="0" applyNumberFormat="1" applyFill="1" applyBorder="1"/>
    <xf numFmtId="1" fontId="0" fillId="5" borderId="0" xfId="0" applyNumberFormat="1" applyFill="1" applyBorder="1"/>
    <xf numFmtId="165" fontId="6" fillId="2" borderId="0" xfId="0" applyNumberFormat="1" applyFont="1" applyFill="1" applyBorder="1"/>
    <xf numFmtId="3" fontId="0" fillId="3" borderId="0" xfId="0" applyNumberFormat="1" applyFill="1" applyBorder="1"/>
    <xf numFmtId="0" fontId="0" fillId="5" borderId="0" xfId="0" applyFill="1" applyBorder="1" applyAlignment="1">
      <alignment horizontal="center" vertical="center"/>
    </xf>
    <xf numFmtId="43" fontId="0" fillId="5" borderId="0" xfId="1" applyFont="1" applyFill="1" applyBorder="1"/>
    <xf numFmtId="11" fontId="0" fillId="3" borderId="0" xfId="0" applyNumberFormat="1" applyFill="1" applyBorder="1"/>
    <xf numFmtId="11" fontId="0" fillId="5" borderId="0" xfId="0" applyNumberFormat="1" applyFill="1" applyBorder="1"/>
    <xf numFmtId="3" fontId="0" fillId="7" borderId="0" xfId="0" applyNumberFormat="1" applyFill="1" applyBorder="1"/>
    <xf numFmtId="0" fontId="2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center"/>
    </xf>
    <xf numFmtId="164" fontId="0" fillId="7" borderId="0" xfId="0" applyNumberFormat="1" applyFill="1" applyBorder="1"/>
    <xf numFmtId="167" fontId="0" fillId="7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127336</xdr:colOff>
      <xdr:row>21</xdr:row>
      <xdr:rowOff>28575</xdr:rowOff>
    </xdr:from>
    <xdr:to>
      <xdr:col>5</xdr:col>
      <xdr:colOff>445168</xdr:colOff>
      <xdr:row>23</xdr:row>
      <xdr:rowOff>30645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56136" y="790575"/>
          <a:ext cx="927432" cy="383070"/>
        </a:xfrm>
        <a:prstGeom prst="rect">
          <a:avLst/>
        </a:prstGeom>
        <a:noFill/>
      </xdr:spPr>
    </xdr:pic>
    <xdr:clientData/>
  </xdr:twoCellAnchor>
  <xdr:twoCellAnchor>
    <xdr:from>
      <xdr:col>3</xdr:col>
      <xdr:colOff>514350</xdr:colOff>
      <xdr:row>23</xdr:row>
      <xdr:rowOff>152400</xdr:rowOff>
    </xdr:from>
    <xdr:to>
      <xdr:col>4</xdr:col>
      <xdr:colOff>590551</xdr:colOff>
      <xdr:row>26</xdr:row>
      <xdr:rowOff>47625</xdr:rowOff>
    </xdr:to>
    <xdr:cxnSp macro="">
      <xdr:nvCxnSpPr>
        <xdr:cNvPr id="5" name="Straight Arrow Connector 4"/>
        <xdr:cNvCxnSpPr/>
      </xdr:nvCxnSpPr>
      <xdr:spPr>
        <a:xfrm flipH="1">
          <a:off x="1828800" y="1295400"/>
          <a:ext cx="685801" cy="4667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23</xdr:row>
      <xdr:rowOff>180975</xdr:rowOff>
    </xdr:from>
    <xdr:to>
      <xdr:col>6</xdr:col>
      <xdr:colOff>247650</xdr:colOff>
      <xdr:row>26</xdr:row>
      <xdr:rowOff>28575</xdr:rowOff>
    </xdr:to>
    <xdr:cxnSp macro="">
      <xdr:nvCxnSpPr>
        <xdr:cNvPr id="7" name="Straight Arrow Connector 6"/>
        <xdr:cNvCxnSpPr/>
      </xdr:nvCxnSpPr>
      <xdr:spPr>
        <a:xfrm>
          <a:off x="2905125" y="1323975"/>
          <a:ext cx="485775" cy="41910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504825</xdr:colOff>
      <xdr:row>28</xdr:row>
      <xdr:rowOff>66675</xdr:rowOff>
    </xdr:from>
    <xdr:to>
      <xdr:col>3</xdr:col>
      <xdr:colOff>495300</xdr:colOff>
      <xdr:row>30</xdr:row>
      <xdr:rowOff>85725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04825" y="2733675"/>
          <a:ext cx="600075" cy="4000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419100</xdr:colOff>
      <xdr:row>28</xdr:row>
      <xdr:rowOff>85725</xdr:rowOff>
    </xdr:from>
    <xdr:to>
      <xdr:col>9</xdr:col>
      <xdr:colOff>304800</xdr:colOff>
      <xdr:row>31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952750" y="2209800"/>
          <a:ext cx="2324100" cy="5524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200025</xdr:colOff>
      <xdr:row>33</xdr:row>
      <xdr:rowOff>19050</xdr:rowOff>
    </xdr:from>
    <xdr:to>
      <xdr:col>2</xdr:col>
      <xdr:colOff>390525</xdr:colOff>
      <xdr:row>34</xdr:row>
      <xdr:rowOff>38100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09625" y="3829050"/>
          <a:ext cx="190500" cy="2095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33</xdr:row>
      <xdr:rowOff>171450</xdr:rowOff>
    </xdr:from>
    <xdr:to>
      <xdr:col>2</xdr:col>
      <xdr:colOff>390525</xdr:colOff>
      <xdr:row>35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47725" y="3981450"/>
          <a:ext cx="152400" cy="2095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219075</xdr:colOff>
      <xdr:row>38</xdr:row>
      <xdr:rowOff>19050</xdr:rowOff>
    </xdr:from>
    <xdr:to>
      <xdr:col>2</xdr:col>
      <xdr:colOff>466725</xdr:colOff>
      <xdr:row>39</xdr:row>
      <xdr:rowOff>38100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28675" y="4781550"/>
          <a:ext cx="247650" cy="2095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209550</xdr:colOff>
      <xdr:row>39</xdr:row>
      <xdr:rowOff>0</xdr:rowOff>
    </xdr:from>
    <xdr:to>
      <xdr:col>2</xdr:col>
      <xdr:colOff>419100</xdr:colOff>
      <xdr:row>40</xdr:row>
      <xdr:rowOff>47625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19150" y="4953000"/>
          <a:ext cx="209550" cy="238125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38100</xdr:colOff>
      <xdr:row>21</xdr:row>
      <xdr:rowOff>0</xdr:rowOff>
    </xdr:from>
    <xdr:to>
      <xdr:col>14</xdr:col>
      <xdr:colOff>323850</xdr:colOff>
      <xdr:row>23</xdr:row>
      <xdr:rowOff>9525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743700" y="762000"/>
          <a:ext cx="1504950" cy="390525"/>
        </a:xfrm>
        <a:prstGeom prst="rect">
          <a:avLst/>
        </a:prstGeom>
        <a:noFill/>
      </xdr:spPr>
    </xdr:pic>
    <xdr:clientData/>
  </xdr:twoCellAnchor>
  <xdr:twoCellAnchor>
    <xdr:from>
      <xdr:col>13</xdr:col>
      <xdr:colOff>238125</xdr:colOff>
      <xdr:row>26</xdr:row>
      <xdr:rowOff>9525</xdr:rowOff>
    </xdr:from>
    <xdr:to>
      <xdr:col>13</xdr:col>
      <xdr:colOff>371475</xdr:colOff>
      <xdr:row>27</xdr:row>
      <xdr:rowOff>28575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553325" y="1724025"/>
          <a:ext cx="133350" cy="209550"/>
        </a:xfrm>
        <a:prstGeom prst="rect">
          <a:avLst/>
        </a:prstGeom>
        <a:noFill/>
      </xdr:spPr>
    </xdr:pic>
    <xdr:clientData/>
  </xdr:twoCellAnchor>
  <xdr:twoCellAnchor>
    <xdr:from>
      <xdr:col>6</xdr:col>
      <xdr:colOff>28577</xdr:colOff>
      <xdr:row>51</xdr:row>
      <xdr:rowOff>152400</xdr:rowOff>
    </xdr:from>
    <xdr:to>
      <xdr:col>6</xdr:col>
      <xdr:colOff>542925</xdr:colOff>
      <xdr:row>53</xdr:row>
      <xdr:rowOff>123825</xdr:rowOff>
    </xdr:to>
    <xdr:cxnSp macro="">
      <xdr:nvCxnSpPr>
        <xdr:cNvPr id="56" name="Straight Arrow Connector 55"/>
        <xdr:cNvCxnSpPr/>
      </xdr:nvCxnSpPr>
      <xdr:spPr>
        <a:xfrm flipH="1">
          <a:off x="3171827" y="7562850"/>
          <a:ext cx="514348" cy="3524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714375</xdr:colOff>
      <xdr:row>51</xdr:row>
      <xdr:rowOff>19050</xdr:rowOff>
    </xdr:from>
    <xdr:to>
      <xdr:col>12</xdr:col>
      <xdr:colOff>114300</xdr:colOff>
      <xdr:row>52</xdr:row>
      <xdr:rowOff>180975</xdr:rowOff>
    </xdr:to>
    <xdr:cxnSp macro="">
      <xdr:nvCxnSpPr>
        <xdr:cNvPr id="57" name="Straight Arrow Connector 56"/>
        <xdr:cNvCxnSpPr/>
      </xdr:nvCxnSpPr>
      <xdr:spPr>
        <a:xfrm>
          <a:off x="6296025" y="7429500"/>
          <a:ext cx="304800" cy="3524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48</xdr:row>
      <xdr:rowOff>123825</xdr:rowOff>
    </xdr:from>
    <xdr:to>
      <xdr:col>24</xdr:col>
      <xdr:colOff>276225</xdr:colOff>
      <xdr:row>51</xdr:row>
      <xdr:rowOff>28575</xdr:rowOff>
    </xdr:to>
    <xdr:pic>
      <xdr:nvPicPr>
        <xdr:cNvPr id="6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67950" y="695325"/>
          <a:ext cx="2085975" cy="476250"/>
        </a:xfrm>
        <a:prstGeom prst="rect">
          <a:avLst/>
        </a:prstGeom>
        <a:noFill/>
      </xdr:spPr>
    </xdr:pic>
    <xdr:clientData/>
  </xdr:twoCellAnchor>
  <xdr:twoCellAnchor>
    <xdr:from>
      <xdr:col>22</xdr:col>
      <xdr:colOff>219075</xdr:colOff>
      <xdr:row>52</xdr:row>
      <xdr:rowOff>0</xdr:rowOff>
    </xdr:from>
    <xdr:to>
      <xdr:col>22</xdr:col>
      <xdr:colOff>390525</xdr:colOff>
      <xdr:row>53</xdr:row>
      <xdr:rowOff>38100</xdr:rowOff>
    </xdr:to>
    <xdr:pic>
      <xdr:nvPicPr>
        <xdr:cNvPr id="6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077575" y="1714500"/>
          <a:ext cx="171450" cy="228600"/>
        </a:xfrm>
        <a:prstGeom prst="rect">
          <a:avLst/>
        </a:prstGeom>
        <a:noFill/>
      </xdr:spPr>
    </xdr:pic>
    <xdr:clientData/>
  </xdr:twoCellAnchor>
  <xdr:twoCellAnchor>
    <xdr:from>
      <xdr:col>30</xdr:col>
      <xdr:colOff>219075</xdr:colOff>
      <xdr:row>52</xdr:row>
      <xdr:rowOff>0</xdr:rowOff>
    </xdr:from>
    <xdr:to>
      <xdr:col>30</xdr:col>
      <xdr:colOff>390525</xdr:colOff>
      <xdr:row>53</xdr:row>
      <xdr:rowOff>38100</xdr:rowOff>
    </xdr:to>
    <xdr:pic>
      <xdr:nvPicPr>
        <xdr:cNvPr id="6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992350" y="1714500"/>
          <a:ext cx="171450" cy="228600"/>
        </a:xfrm>
        <a:prstGeom prst="rect">
          <a:avLst/>
        </a:prstGeom>
        <a:noFill/>
      </xdr:spPr>
    </xdr:pic>
    <xdr:clientData/>
  </xdr:twoCellAnchor>
  <xdr:twoCellAnchor>
    <xdr:from>
      <xdr:col>30</xdr:col>
      <xdr:colOff>219075</xdr:colOff>
      <xdr:row>52</xdr:row>
      <xdr:rowOff>0</xdr:rowOff>
    </xdr:from>
    <xdr:to>
      <xdr:col>30</xdr:col>
      <xdr:colOff>390525</xdr:colOff>
      <xdr:row>53</xdr:row>
      <xdr:rowOff>38100</xdr:rowOff>
    </xdr:to>
    <xdr:pic>
      <xdr:nvPicPr>
        <xdr:cNvPr id="6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992350" y="1714500"/>
          <a:ext cx="171450" cy="228600"/>
        </a:xfrm>
        <a:prstGeom prst="rect">
          <a:avLst/>
        </a:prstGeom>
        <a:noFill/>
      </xdr:spPr>
    </xdr:pic>
    <xdr:clientData/>
  </xdr:twoCellAnchor>
  <xdr:twoCellAnchor>
    <xdr:from>
      <xdr:col>30</xdr:col>
      <xdr:colOff>238125</xdr:colOff>
      <xdr:row>56</xdr:row>
      <xdr:rowOff>0</xdr:rowOff>
    </xdr:from>
    <xdr:to>
      <xdr:col>30</xdr:col>
      <xdr:colOff>428625</xdr:colOff>
      <xdr:row>57</xdr:row>
      <xdr:rowOff>19050</xdr:rowOff>
    </xdr:to>
    <xdr:pic>
      <xdr:nvPicPr>
        <xdr:cNvPr id="7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5011400" y="2505075"/>
          <a:ext cx="190500" cy="238125"/>
        </a:xfrm>
        <a:prstGeom prst="rect">
          <a:avLst/>
        </a:prstGeom>
        <a:noFill/>
      </xdr:spPr>
    </xdr:pic>
    <xdr:clientData/>
  </xdr:twoCellAnchor>
  <xdr:twoCellAnchor>
    <xdr:from>
      <xdr:col>29</xdr:col>
      <xdr:colOff>28575</xdr:colOff>
      <xdr:row>48</xdr:row>
      <xdr:rowOff>133350</xdr:rowOff>
    </xdr:from>
    <xdr:to>
      <xdr:col>33</xdr:col>
      <xdr:colOff>85725</xdr:colOff>
      <xdr:row>51</xdr:row>
      <xdr:rowOff>38100</xdr:rowOff>
    </xdr:to>
    <xdr:pic>
      <xdr:nvPicPr>
        <xdr:cNvPr id="7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192250" y="704850"/>
          <a:ext cx="2495550" cy="476250"/>
        </a:xfrm>
        <a:prstGeom prst="rect">
          <a:avLst/>
        </a:prstGeom>
        <a:noFill/>
      </xdr:spPr>
    </xdr:pic>
    <xdr:clientData/>
  </xdr:twoCellAnchor>
  <xdr:twoCellAnchor>
    <xdr:from>
      <xdr:col>38</xdr:col>
      <xdr:colOff>57150</xdr:colOff>
      <xdr:row>48</xdr:row>
      <xdr:rowOff>57150</xdr:rowOff>
    </xdr:from>
    <xdr:to>
      <xdr:col>42</xdr:col>
      <xdr:colOff>266700</xdr:colOff>
      <xdr:row>51</xdr:row>
      <xdr:rowOff>152400</xdr:rowOff>
    </xdr:to>
    <xdr:pic>
      <xdr:nvPicPr>
        <xdr:cNvPr id="7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135600" y="628650"/>
          <a:ext cx="2647950" cy="666750"/>
        </a:xfrm>
        <a:prstGeom prst="rect">
          <a:avLst/>
        </a:prstGeom>
        <a:noFill/>
      </xdr:spPr>
    </xdr:pic>
    <xdr:clientData/>
  </xdr:twoCellAnchor>
  <xdr:twoCellAnchor>
    <xdr:from>
      <xdr:col>39</xdr:col>
      <xdr:colOff>219075</xdr:colOff>
      <xdr:row>53</xdr:row>
      <xdr:rowOff>0</xdr:rowOff>
    </xdr:from>
    <xdr:to>
      <xdr:col>39</xdr:col>
      <xdr:colOff>390525</xdr:colOff>
      <xdr:row>54</xdr:row>
      <xdr:rowOff>38100</xdr:rowOff>
    </xdr:to>
    <xdr:pic>
      <xdr:nvPicPr>
        <xdr:cNvPr id="7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907125" y="1714500"/>
          <a:ext cx="171450" cy="228600"/>
        </a:xfrm>
        <a:prstGeom prst="rect">
          <a:avLst/>
        </a:prstGeom>
        <a:noFill/>
      </xdr:spPr>
    </xdr:pic>
    <xdr:clientData/>
  </xdr:twoCellAnchor>
  <xdr:twoCellAnchor>
    <xdr:from>
      <xdr:col>39</xdr:col>
      <xdr:colOff>219075</xdr:colOff>
      <xdr:row>53</xdr:row>
      <xdr:rowOff>0</xdr:rowOff>
    </xdr:from>
    <xdr:to>
      <xdr:col>39</xdr:col>
      <xdr:colOff>390525</xdr:colOff>
      <xdr:row>54</xdr:row>
      <xdr:rowOff>38100</xdr:rowOff>
    </xdr:to>
    <xdr:pic>
      <xdr:nvPicPr>
        <xdr:cNvPr id="7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907125" y="1714500"/>
          <a:ext cx="171450" cy="228600"/>
        </a:xfrm>
        <a:prstGeom prst="rect">
          <a:avLst/>
        </a:prstGeom>
        <a:noFill/>
      </xdr:spPr>
    </xdr:pic>
    <xdr:clientData/>
  </xdr:twoCellAnchor>
  <xdr:twoCellAnchor>
    <xdr:from>
      <xdr:col>39</xdr:col>
      <xdr:colOff>228600</xdr:colOff>
      <xdr:row>54</xdr:row>
      <xdr:rowOff>0</xdr:rowOff>
    </xdr:from>
    <xdr:to>
      <xdr:col>39</xdr:col>
      <xdr:colOff>409575</xdr:colOff>
      <xdr:row>55</xdr:row>
      <xdr:rowOff>19050</xdr:rowOff>
    </xdr:to>
    <xdr:pic>
      <xdr:nvPicPr>
        <xdr:cNvPr id="7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916650" y="1905000"/>
          <a:ext cx="180975" cy="209550"/>
        </a:xfrm>
        <a:prstGeom prst="rect">
          <a:avLst/>
        </a:prstGeom>
        <a:noFill/>
      </xdr:spPr>
    </xdr:pic>
    <xdr:clientData/>
  </xdr:twoCellAnchor>
  <xdr:twoCellAnchor>
    <xdr:from>
      <xdr:col>47</xdr:col>
      <xdr:colOff>200025</xdr:colOff>
      <xdr:row>51</xdr:row>
      <xdr:rowOff>28575</xdr:rowOff>
    </xdr:from>
    <xdr:to>
      <xdr:col>47</xdr:col>
      <xdr:colOff>428625</xdr:colOff>
      <xdr:row>52</xdr:row>
      <xdr:rowOff>47625</xdr:rowOff>
    </xdr:to>
    <xdr:pic>
      <xdr:nvPicPr>
        <xdr:cNvPr id="7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2821900" y="1743075"/>
          <a:ext cx="228600" cy="209550"/>
        </a:xfrm>
        <a:prstGeom prst="rect">
          <a:avLst/>
        </a:prstGeom>
        <a:noFill/>
      </xdr:spPr>
    </xdr:pic>
    <xdr:clientData/>
  </xdr:twoCellAnchor>
  <xdr:twoCellAnchor>
    <xdr:from>
      <xdr:col>46</xdr:col>
      <xdr:colOff>19050</xdr:colOff>
      <xdr:row>48</xdr:row>
      <xdr:rowOff>57150</xdr:rowOff>
    </xdr:from>
    <xdr:to>
      <xdr:col>49</xdr:col>
      <xdr:colOff>504825</xdr:colOff>
      <xdr:row>50</xdr:row>
      <xdr:rowOff>95250</xdr:rowOff>
    </xdr:to>
    <xdr:pic>
      <xdr:nvPicPr>
        <xdr:cNvPr id="7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2031325" y="628650"/>
          <a:ext cx="2314575" cy="4191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200027</xdr:colOff>
      <xdr:row>56</xdr:row>
      <xdr:rowOff>142875</xdr:rowOff>
    </xdr:from>
    <xdr:to>
      <xdr:col>8</xdr:col>
      <xdr:colOff>104775</xdr:colOff>
      <xdr:row>58</xdr:row>
      <xdr:rowOff>114300</xdr:rowOff>
    </xdr:to>
    <xdr:cxnSp macro="">
      <xdr:nvCxnSpPr>
        <xdr:cNvPr id="87" name="Straight Arrow Connector 86"/>
        <xdr:cNvCxnSpPr/>
      </xdr:nvCxnSpPr>
      <xdr:spPr>
        <a:xfrm flipH="1">
          <a:off x="3952877" y="8505825"/>
          <a:ext cx="514348" cy="3524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56</xdr:row>
      <xdr:rowOff>171450</xdr:rowOff>
    </xdr:from>
    <xdr:to>
      <xdr:col>9</xdr:col>
      <xdr:colOff>419100</xdr:colOff>
      <xdr:row>58</xdr:row>
      <xdr:rowOff>171450</xdr:rowOff>
    </xdr:to>
    <xdr:cxnSp macro="">
      <xdr:nvCxnSpPr>
        <xdr:cNvPr id="88" name="Straight Arrow Connector 87"/>
        <xdr:cNvCxnSpPr/>
      </xdr:nvCxnSpPr>
      <xdr:spPr>
        <a:xfrm>
          <a:off x="5038725" y="8534400"/>
          <a:ext cx="352425" cy="38100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63</xdr:row>
      <xdr:rowOff>0</xdr:rowOff>
    </xdr:from>
    <xdr:to>
      <xdr:col>2</xdr:col>
      <xdr:colOff>514350</xdr:colOff>
      <xdr:row>63</xdr:row>
      <xdr:rowOff>209550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7250" y="9782175"/>
          <a:ext cx="361950" cy="2095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64</xdr:row>
      <xdr:rowOff>33618</xdr:rowOff>
    </xdr:from>
    <xdr:to>
      <xdr:col>2</xdr:col>
      <xdr:colOff>409575</xdr:colOff>
      <xdr:row>65</xdr:row>
      <xdr:rowOff>19051</xdr:rowOff>
    </xdr:to>
    <xdr:pic>
      <xdr:nvPicPr>
        <xdr:cNvPr id="1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44096" y="9312089"/>
          <a:ext cx="171450" cy="2095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276225</xdr:colOff>
      <xdr:row>65</xdr:row>
      <xdr:rowOff>22413</xdr:rowOff>
    </xdr:from>
    <xdr:to>
      <xdr:col>2</xdr:col>
      <xdr:colOff>352425</xdr:colOff>
      <xdr:row>66</xdr:row>
      <xdr:rowOff>12887</xdr:rowOff>
    </xdr:to>
    <xdr:pic>
      <xdr:nvPicPr>
        <xdr:cNvPr id="1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82196" y="9525001"/>
          <a:ext cx="76200" cy="214592"/>
        </a:xfrm>
        <a:prstGeom prst="rect">
          <a:avLst/>
        </a:prstGeom>
        <a:noFill/>
      </xdr:spPr>
    </xdr:pic>
    <xdr:clientData/>
  </xdr:twoCellAnchor>
  <xdr:twoCellAnchor>
    <xdr:from>
      <xdr:col>11</xdr:col>
      <xdr:colOff>38100</xdr:colOff>
      <xdr:row>52</xdr:row>
      <xdr:rowOff>180975</xdr:rowOff>
    </xdr:from>
    <xdr:to>
      <xdr:col>14</xdr:col>
      <xdr:colOff>495300</xdr:colOff>
      <xdr:row>55</xdr:row>
      <xdr:rowOff>66675</xdr:rowOff>
    </xdr:to>
    <xdr:pic>
      <xdr:nvPicPr>
        <xdr:cNvPr id="1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10325" y="7781925"/>
          <a:ext cx="1790700" cy="4572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228600</xdr:colOff>
      <xdr:row>66</xdr:row>
      <xdr:rowOff>180975</xdr:rowOff>
    </xdr:from>
    <xdr:to>
      <xdr:col>2</xdr:col>
      <xdr:colOff>419100</xdr:colOff>
      <xdr:row>68</xdr:row>
      <xdr:rowOff>9525</xdr:rowOff>
    </xdr:to>
    <xdr:pic>
      <xdr:nvPicPr>
        <xdr:cNvPr id="1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33450" y="10591800"/>
          <a:ext cx="190500" cy="209550"/>
        </a:xfrm>
        <a:prstGeom prst="rect">
          <a:avLst/>
        </a:prstGeom>
        <a:noFill/>
      </xdr:spPr>
    </xdr:pic>
    <xdr:clientData/>
  </xdr:twoCellAnchor>
  <xdr:twoCellAnchor>
    <xdr:from>
      <xdr:col>54</xdr:col>
      <xdr:colOff>209550</xdr:colOff>
      <xdr:row>27</xdr:row>
      <xdr:rowOff>28575</xdr:rowOff>
    </xdr:from>
    <xdr:to>
      <xdr:col>54</xdr:col>
      <xdr:colOff>457200</xdr:colOff>
      <xdr:row>28</xdr:row>
      <xdr:rowOff>47625</xdr:rowOff>
    </xdr:to>
    <xdr:pic>
      <xdr:nvPicPr>
        <xdr:cNvPr id="8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9594175" y="7962900"/>
          <a:ext cx="247650" cy="209550"/>
        </a:xfrm>
        <a:prstGeom prst="rect">
          <a:avLst/>
        </a:prstGeom>
        <a:noFill/>
      </xdr:spPr>
    </xdr:pic>
    <xdr:clientData/>
  </xdr:twoCellAnchor>
  <xdr:twoCellAnchor>
    <xdr:from>
      <xdr:col>54</xdr:col>
      <xdr:colOff>228601</xdr:colOff>
      <xdr:row>32</xdr:row>
      <xdr:rowOff>36980</xdr:rowOff>
    </xdr:from>
    <xdr:to>
      <xdr:col>54</xdr:col>
      <xdr:colOff>419101</xdr:colOff>
      <xdr:row>33</xdr:row>
      <xdr:rowOff>27455</xdr:rowOff>
    </xdr:to>
    <xdr:pic>
      <xdr:nvPicPr>
        <xdr:cNvPr id="8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9688866" y="2804833"/>
          <a:ext cx="190500" cy="214593"/>
        </a:xfrm>
        <a:prstGeom prst="rect">
          <a:avLst/>
        </a:prstGeom>
        <a:noFill/>
      </xdr:spPr>
    </xdr:pic>
    <xdr:clientData/>
  </xdr:twoCellAnchor>
  <xdr:twoCellAnchor>
    <xdr:from>
      <xdr:col>54</xdr:col>
      <xdr:colOff>276225</xdr:colOff>
      <xdr:row>27</xdr:row>
      <xdr:rowOff>180975</xdr:rowOff>
    </xdr:from>
    <xdr:to>
      <xdr:col>54</xdr:col>
      <xdr:colOff>400050</xdr:colOff>
      <xdr:row>29</xdr:row>
      <xdr:rowOff>9525</xdr:rowOff>
    </xdr:to>
    <xdr:pic>
      <xdr:nvPicPr>
        <xdr:cNvPr id="9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9660850" y="8115300"/>
          <a:ext cx="123825" cy="238125"/>
        </a:xfrm>
        <a:prstGeom prst="rect">
          <a:avLst/>
        </a:prstGeom>
        <a:noFill/>
      </xdr:spPr>
    </xdr:pic>
    <xdr:clientData/>
  </xdr:twoCellAnchor>
  <xdr:twoCellAnchor>
    <xdr:from>
      <xdr:col>47</xdr:col>
      <xdr:colOff>200025</xdr:colOff>
      <xdr:row>23</xdr:row>
      <xdr:rowOff>28575</xdr:rowOff>
    </xdr:from>
    <xdr:to>
      <xdr:col>47</xdr:col>
      <xdr:colOff>428625</xdr:colOff>
      <xdr:row>24</xdr:row>
      <xdr:rowOff>47625</xdr:rowOff>
    </xdr:to>
    <xdr:pic>
      <xdr:nvPicPr>
        <xdr:cNvPr id="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5831800" y="7419975"/>
          <a:ext cx="228600" cy="209550"/>
        </a:xfrm>
        <a:prstGeom prst="rect">
          <a:avLst/>
        </a:prstGeom>
        <a:noFill/>
      </xdr:spPr>
    </xdr:pic>
    <xdr:clientData/>
  </xdr:twoCellAnchor>
  <xdr:twoCellAnchor>
    <xdr:from>
      <xdr:col>46</xdr:col>
      <xdr:colOff>19050</xdr:colOff>
      <xdr:row>20</xdr:row>
      <xdr:rowOff>57150</xdr:rowOff>
    </xdr:from>
    <xdr:to>
      <xdr:col>49</xdr:col>
      <xdr:colOff>504825</xdr:colOff>
      <xdr:row>22</xdr:row>
      <xdr:rowOff>95250</xdr:rowOff>
    </xdr:to>
    <xdr:pic>
      <xdr:nvPicPr>
        <xdr:cNvPr id="9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5041225" y="6877050"/>
          <a:ext cx="2314575" cy="419100"/>
        </a:xfrm>
        <a:prstGeom prst="rect">
          <a:avLst/>
        </a:prstGeom>
        <a:noFill/>
      </xdr:spPr>
    </xdr:pic>
    <xdr:clientData/>
  </xdr:twoCellAnchor>
  <xdr:twoCellAnchor>
    <xdr:from>
      <xdr:col>38</xdr:col>
      <xdr:colOff>57150</xdr:colOff>
      <xdr:row>20</xdr:row>
      <xdr:rowOff>57150</xdr:rowOff>
    </xdr:from>
    <xdr:to>
      <xdr:col>42</xdr:col>
      <xdr:colOff>266700</xdr:colOff>
      <xdr:row>23</xdr:row>
      <xdr:rowOff>152400</xdr:rowOff>
    </xdr:to>
    <xdr:pic>
      <xdr:nvPicPr>
        <xdr:cNvPr id="9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364450" y="6905625"/>
          <a:ext cx="2647950" cy="666750"/>
        </a:xfrm>
        <a:prstGeom prst="rect">
          <a:avLst/>
        </a:prstGeom>
        <a:noFill/>
      </xdr:spPr>
    </xdr:pic>
    <xdr:clientData/>
  </xdr:twoCellAnchor>
  <xdr:twoCellAnchor>
    <xdr:from>
      <xdr:col>39</xdr:col>
      <xdr:colOff>219075</xdr:colOff>
      <xdr:row>25</xdr:row>
      <xdr:rowOff>0</xdr:rowOff>
    </xdr:from>
    <xdr:to>
      <xdr:col>39</xdr:col>
      <xdr:colOff>390525</xdr:colOff>
      <xdr:row>26</xdr:row>
      <xdr:rowOff>38100</xdr:rowOff>
    </xdr:to>
    <xdr:pic>
      <xdr:nvPicPr>
        <xdr:cNvPr id="9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1135975" y="7800975"/>
          <a:ext cx="171450" cy="228600"/>
        </a:xfrm>
        <a:prstGeom prst="rect">
          <a:avLst/>
        </a:prstGeom>
        <a:noFill/>
      </xdr:spPr>
    </xdr:pic>
    <xdr:clientData/>
  </xdr:twoCellAnchor>
  <xdr:twoCellAnchor>
    <xdr:from>
      <xdr:col>39</xdr:col>
      <xdr:colOff>219075</xdr:colOff>
      <xdr:row>25</xdr:row>
      <xdr:rowOff>0</xdr:rowOff>
    </xdr:from>
    <xdr:to>
      <xdr:col>39</xdr:col>
      <xdr:colOff>390525</xdr:colOff>
      <xdr:row>26</xdr:row>
      <xdr:rowOff>38100</xdr:rowOff>
    </xdr:to>
    <xdr:pic>
      <xdr:nvPicPr>
        <xdr:cNvPr id="1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1135975" y="7800975"/>
          <a:ext cx="171450" cy="228600"/>
        </a:xfrm>
        <a:prstGeom prst="rect">
          <a:avLst/>
        </a:prstGeom>
        <a:noFill/>
      </xdr:spPr>
    </xdr:pic>
    <xdr:clientData/>
  </xdr:twoCellAnchor>
  <xdr:twoCellAnchor>
    <xdr:from>
      <xdr:col>39</xdr:col>
      <xdr:colOff>228600</xdr:colOff>
      <xdr:row>25</xdr:row>
      <xdr:rowOff>179293</xdr:rowOff>
    </xdr:from>
    <xdr:to>
      <xdr:col>39</xdr:col>
      <xdr:colOff>409575</xdr:colOff>
      <xdr:row>27</xdr:row>
      <xdr:rowOff>7843</xdr:rowOff>
    </xdr:to>
    <xdr:pic>
      <xdr:nvPicPr>
        <xdr:cNvPr id="10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1262041" y="1703293"/>
          <a:ext cx="180975" cy="209550"/>
        </a:xfrm>
        <a:prstGeom prst="rect">
          <a:avLst/>
        </a:prstGeom>
        <a:noFill/>
      </xdr:spPr>
    </xdr:pic>
    <xdr:clientData/>
  </xdr:twoCellAnchor>
  <xdr:twoCellAnchor>
    <xdr:from>
      <xdr:col>30</xdr:col>
      <xdr:colOff>219075</xdr:colOff>
      <xdr:row>24</xdr:row>
      <xdr:rowOff>0</xdr:rowOff>
    </xdr:from>
    <xdr:to>
      <xdr:col>30</xdr:col>
      <xdr:colOff>390525</xdr:colOff>
      <xdr:row>25</xdr:row>
      <xdr:rowOff>38100</xdr:rowOff>
    </xdr:to>
    <xdr:pic>
      <xdr:nvPicPr>
        <xdr:cNvPr id="10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449675" y="7610475"/>
          <a:ext cx="171450" cy="228600"/>
        </a:xfrm>
        <a:prstGeom prst="rect">
          <a:avLst/>
        </a:prstGeom>
        <a:noFill/>
      </xdr:spPr>
    </xdr:pic>
    <xdr:clientData/>
  </xdr:twoCellAnchor>
  <xdr:twoCellAnchor>
    <xdr:from>
      <xdr:col>30</xdr:col>
      <xdr:colOff>219075</xdr:colOff>
      <xdr:row>24</xdr:row>
      <xdr:rowOff>0</xdr:rowOff>
    </xdr:from>
    <xdr:to>
      <xdr:col>30</xdr:col>
      <xdr:colOff>390525</xdr:colOff>
      <xdr:row>25</xdr:row>
      <xdr:rowOff>38100</xdr:rowOff>
    </xdr:to>
    <xdr:pic>
      <xdr:nvPicPr>
        <xdr:cNvPr id="10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449675" y="7610475"/>
          <a:ext cx="171450" cy="228600"/>
        </a:xfrm>
        <a:prstGeom prst="rect">
          <a:avLst/>
        </a:prstGeom>
        <a:noFill/>
      </xdr:spPr>
    </xdr:pic>
    <xdr:clientData/>
  </xdr:twoCellAnchor>
  <xdr:twoCellAnchor>
    <xdr:from>
      <xdr:col>30</xdr:col>
      <xdr:colOff>238125</xdr:colOff>
      <xdr:row>28</xdr:row>
      <xdr:rowOff>0</xdr:rowOff>
    </xdr:from>
    <xdr:to>
      <xdr:col>30</xdr:col>
      <xdr:colOff>428625</xdr:colOff>
      <xdr:row>29</xdr:row>
      <xdr:rowOff>19050</xdr:rowOff>
    </xdr:to>
    <xdr:pic>
      <xdr:nvPicPr>
        <xdr:cNvPr id="10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468725" y="8401050"/>
          <a:ext cx="190500" cy="20955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28575</xdr:colOff>
      <xdr:row>20</xdr:row>
      <xdr:rowOff>133350</xdr:rowOff>
    </xdr:from>
    <xdr:to>
      <xdr:col>33</xdr:col>
      <xdr:colOff>85725</xdr:colOff>
      <xdr:row>23</xdr:row>
      <xdr:rowOff>38100</xdr:rowOff>
    </xdr:to>
    <xdr:pic>
      <xdr:nvPicPr>
        <xdr:cNvPr id="10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5649575" y="6981825"/>
          <a:ext cx="2495550" cy="476250"/>
        </a:xfrm>
        <a:prstGeom prst="rect">
          <a:avLst/>
        </a:prstGeom>
        <a:noFill/>
      </xdr:spPr>
    </xdr:pic>
    <xdr:clientData/>
  </xdr:twoCellAnchor>
  <xdr:twoCellAnchor>
    <xdr:from>
      <xdr:col>21</xdr:col>
      <xdr:colOff>19050</xdr:colOff>
      <xdr:row>20</xdr:row>
      <xdr:rowOff>123825</xdr:rowOff>
    </xdr:from>
    <xdr:to>
      <xdr:col>24</xdr:col>
      <xdr:colOff>276225</xdr:colOff>
      <xdr:row>23</xdr:row>
      <xdr:rowOff>28575</xdr:rowOff>
    </xdr:to>
    <xdr:pic>
      <xdr:nvPicPr>
        <xdr:cNvPr id="10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934700" y="6934200"/>
          <a:ext cx="2085975" cy="476250"/>
        </a:xfrm>
        <a:prstGeom prst="rect">
          <a:avLst/>
        </a:prstGeom>
        <a:noFill/>
      </xdr:spPr>
    </xdr:pic>
    <xdr:clientData/>
  </xdr:twoCellAnchor>
  <xdr:twoCellAnchor>
    <xdr:from>
      <xdr:col>22</xdr:col>
      <xdr:colOff>219075</xdr:colOff>
      <xdr:row>24</xdr:row>
      <xdr:rowOff>0</xdr:rowOff>
    </xdr:from>
    <xdr:to>
      <xdr:col>22</xdr:col>
      <xdr:colOff>390525</xdr:colOff>
      <xdr:row>25</xdr:row>
      <xdr:rowOff>38100</xdr:rowOff>
    </xdr:to>
    <xdr:pic>
      <xdr:nvPicPr>
        <xdr:cNvPr id="10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744325" y="7572375"/>
          <a:ext cx="171450" cy="2286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14653</xdr:colOff>
      <xdr:row>53</xdr:row>
      <xdr:rowOff>190500</xdr:rowOff>
    </xdr:from>
    <xdr:to>
      <xdr:col>5</xdr:col>
      <xdr:colOff>586154</xdr:colOff>
      <xdr:row>56</xdr:row>
      <xdr:rowOff>47625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18038" y="7195038"/>
          <a:ext cx="2395904" cy="457933"/>
        </a:xfrm>
        <a:prstGeom prst="rect">
          <a:avLst/>
        </a:prstGeom>
        <a:noFill/>
      </xdr:spPr>
    </xdr:pic>
    <xdr:clientData/>
  </xdr:twoCellAnchor>
  <xdr:twoCellAnchor>
    <xdr:from>
      <xdr:col>6</xdr:col>
      <xdr:colOff>73269</xdr:colOff>
      <xdr:row>58</xdr:row>
      <xdr:rowOff>175847</xdr:rowOff>
    </xdr:from>
    <xdr:to>
      <xdr:col>7</xdr:col>
      <xdr:colOff>82794</xdr:colOff>
      <xdr:row>60</xdr:row>
      <xdr:rowOff>166322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209192" y="8162193"/>
          <a:ext cx="808160" cy="400783"/>
        </a:xfrm>
        <a:prstGeom prst="rect">
          <a:avLst/>
        </a:prstGeom>
        <a:noFill/>
      </xdr:spPr>
    </xdr:pic>
    <xdr:clientData/>
  </xdr:twoCellAnchor>
  <xdr:twoCellAnchor>
    <xdr:from>
      <xdr:col>2</xdr:col>
      <xdr:colOff>153865</xdr:colOff>
      <xdr:row>67</xdr:row>
      <xdr:rowOff>168519</xdr:rowOff>
    </xdr:from>
    <xdr:to>
      <xdr:col>2</xdr:col>
      <xdr:colOff>496765</xdr:colOff>
      <xdr:row>68</xdr:row>
      <xdr:rowOff>187569</xdr:rowOff>
    </xdr:to>
    <xdr:pic>
      <xdr:nvPicPr>
        <xdr:cNvPr id="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7250" y="9986596"/>
          <a:ext cx="342900" cy="209550"/>
        </a:xfrm>
        <a:prstGeom prst="rect">
          <a:avLst/>
        </a:prstGeom>
        <a:noFill/>
      </xdr:spPr>
    </xdr:pic>
    <xdr:clientData/>
  </xdr:twoCellAnchor>
  <xdr:twoCellAnchor>
    <xdr:from>
      <xdr:col>8</xdr:col>
      <xdr:colOff>439615</xdr:colOff>
      <xdr:row>58</xdr:row>
      <xdr:rowOff>161192</xdr:rowOff>
    </xdr:from>
    <xdr:to>
      <xdr:col>12</xdr:col>
      <xdr:colOff>534865</xdr:colOff>
      <xdr:row>60</xdr:row>
      <xdr:rowOff>190500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982307" y="8206154"/>
          <a:ext cx="2278673" cy="439615"/>
        </a:xfrm>
        <a:prstGeom prst="rect">
          <a:avLst/>
        </a:prstGeom>
        <a:noFill/>
      </xdr:spPr>
    </xdr:pic>
    <xdr:clientData/>
  </xdr:twoCellAnchor>
  <xdr:twoCellAnchor>
    <xdr:from>
      <xdr:col>53</xdr:col>
      <xdr:colOff>78441</xdr:colOff>
      <xdr:row>23</xdr:row>
      <xdr:rowOff>134472</xdr:rowOff>
    </xdr:from>
    <xdr:to>
      <xdr:col>54</xdr:col>
      <xdr:colOff>97491</xdr:colOff>
      <xdr:row>25</xdr:row>
      <xdr:rowOff>167529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933588" y="1086972"/>
          <a:ext cx="624168" cy="447675"/>
        </a:xfrm>
        <a:prstGeom prst="rect">
          <a:avLst/>
        </a:prstGeom>
        <a:noFill/>
      </xdr:spPr>
    </xdr:pic>
    <xdr:clientData/>
  </xdr:twoCellAnchor>
  <xdr:twoCellAnchor>
    <xdr:from>
      <xdr:col>53</xdr:col>
      <xdr:colOff>44824</xdr:colOff>
      <xdr:row>20</xdr:row>
      <xdr:rowOff>123265</xdr:rowOff>
    </xdr:from>
    <xdr:to>
      <xdr:col>55</xdr:col>
      <xdr:colOff>416299</xdr:colOff>
      <xdr:row>22</xdr:row>
      <xdr:rowOff>166408</xdr:rowOff>
    </xdr:to>
    <xdr:pic>
      <xdr:nvPicPr>
        <xdr:cNvPr id="1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899971" y="694765"/>
          <a:ext cx="1581710" cy="424143"/>
        </a:xfrm>
        <a:prstGeom prst="rect">
          <a:avLst/>
        </a:prstGeom>
        <a:noFill/>
      </xdr:spPr>
    </xdr:pic>
    <xdr:clientData/>
  </xdr:twoCellAnchor>
  <xdr:twoCellAnchor>
    <xdr:from>
      <xdr:col>54</xdr:col>
      <xdr:colOff>209550</xdr:colOff>
      <xdr:row>55</xdr:row>
      <xdr:rowOff>28575</xdr:rowOff>
    </xdr:from>
    <xdr:to>
      <xdr:col>54</xdr:col>
      <xdr:colOff>457200</xdr:colOff>
      <xdr:row>56</xdr:row>
      <xdr:rowOff>47625</xdr:rowOff>
    </xdr:to>
    <xdr:pic>
      <xdr:nvPicPr>
        <xdr:cNvPr id="7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9669815" y="1776693"/>
          <a:ext cx="247650" cy="209550"/>
        </a:xfrm>
        <a:prstGeom prst="rect">
          <a:avLst/>
        </a:prstGeom>
        <a:noFill/>
      </xdr:spPr>
    </xdr:pic>
    <xdr:clientData/>
  </xdr:twoCellAnchor>
  <xdr:twoCellAnchor>
    <xdr:from>
      <xdr:col>54</xdr:col>
      <xdr:colOff>228601</xdr:colOff>
      <xdr:row>60</xdr:row>
      <xdr:rowOff>36980</xdr:rowOff>
    </xdr:from>
    <xdr:to>
      <xdr:col>54</xdr:col>
      <xdr:colOff>419101</xdr:colOff>
      <xdr:row>61</xdr:row>
      <xdr:rowOff>27455</xdr:rowOff>
    </xdr:to>
    <xdr:pic>
      <xdr:nvPicPr>
        <xdr:cNvPr id="8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9688866" y="2804833"/>
          <a:ext cx="190500" cy="214593"/>
        </a:xfrm>
        <a:prstGeom prst="rect">
          <a:avLst/>
        </a:prstGeom>
        <a:noFill/>
      </xdr:spPr>
    </xdr:pic>
    <xdr:clientData/>
  </xdr:twoCellAnchor>
  <xdr:twoCellAnchor>
    <xdr:from>
      <xdr:col>54</xdr:col>
      <xdr:colOff>276225</xdr:colOff>
      <xdr:row>55</xdr:row>
      <xdr:rowOff>180975</xdr:rowOff>
    </xdr:from>
    <xdr:to>
      <xdr:col>54</xdr:col>
      <xdr:colOff>400050</xdr:colOff>
      <xdr:row>57</xdr:row>
      <xdr:rowOff>9525</xdr:rowOff>
    </xdr:to>
    <xdr:pic>
      <xdr:nvPicPr>
        <xdr:cNvPr id="9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9736490" y="1929093"/>
          <a:ext cx="123825" cy="243167"/>
        </a:xfrm>
        <a:prstGeom prst="rect">
          <a:avLst/>
        </a:prstGeom>
        <a:noFill/>
      </xdr:spPr>
    </xdr:pic>
    <xdr:clientData/>
  </xdr:twoCellAnchor>
  <xdr:twoCellAnchor>
    <xdr:from>
      <xdr:col>53</xdr:col>
      <xdr:colOff>123265</xdr:colOff>
      <xdr:row>51</xdr:row>
      <xdr:rowOff>123266</xdr:rowOff>
    </xdr:from>
    <xdr:to>
      <xdr:col>54</xdr:col>
      <xdr:colOff>142315</xdr:colOff>
      <xdr:row>53</xdr:row>
      <xdr:rowOff>189941</xdr:rowOff>
    </xdr:to>
    <xdr:pic>
      <xdr:nvPicPr>
        <xdr:cNvPr id="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978412" y="6835590"/>
          <a:ext cx="624168" cy="447675"/>
        </a:xfrm>
        <a:prstGeom prst="rect">
          <a:avLst/>
        </a:prstGeom>
        <a:noFill/>
      </xdr:spPr>
    </xdr:pic>
    <xdr:clientData/>
  </xdr:twoCellAnchor>
  <xdr:twoCellAnchor>
    <xdr:from>
      <xdr:col>53</xdr:col>
      <xdr:colOff>44824</xdr:colOff>
      <xdr:row>48</xdr:row>
      <xdr:rowOff>123265</xdr:rowOff>
    </xdr:from>
    <xdr:to>
      <xdr:col>55</xdr:col>
      <xdr:colOff>416299</xdr:colOff>
      <xdr:row>50</xdr:row>
      <xdr:rowOff>166408</xdr:rowOff>
    </xdr:to>
    <xdr:pic>
      <xdr:nvPicPr>
        <xdr:cNvPr id="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899971" y="694765"/>
          <a:ext cx="1581710" cy="42414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33618</xdr:colOff>
      <xdr:row>3</xdr:row>
      <xdr:rowOff>0</xdr:rowOff>
    </xdr:from>
    <xdr:to>
      <xdr:col>1</xdr:col>
      <xdr:colOff>493059</xdr:colOff>
      <xdr:row>6</xdr:row>
      <xdr:rowOff>0</xdr:rowOff>
    </xdr:to>
    <xdr:pic>
      <xdr:nvPicPr>
        <xdr:cNvPr id="62" name="Picture 61" descr="C:\Documents and Settings\ajas\Desktop\Ajay\Personal\Docs\Ajay\Photo.jpg"/>
        <xdr:cNvPicPr/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3618" y="552450"/>
          <a:ext cx="849966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73"/>
  <sheetViews>
    <sheetView tabSelected="1" view="pageBreakPreview" zoomScale="85" zoomScaleNormal="100" zoomScaleSheetLayoutView="85" workbookViewId="0"/>
  </sheetViews>
  <sheetFormatPr defaultRowHeight="15"/>
  <cols>
    <col min="1" max="1" width="1.42578125" style="4" customWidth="1"/>
    <col min="2" max="6" width="9.140625" style="4"/>
    <col min="7" max="7" width="12" style="4" bestFit="1" customWidth="1"/>
    <col min="8" max="9" width="9.140625" style="4"/>
    <col min="10" max="10" width="10" style="4" bestFit="1" customWidth="1"/>
    <col min="11" max="11" width="11.85546875" style="4" customWidth="1"/>
    <col min="12" max="12" width="1.7109375" style="4" customWidth="1"/>
    <col min="13" max="19" width="9.140625" style="4"/>
    <col min="20" max="20" width="1.42578125" style="4" customWidth="1"/>
    <col min="21" max="21" width="1.5703125" style="4" customWidth="1"/>
    <col min="22" max="25" width="9.140625" style="4"/>
    <col min="26" max="26" width="12.140625" style="4" customWidth="1"/>
    <col min="27" max="27" width="8.85546875" style="4" customWidth="1"/>
    <col min="28" max="28" width="11.5703125" style="4" customWidth="1"/>
    <col min="29" max="29" width="1.42578125" style="4" customWidth="1"/>
    <col min="30" max="33" width="9.140625" style="4"/>
    <col min="34" max="34" width="10.85546875" style="4" customWidth="1"/>
    <col min="35" max="35" width="9.85546875" style="4" customWidth="1"/>
    <col min="36" max="36" width="11.7109375" style="4" customWidth="1"/>
    <col min="37" max="37" width="1.28515625" style="4" customWidth="1"/>
    <col min="38" max="38" width="1.5703125" style="4" customWidth="1"/>
    <col min="39" max="42" width="9.140625" style="4"/>
    <col min="43" max="44" width="11.7109375" style="4" customWidth="1"/>
    <col min="45" max="45" width="9.140625" style="4"/>
    <col min="46" max="46" width="1.5703125" style="4" customWidth="1"/>
    <col min="47" max="52" width="9.140625" style="4"/>
    <col min="53" max="53" width="1.42578125" style="4" customWidth="1"/>
    <col min="54" max="56" width="9.140625" style="4"/>
    <col min="57" max="58" width="10.42578125" style="4" customWidth="1"/>
    <col min="59" max="59" width="9.85546875" style="4" customWidth="1"/>
    <col min="60" max="60" width="1.42578125" style="4" customWidth="1"/>
    <col min="61" max="16384" width="9.140625" style="4"/>
  </cols>
  <sheetData>
    <row r="1" spans="1:4" ht="18.75">
      <c r="A1" s="3" t="s">
        <v>104</v>
      </c>
    </row>
    <row r="3" spans="1:4">
      <c r="A3" s="1"/>
      <c r="B3" s="1"/>
      <c r="C3" s="1"/>
      <c r="D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5" t="s">
        <v>98</v>
      </c>
      <c r="B7" s="1"/>
      <c r="C7" s="1"/>
      <c r="D7" s="1"/>
    </row>
    <row r="8" spans="1:4">
      <c r="A8" s="6" t="s">
        <v>99</v>
      </c>
      <c r="B8" s="2"/>
      <c r="C8" s="2"/>
      <c r="D8" s="2"/>
    </row>
    <row r="9" spans="1:4">
      <c r="A9" s="6" t="s">
        <v>100</v>
      </c>
      <c r="B9" s="2"/>
      <c r="C9" s="2"/>
      <c r="D9" s="2"/>
    </row>
    <row r="10" spans="1:4">
      <c r="A10" s="6" t="s">
        <v>101</v>
      </c>
      <c r="B10" s="2"/>
      <c r="C10" s="2"/>
      <c r="D10" s="2"/>
    </row>
    <row r="11" spans="1:4">
      <c r="A11" s="7" t="s">
        <v>102</v>
      </c>
      <c r="B11" s="1"/>
      <c r="C11" s="1"/>
      <c r="D11" s="1"/>
    </row>
    <row r="13" spans="1:4">
      <c r="A13" s="8" t="s">
        <v>103</v>
      </c>
    </row>
    <row r="14" spans="1:4">
      <c r="A14" s="7" t="s">
        <v>112</v>
      </c>
    </row>
    <row r="15" spans="1:4">
      <c r="A15" s="7" t="s">
        <v>105</v>
      </c>
    </row>
    <row r="16" spans="1:4">
      <c r="A16" s="7" t="s">
        <v>113</v>
      </c>
    </row>
    <row r="18" spans="1:60" ht="15" customHeight="1">
      <c r="A18" s="9"/>
      <c r="B18" s="10" t="s">
        <v>65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1"/>
      <c r="U18" s="11"/>
      <c r="V18" s="10" t="s">
        <v>65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11"/>
      <c r="AM18" s="10" t="s">
        <v>65</v>
      </c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9"/>
    </row>
    <row r="19" spans="1:60" ht="1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1"/>
      <c r="U19" s="11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11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9"/>
    </row>
    <row r="20" spans="1:60">
      <c r="A20" s="9"/>
      <c r="B20" s="12" t="s">
        <v>3</v>
      </c>
      <c r="C20" s="12"/>
      <c r="D20" s="12"/>
      <c r="E20" s="12"/>
      <c r="F20" s="12"/>
      <c r="G20" s="12"/>
      <c r="H20" s="12"/>
      <c r="I20" s="12"/>
      <c r="J20" s="12"/>
      <c r="K20" s="12"/>
      <c r="L20" s="9"/>
      <c r="M20" s="13" t="s">
        <v>13</v>
      </c>
      <c r="N20" s="13"/>
      <c r="O20" s="13"/>
      <c r="P20" s="13"/>
      <c r="Q20" s="13"/>
      <c r="R20" s="13"/>
      <c r="S20" s="13"/>
      <c r="T20" s="9"/>
      <c r="U20" s="9"/>
      <c r="V20" s="14" t="s">
        <v>90</v>
      </c>
      <c r="W20" s="14"/>
      <c r="X20" s="14"/>
      <c r="Y20" s="14"/>
      <c r="Z20" s="14"/>
      <c r="AA20" s="14"/>
      <c r="AB20" s="14"/>
      <c r="AC20" s="9"/>
      <c r="AD20" s="15" t="s">
        <v>39</v>
      </c>
      <c r="AE20" s="15"/>
      <c r="AF20" s="15"/>
      <c r="AG20" s="15"/>
      <c r="AH20" s="15"/>
      <c r="AI20" s="15"/>
      <c r="AJ20" s="15"/>
      <c r="AK20" s="9"/>
      <c r="AL20" s="9"/>
      <c r="AM20" s="14" t="s">
        <v>91</v>
      </c>
      <c r="AN20" s="14"/>
      <c r="AO20" s="14"/>
      <c r="AP20" s="14"/>
      <c r="AQ20" s="14"/>
      <c r="AR20" s="14"/>
      <c r="AS20" s="14"/>
      <c r="AT20" s="9"/>
      <c r="AU20" s="15" t="s">
        <v>50</v>
      </c>
      <c r="AV20" s="15"/>
      <c r="AW20" s="15"/>
      <c r="AX20" s="15"/>
      <c r="AY20" s="15"/>
      <c r="AZ20" s="15"/>
      <c r="BA20" s="9"/>
      <c r="BB20" s="14" t="s">
        <v>57</v>
      </c>
      <c r="BC20" s="14"/>
      <c r="BD20" s="14"/>
      <c r="BE20" s="14"/>
      <c r="BF20" s="14"/>
      <c r="BG20" s="14"/>
      <c r="BH20" s="9"/>
    </row>
    <row r="21" spans="1:60">
      <c r="A21" s="9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9"/>
      <c r="M21" s="17"/>
      <c r="N21" s="17"/>
      <c r="O21" s="17"/>
      <c r="P21" s="17"/>
      <c r="Q21" s="17"/>
      <c r="R21" s="17"/>
      <c r="S21" s="17"/>
      <c r="T21" s="9"/>
      <c r="U21" s="9"/>
      <c r="V21" s="18"/>
      <c r="W21" s="18"/>
      <c r="X21" s="18"/>
      <c r="Y21" s="18"/>
      <c r="Z21" s="18"/>
      <c r="AA21" s="18"/>
      <c r="AB21" s="18"/>
      <c r="AC21" s="9"/>
      <c r="AD21" s="19"/>
      <c r="AE21" s="19"/>
      <c r="AF21" s="19"/>
      <c r="AG21" s="19"/>
      <c r="AH21" s="19"/>
      <c r="AI21" s="19"/>
      <c r="AJ21" s="19"/>
      <c r="AK21" s="9"/>
      <c r="AL21" s="9"/>
      <c r="AM21" s="18"/>
      <c r="AN21" s="18"/>
      <c r="AO21" s="18"/>
      <c r="AP21" s="18"/>
      <c r="AQ21" s="18"/>
      <c r="AR21" s="18"/>
      <c r="AS21" s="18"/>
      <c r="AT21" s="9"/>
      <c r="AU21" s="19"/>
      <c r="AV21" s="19"/>
      <c r="AW21" s="19"/>
      <c r="AX21" s="19"/>
      <c r="AY21" s="19"/>
      <c r="AZ21" s="19"/>
      <c r="BA21" s="9"/>
      <c r="BB21" s="18"/>
      <c r="BC21" s="18"/>
      <c r="BD21" s="18"/>
      <c r="BE21" s="18"/>
      <c r="BF21" s="18"/>
      <c r="BG21" s="18"/>
      <c r="BH21" s="9"/>
    </row>
    <row r="22" spans="1:60">
      <c r="A22" s="9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9"/>
      <c r="M22" s="17"/>
      <c r="N22" s="17"/>
      <c r="O22" s="17"/>
      <c r="P22" s="17"/>
      <c r="Q22" s="17"/>
      <c r="R22" s="17"/>
      <c r="S22" s="17"/>
      <c r="T22" s="9"/>
      <c r="U22" s="9"/>
      <c r="V22" s="18"/>
      <c r="W22" s="18"/>
      <c r="X22" s="18"/>
      <c r="Y22" s="18"/>
      <c r="Z22" s="18"/>
      <c r="AA22" s="18" t="s">
        <v>22</v>
      </c>
      <c r="AB22" s="18"/>
      <c r="AC22" s="9"/>
      <c r="AD22" s="19"/>
      <c r="AE22" s="19"/>
      <c r="AF22" s="19"/>
      <c r="AG22" s="19"/>
      <c r="AH22" s="19"/>
      <c r="AI22" s="19" t="s">
        <v>40</v>
      </c>
      <c r="AJ22" s="19"/>
      <c r="AK22" s="9"/>
      <c r="AL22" s="9"/>
      <c r="AM22" s="18"/>
      <c r="AN22" s="18"/>
      <c r="AO22" s="18"/>
      <c r="AP22" s="18"/>
      <c r="AQ22" s="18"/>
      <c r="AR22" s="18" t="s">
        <v>48</v>
      </c>
      <c r="AS22" s="18"/>
      <c r="AT22" s="9"/>
      <c r="AU22" s="19"/>
      <c r="AV22" s="19"/>
      <c r="AW22" s="19"/>
      <c r="AX22" s="19"/>
      <c r="AY22" s="19" t="s">
        <v>51</v>
      </c>
      <c r="AZ22" s="19"/>
      <c r="BA22" s="9"/>
      <c r="BB22" s="18"/>
      <c r="BC22" s="18"/>
      <c r="BD22" s="18"/>
      <c r="BE22" s="18" t="s">
        <v>82</v>
      </c>
      <c r="BF22" s="18"/>
      <c r="BG22" s="18"/>
      <c r="BH22" s="9"/>
    </row>
    <row r="23" spans="1:60" ht="17.25">
      <c r="A23" s="9"/>
      <c r="B23" s="16"/>
      <c r="C23" s="16"/>
      <c r="D23" s="16"/>
      <c r="E23" s="16"/>
      <c r="F23" s="16"/>
      <c r="G23" s="16" t="s">
        <v>87</v>
      </c>
      <c r="H23" s="16"/>
      <c r="I23" s="16"/>
      <c r="J23" s="16"/>
      <c r="K23" s="16"/>
      <c r="L23" s="9"/>
      <c r="M23" s="17"/>
      <c r="N23" s="17"/>
      <c r="O23" s="17"/>
      <c r="P23" s="17"/>
      <c r="Q23" s="17"/>
      <c r="R23" s="17" t="s">
        <v>89</v>
      </c>
      <c r="S23" s="17"/>
      <c r="T23" s="9"/>
      <c r="U23" s="9"/>
      <c r="V23" s="18"/>
      <c r="W23" s="18"/>
      <c r="X23" s="18"/>
      <c r="Y23" s="18"/>
      <c r="Z23" s="18"/>
      <c r="AA23" s="18" t="s">
        <v>92</v>
      </c>
      <c r="AB23" s="18"/>
      <c r="AC23" s="9"/>
      <c r="AD23" s="19"/>
      <c r="AE23" s="19"/>
      <c r="AF23" s="19"/>
      <c r="AG23" s="19"/>
      <c r="AH23" s="19"/>
      <c r="AI23" s="19" t="s">
        <v>92</v>
      </c>
      <c r="AJ23" s="19"/>
      <c r="AK23" s="9"/>
      <c r="AL23" s="9"/>
      <c r="AM23" s="18"/>
      <c r="AN23" s="18"/>
      <c r="AO23" s="18"/>
      <c r="AP23" s="18"/>
      <c r="AQ23" s="18"/>
      <c r="AR23" s="18" t="s">
        <v>93</v>
      </c>
      <c r="AS23" s="18"/>
      <c r="AT23" s="9"/>
      <c r="AU23" s="19"/>
      <c r="AV23" s="19"/>
      <c r="AW23" s="19"/>
      <c r="AX23" s="19"/>
      <c r="AY23" s="19" t="s">
        <v>94</v>
      </c>
      <c r="AZ23" s="19"/>
      <c r="BA23" s="9"/>
      <c r="BB23" s="18"/>
      <c r="BC23" s="18"/>
      <c r="BD23" s="18"/>
      <c r="BE23" s="18" t="s">
        <v>93</v>
      </c>
      <c r="BF23" s="18"/>
      <c r="BG23" s="18"/>
      <c r="BH23" s="9"/>
    </row>
    <row r="24" spans="1:60">
      <c r="A24" s="9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9"/>
      <c r="M24" s="17"/>
      <c r="N24" s="17"/>
      <c r="O24" s="17"/>
      <c r="P24" s="17"/>
      <c r="Q24" s="17"/>
      <c r="R24" s="17"/>
      <c r="S24" s="17"/>
      <c r="T24" s="9"/>
      <c r="U24" s="9"/>
      <c r="V24" s="18"/>
      <c r="W24" s="18"/>
      <c r="X24" s="18"/>
      <c r="Y24" s="18"/>
      <c r="Z24" s="18"/>
      <c r="AA24" s="18"/>
      <c r="AB24" s="18"/>
      <c r="AC24" s="9"/>
      <c r="AD24" s="19"/>
      <c r="AE24" s="19"/>
      <c r="AF24" s="19"/>
      <c r="AG24" s="19"/>
      <c r="AH24" s="19"/>
      <c r="AI24" s="19"/>
      <c r="AJ24" s="19"/>
      <c r="AK24" s="9"/>
      <c r="AL24" s="9"/>
      <c r="AM24" s="18"/>
      <c r="AN24" s="18"/>
      <c r="AO24" s="18"/>
      <c r="AP24" s="18"/>
      <c r="AQ24" s="18"/>
      <c r="AR24" s="18"/>
      <c r="AS24" s="18"/>
      <c r="AT24" s="9"/>
      <c r="AU24" s="19" t="s">
        <v>4</v>
      </c>
      <c r="AV24" s="19"/>
      <c r="AW24" s="19" t="s">
        <v>80</v>
      </c>
      <c r="AX24" s="19"/>
      <c r="AY24" s="19"/>
      <c r="AZ24" s="20">
        <f>0.0000000363*(AZ25+3.6)/AZ25^6*AZ26^2*AZ27/AZ28</f>
        <v>7.342358732876713</v>
      </c>
      <c r="BA24" s="9"/>
      <c r="BB24" s="18"/>
      <c r="BC24" s="18"/>
      <c r="BD24" s="18"/>
      <c r="BE24" s="18"/>
      <c r="BF24" s="18"/>
      <c r="BG24" s="18"/>
      <c r="BH24" s="9"/>
    </row>
    <row r="25" spans="1:60">
      <c r="A25" s="9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9"/>
      <c r="M25" s="17" t="s">
        <v>16</v>
      </c>
      <c r="N25" s="17"/>
      <c r="O25" s="17"/>
      <c r="P25" s="17"/>
      <c r="Q25" s="17"/>
      <c r="R25" s="17"/>
      <c r="S25" s="17"/>
      <c r="T25" s="9"/>
      <c r="U25" s="9"/>
      <c r="V25" s="18" t="s">
        <v>23</v>
      </c>
      <c r="W25" s="21"/>
      <c r="X25" s="18" t="s">
        <v>31</v>
      </c>
      <c r="Y25" s="18"/>
      <c r="Z25" s="18"/>
      <c r="AA25" s="18"/>
      <c r="AB25" s="22">
        <f>1.11*AB26^2.67*((AB27^2-AB28^2)/(AB29*AB30*AB31*AB32))^0.5</f>
        <v>1.0741660534117605</v>
      </c>
      <c r="AC25" s="9"/>
      <c r="AD25" s="19" t="s">
        <v>4</v>
      </c>
      <c r="AE25" s="23"/>
      <c r="AF25" s="19" t="s">
        <v>31</v>
      </c>
      <c r="AG25" s="19"/>
      <c r="AH25" s="19"/>
      <c r="AI25" s="19"/>
      <c r="AJ25" s="22">
        <f>0.028*AJ33*AJ26^2.53*((AJ27^2-AJ28^2)/(AJ30^0.961*AJ31*AJ32*AJ29))^0.51</f>
        <v>173.93159008878973</v>
      </c>
      <c r="AK25" s="9"/>
      <c r="AL25" s="9"/>
      <c r="AM25" s="18"/>
      <c r="AN25" s="18"/>
      <c r="AO25" s="18"/>
      <c r="AP25" s="18"/>
      <c r="AQ25" s="18"/>
      <c r="AR25" s="18"/>
      <c r="AS25" s="18"/>
      <c r="AT25" s="9"/>
      <c r="AU25" s="19"/>
      <c r="AV25" s="23" t="s">
        <v>24</v>
      </c>
      <c r="AW25" s="19" t="s">
        <v>32</v>
      </c>
      <c r="AX25" s="19"/>
      <c r="AY25" s="19"/>
      <c r="AZ25" s="24">
        <v>2</v>
      </c>
      <c r="BA25" s="9"/>
      <c r="BB25" s="18"/>
      <c r="BC25" s="18"/>
      <c r="BD25" s="18"/>
      <c r="BE25" s="18" t="s">
        <v>83</v>
      </c>
      <c r="BF25" s="18"/>
      <c r="BG25" s="18"/>
      <c r="BH25" s="9"/>
    </row>
    <row r="26" spans="1:60" ht="17.25">
      <c r="A26" s="9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9"/>
      <c r="M26" s="17"/>
      <c r="N26" s="17"/>
      <c r="O26" s="17"/>
      <c r="P26" s="17"/>
      <c r="Q26" s="17"/>
      <c r="R26" s="17"/>
      <c r="S26" s="17"/>
      <c r="T26" s="9"/>
      <c r="U26" s="9"/>
      <c r="V26" s="18"/>
      <c r="W26" s="21" t="s">
        <v>24</v>
      </c>
      <c r="X26" s="18" t="s">
        <v>32</v>
      </c>
      <c r="Y26" s="18"/>
      <c r="Z26" s="18"/>
      <c r="AA26" s="18"/>
      <c r="AB26" s="24">
        <v>2</v>
      </c>
      <c r="AC26" s="9"/>
      <c r="AD26" s="19"/>
      <c r="AE26" s="23" t="s">
        <v>24</v>
      </c>
      <c r="AF26" s="19" t="s">
        <v>32</v>
      </c>
      <c r="AG26" s="19"/>
      <c r="AH26" s="19"/>
      <c r="AI26" s="19"/>
      <c r="AJ26" s="24">
        <v>12</v>
      </c>
      <c r="AK26" s="9"/>
      <c r="AL26" s="9"/>
      <c r="AM26" s="18" t="s">
        <v>4</v>
      </c>
      <c r="AN26" s="21"/>
      <c r="AO26" s="18" t="s">
        <v>31</v>
      </c>
      <c r="AP26" s="18"/>
      <c r="AQ26" s="18"/>
      <c r="AR26" s="18"/>
      <c r="AS26" s="25">
        <f>0.09*(AS27*AS28^5/(AS29*AS30*(1+3.6/AS28+0.03*AS28)))^0.5</f>
        <v>7.7730033075755489E-2</v>
      </c>
      <c r="AT26" s="9"/>
      <c r="AU26" s="19"/>
      <c r="AV26" s="23" t="s">
        <v>52</v>
      </c>
      <c r="AW26" s="19" t="s">
        <v>53</v>
      </c>
      <c r="AX26" s="19"/>
      <c r="AY26" s="19"/>
      <c r="AZ26" s="24">
        <v>1500</v>
      </c>
      <c r="BA26" s="9"/>
      <c r="BB26" s="18"/>
      <c r="BC26" s="18"/>
      <c r="BD26" s="18"/>
      <c r="BE26" s="18" t="s">
        <v>93</v>
      </c>
      <c r="BF26" s="18"/>
      <c r="BG26" s="18"/>
      <c r="BH26" s="9"/>
    </row>
    <row r="27" spans="1:60">
      <c r="A27" s="9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9"/>
      <c r="M27" s="17" t="s">
        <v>4</v>
      </c>
      <c r="N27" s="17"/>
      <c r="O27" s="17" t="s">
        <v>17</v>
      </c>
      <c r="P27" s="17"/>
      <c r="Q27" s="17"/>
      <c r="R27" s="17"/>
      <c r="S27" s="26">
        <f>10.67*S28*(S29^1.85)/(S30^1.85)/(S31^4.87)</f>
        <v>17.29538047893902</v>
      </c>
      <c r="T27" s="9"/>
      <c r="U27" s="9"/>
      <c r="V27" s="18"/>
      <c r="W27" s="21" t="s">
        <v>25</v>
      </c>
      <c r="X27" s="18" t="s">
        <v>33</v>
      </c>
      <c r="Y27" s="18"/>
      <c r="Z27" s="18"/>
      <c r="AA27" s="18"/>
      <c r="AB27" s="24">
        <v>100</v>
      </c>
      <c r="AC27" s="9"/>
      <c r="AD27" s="19"/>
      <c r="AE27" s="23" t="s">
        <v>25</v>
      </c>
      <c r="AF27" s="19" t="s">
        <v>33</v>
      </c>
      <c r="AG27" s="19"/>
      <c r="AH27" s="19"/>
      <c r="AI27" s="19"/>
      <c r="AJ27" s="24">
        <v>100</v>
      </c>
      <c r="AK27" s="9"/>
      <c r="AL27" s="9"/>
      <c r="AM27" s="18"/>
      <c r="AN27" s="18"/>
      <c r="AO27" s="18" t="s">
        <v>49</v>
      </c>
      <c r="AP27" s="18"/>
      <c r="AQ27" s="18"/>
      <c r="AR27" s="18"/>
      <c r="AS27" s="24">
        <v>10</v>
      </c>
      <c r="AT27" s="9"/>
      <c r="AU27" s="19"/>
      <c r="AV27" s="23" t="s">
        <v>27</v>
      </c>
      <c r="AW27" s="19" t="s">
        <v>35</v>
      </c>
      <c r="AX27" s="19"/>
      <c r="AY27" s="19"/>
      <c r="AZ27" s="24">
        <v>150</v>
      </c>
      <c r="BA27" s="9"/>
      <c r="BB27" s="18"/>
      <c r="BC27" s="18"/>
      <c r="BD27" s="18"/>
      <c r="BE27" s="18"/>
      <c r="BF27" s="18"/>
      <c r="BG27" s="18"/>
      <c r="BH27" s="9"/>
    </row>
    <row r="28" spans="1:60" ht="17.25">
      <c r="A28" s="9"/>
      <c r="B28" s="16"/>
      <c r="C28" s="16"/>
      <c r="D28" s="16" t="s">
        <v>0</v>
      </c>
      <c r="E28" s="16"/>
      <c r="F28" s="16"/>
      <c r="G28" s="16"/>
      <c r="H28" s="16" t="s">
        <v>1</v>
      </c>
      <c r="I28" s="16"/>
      <c r="J28" s="16"/>
      <c r="K28" s="16"/>
      <c r="L28" s="9"/>
      <c r="M28" s="17"/>
      <c r="N28" s="27" t="s">
        <v>7</v>
      </c>
      <c r="O28" s="17" t="s">
        <v>8</v>
      </c>
      <c r="P28" s="17"/>
      <c r="Q28" s="17"/>
      <c r="R28" s="17"/>
      <c r="S28" s="24">
        <v>50</v>
      </c>
      <c r="T28" s="9"/>
      <c r="U28" s="9"/>
      <c r="V28" s="18"/>
      <c r="W28" s="21" t="s">
        <v>26</v>
      </c>
      <c r="X28" s="18" t="s">
        <v>34</v>
      </c>
      <c r="Y28" s="18"/>
      <c r="Z28" s="18"/>
      <c r="AA28" s="18"/>
      <c r="AB28" s="24">
        <v>90</v>
      </c>
      <c r="AC28" s="9"/>
      <c r="AD28" s="19"/>
      <c r="AE28" s="23" t="s">
        <v>26</v>
      </c>
      <c r="AF28" s="19" t="s">
        <v>34</v>
      </c>
      <c r="AG28" s="19"/>
      <c r="AH28" s="19"/>
      <c r="AI28" s="19"/>
      <c r="AJ28" s="24">
        <v>90</v>
      </c>
      <c r="AK28" s="9"/>
      <c r="AL28" s="9"/>
      <c r="AM28" s="18"/>
      <c r="AN28" s="21" t="s">
        <v>24</v>
      </c>
      <c r="AO28" s="18" t="s">
        <v>32</v>
      </c>
      <c r="AP28" s="18"/>
      <c r="AQ28" s="18"/>
      <c r="AR28" s="18"/>
      <c r="AS28" s="24">
        <v>2</v>
      </c>
      <c r="AT28" s="9"/>
      <c r="AU28" s="19"/>
      <c r="AV28" s="23" t="s">
        <v>54</v>
      </c>
      <c r="AW28" s="28" t="s">
        <v>55</v>
      </c>
      <c r="AX28" s="19"/>
      <c r="AY28" s="19"/>
      <c r="AZ28" s="24">
        <v>0.14599999999999999</v>
      </c>
      <c r="BA28" s="9"/>
      <c r="BB28" s="18" t="s">
        <v>4</v>
      </c>
      <c r="BC28" s="18"/>
      <c r="BD28" s="18" t="s">
        <v>81</v>
      </c>
      <c r="BE28" s="18"/>
      <c r="BF28" s="18"/>
      <c r="BG28" s="22">
        <f>0.000336*BG30*BG31^2/BG32^5/BG33</f>
        <v>0.36481134042109653</v>
      </c>
      <c r="BH28" s="9"/>
    </row>
    <row r="29" spans="1:60" ht="17.25">
      <c r="A29" s="9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9"/>
      <c r="M29" s="17"/>
      <c r="N29" s="27" t="s">
        <v>18</v>
      </c>
      <c r="O29" s="17" t="s">
        <v>19</v>
      </c>
      <c r="P29" s="17"/>
      <c r="Q29" s="17"/>
      <c r="R29" s="17"/>
      <c r="S29" s="24">
        <v>5.8904862254808626E-3</v>
      </c>
      <c r="T29" s="9"/>
      <c r="U29" s="9"/>
      <c r="V29" s="18"/>
      <c r="W29" s="21" t="s">
        <v>27</v>
      </c>
      <c r="X29" s="18" t="s">
        <v>35</v>
      </c>
      <c r="Y29" s="18"/>
      <c r="Z29" s="18"/>
      <c r="AA29" s="18"/>
      <c r="AB29" s="24">
        <v>150</v>
      </c>
      <c r="AC29" s="9"/>
      <c r="AD29" s="19"/>
      <c r="AE29" s="19"/>
      <c r="AF29" s="19" t="s">
        <v>41</v>
      </c>
      <c r="AG29" s="19"/>
      <c r="AH29" s="19"/>
      <c r="AI29" s="19"/>
      <c r="AJ29" s="24">
        <f>150*0.3048/1000/1.6</f>
        <v>2.8574999999999996E-2</v>
      </c>
      <c r="AK29" s="9"/>
      <c r="AL29" s="9"/>
      <c r="AM29" s="18"/>
      <c r="AN29" s="21" t="s">
        <v>28</v>
      </c>
      <c r="AO29" s="18" t="s">
        <v>36</v>
      </c>
      <c r="AP29" s="18"/>
      <c r="AQ29" s="18"/>
      <c r="AR29" s="18"/>
      <c r="AS29" s="24">
        <v>1</v>
      </c>
      <c r="AT29" s="9"/>
      <c r="AU29" s="19"/>
      <c r="AV29" s="19"/>
      <c r="AW29" s="19"/>
      <c r="AX29" s="19"/>
      <c r="AY29" s="19"/>
      <c r="AZ29" s="19"/>
      <c r="BA29" s="9"/>
      <c r="BB29" s="18"/>
      <c r="BC29" s="18"/>
      <c r="BD29" s="18" t="s">
        <v>95</v>
      </c>
      <c r="BE29" s="18"/>
      <c r="BF29" s="18"/>
      <c r="BG29" s="20">
        <f>BG34/BG33^0.5</f>
        <v>136.97345026974844</v>
      </c>
      <c r="BH29" s="9"/>
    </row>
    <row r="30" spans="1:60">
      <c r="A30" s="9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9"/>
      <c r="M30" s="17"/>
      <c r="N30" s="27" t="s">
        <v>20</v>
      </c>
      <c r="O30" s="17" t="s">
        <v>21</v>
      </c>
      <c r="P30" s="17"/>
      <c r="Q30" s="17"/>
      <c r="R30" s="17"/>
      <c r="S30" s="24">
        <v>100</v>
      </c>
      <c r="T30" s="9"/>
      <c r="U30" s="9"/>
      <c r="V30" s="18"/>
      <c r="W30" s="21" t="s">
        <v>28</v>
      </c>
      <c r="X30" s="18" t="s">
        <v>36</v>
      </c>
      <c r="Y30" s="18"/>
      <c r="Z30" s="18"/>
      <c r="AA30" s="18"/>
      <c r="AB30" s="24">
        <v>1</v>
      </c>
      <c r="AC30" s="9"/>
      <c r="AD30" s="19"/>
      <c r="AE30" s="23" t="s">
        <v>28</v>
      </c>
      <c r="AF30" s="19" t="s">
        <v>36</v>
      </c>
      <c r="AG30" s="19"/>
      <c r="AH30" s="19"/>
      <c r="AI30" s="19"/>
      <c r="AJ30" s="24">
        <v>1</v>
      </c>
      <c r="AK30" s="9"/>
      <c r="AL30" s="9"/>
      <c r="AM30" s="18"/>
      <c r="AN30" s="21" t="s">
        <v>27</v>
      </c>
      <c r="AO30" s="18" t="s">
        <v>35</v>
      </c>
      <c r="AP30" s="18"/>
      <c r="AQ30" s="18"/>
      <c r="AR30" s="18"/>
      <c r="AS30" s="24">
        <v>150</v>
      </c>
      <c r="AT30" s="9"/>
      <c r="AU30" s="19"/>
      <c r="AV30" s="19"/>
      <c r="AW30" s="19"/>
      <c r="AX30" s="19"/>
      <c r="AY30" s="19"/>
      <c r="AZ30" s="19"/>
      <c r="BA30" s="9"/>
      <c r="BB30" s="18"/>
      <c r="BC30" s="21" t="s">
        <v>61</v>
      </c>
      <c r="BD30" s="18" t="s">
        <v>64</v>
      </c>
      <c r="BE30" s="18"/>
      <c r="BF30" s="18"/>
      <c r="BG30" s="24">
        <f>0.02</f>
        <v>0.02</v>
      </c>
      <c r="BH30" s="9"/>
    </row>
    <row r="31" spans="1:60">
      <c r="A31" s="9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9"/>
      <c r="M31" s="17"/>
      <c r="N31" s="27" t="s">
        <v>11</v>
      </c>
      <c r="O31" s="17" t="s">
        <v>12</v>
      </c>
      <c r="P31" s="17"/>
      <c r="Q31" s="17"/>
      <c r="R31" s="17"/>
      <c r="S31" s="29">
        <v>0.05</v>
      </c>
      <c r="T31" s="9"/>
      <c r="U31" s="9"/>
      <c r="V31" s="18"/>
      <c r="W31" s="21" t="s">
        <v>29</v>
      </c>
      <c r="X31" s="18" t="s">
        <v>38</v>
      </c>
      <c r="Y31" s="18"/>
      <c r="Z31" s="18"/>
      <c r="AA31" s="18"/>
      <c r="AB31" s="24">
        <v>0.99609999999999999</v>
      </c>
      <c r="AC31" s="9"/>
      <c r="AD31" s="19"/>
      <c r="AE31" s="23" t="s">
        <v>29</v>
      </c>
      <c r="AF31" s="19" t="s">
        <v>38</v>
      </c>
      <c r="AG31" s="19"/>
      <c r="AH31" s="19"/>
      <c r="AI31" s="19"/>
      <c r="AJ31" s="24">
        <v>0.99609999999999999</v>
      </c>
      <c r="AK31" s="9"/>
      <c r="AL31" s="9"/>
      <c r="AM31" s="18"/>
      <c r="AN31" s="18"/>
      <c r="AO31" s="18"/>
      <c r="AP31" s="18"/>
      <c r="AQ31" s="18"/>
      <c r="AR31" s="18"/>
      <c r="AS31" s="18"/>
      <c r="AT31" s="9"/>
      <c r="AU31" s="19"/>
      <c r="AV31" s="19"/>
      <c r="AW31" s="19"/>
      <c r="AX31" s="19"/>
      <c r="AY31" s="19"/>
      <c r="AZ31" s="19"/>
      <c r="BA31" s="9"/>
      <c r="BB31" s="18"/>
      <c r="BC31" s="21" t="s">
        <v>52</v>
      </c>
      <c r="BD31" s="18" t="s">
        <v>62</v>
      </c>
      <c r="BE31" s="18"/>
      <c r="BF31" s="18"/>
      <c r="BG31" s="24">
        <v>15000</v>
      </c>
      <c r="BH31" s="9"/>
    </row>
    <row r="32" spans="1:60" ht="17.25">
      <c r="A32" s="9"/>
      <c r="B32" s="16"/>
      <c r="C32" s="16"/>
      <c r="D32" s="16"/>
      <c r="E32" s="16"/>
      <c r="F32" s="16" t="s">
        <v>2</v>
      </c>
      <c r="G32" s="16"/>
      <c r="H32" s="16"/>
      <c r="I32" s="16"/>
      <c r="J32" s="16"/>
      <c r="K32" s="16"/>
      <c r="L32" s="9"/>
      <c r="M32" s="17"/>
      <c r="N32" s="17"/>
      <c r="O32" s="17"/>
      <c r="P32" s="17"/>
      <c r="Q32" s="17"/>
      <c r="R32" s="17"/>
      <c r="S32" s="17"/>
      <c r="T32" s="9"/>
      <c r="U32" s="9"/>
      <c r="V32" s="18"/>
      <c r="W32" s="21" t="s">
        <v>30</v>
      </c>
      <c r="X32" s="18" t="s">
        <v>37</v>
      </c>
      <c r="Y32" s="18"/>
      <c r="Z32" s="18"/>
      <c r="AA32" s="18"/>
      <c r="AB32" s="24">
        <v>550</v>
      </c>
      <c r="AC32" s="9"/>
      <c r="AD32" s="19"/>
      <c r="AE32" s="23" t="s">
        <v>30</v>
      </c>
      <c r="AF32" s="19" t="s">
        <v>37</v>
      </c>
      <c r="AG32" s="19"/>
      <c r="AH32" s="19"/>
      <c r="AI32" s="19"/>
      <c r="AJ32" s="24">
        <v>550</v>
      </c>
      <c r="AK32" s="9"/>
      <c r="AL32" s="9"/>
      <c r="AM32" s="18"/>
      <c r="AN32" s="18"/>
      <c r="AO32" s="18"/>
      <c r="AP32" s="18"/>
      <c r="AQ32" s="18"/>
      <c r="AR32" s="18"/>
      <c r="AS32" s="18"/>
      <c r="AT32" s="9"/>
      <c r="AU32" s="19"/>
      <c r="AV32" s="19"/>
      <c r="AW32" s="19"/>
      <c r="AX32" s="19"/>
      <c r="AY32" s="19"/>
      <c r="AZ32" s="19"/>
      <c r="BA32" s="9"/>
      <c r="BB32" s="18"/>
      <c r="BC32" s="21" t="s">
        <v>24</v>
      </c>
      <c r="BD32" s="18" t="s">
        <v>32</v>
      </c>
      <c r="BE32" s="18"/>
      <c r="BF32" s="18"/>
      <c r="BG32" s="24">
        <v>6</v>
      </c>
      <c r="BH32" s="9"/>
    </row>
    <row r="33" spans="1:60" ht="17.25">
      <c r="A33" s="9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9"/>
      <c r="M33" s="17"/>
      <c r="N33" s="17"/>
      <c r="O33" s="17"/>
      <c r="P33" s="17"/>
      <c r="Q33" s="17"/>
      <c r="R33" s="17"/>
      <c r="S33" s="17"/>
      <c r="T33" s="9"/>
      <c r="U33" s="9"/>
      <c r="V33" s="18"/>
      <c r="W33" s="18"/>
      <c r="X33" s="18"/>
      <c r="Y33" s="18"/>
      <c r="Z33" s="18"/>
      <c r="AA33" s="18"/>
      <c r="AB33" s="18"/>
      <c r="AC33" s="9"/>
      <c r="AD33" s="19"/>
      <c r="AE33" s="23" t="s">
        <v>42</v>
      </c>
      <c r="AF33" s="19" t="s">
        <v>43</v>
      </c>
      <c r="AG33" s="19"/>
      <c r="AH33" s="19"/>
      <c r="AI33" s="19"/>
      <c r="AJ33" s="24">
        <v>1</v>
      </c>
      <c r="AK33" s="9"/>
      <c r="AL33" s="9"/>
      <c r="AM33" s="18"/>
      <c r="AN33" s="18"/>
      <c r="AO33" s="18"/>
      <c r="AP33" s="18"/>
      <c r="AQ33" s="18"/>
      <c r="AR33" s="18"/>
      <c r="AS33" s="18"/>
      <c r="AT33" s="9"/>
      <c r="AU33" s="19"/>
      <c r="AV33" s="19"/>
      <c r="AW33" s="19"/>
      <c r="AX33" s="19"/>
      <c r="AY33" s="19"/>
      <c r="AZ33" s="19"/>
      <c r="BA33" s="9"/>
      <c r="BB33" s="18"/>
      <c r="BC33" s="18"/>
      <c r="BD33" s="18" t="s">
        <v>63</v>
      </c>
      <c r="BE33" s="18"/>
      <c r="BF33" s="18"/>
      <c r="BG33" s="30">
        <v>0.53300000000000003</v>
      </c>
      <c r="BH33" s="9"/>
    </row>
    <row r="34" spans="1:60">
      <c r="A34" s="9"/>
      <c r="B34" s="16" t="s">
        <v>4</v>
      </c>
      <c r="C34" s="16"/>
      <c r="D34" s="16" t="s">
        <v>5</v>
      </c>
      <c r="E34" s="16"/>
      <c r="F34" s="16"/>
      <c r="G34" s="26">
        <f>G35*G36*G41*G37*G37/2/G38</f>
        <v>198850.6267982049</v>
      </c>
      <c r="H34" s="16"/>
      <c r="I34" s="16"/>
      <c r="J34" s="31"/>
      <c r="K34" s="16"/>
      <c r="L34" s="9"/>
      <c r="M34" s="17"/>
      <c r="N34" s="17"/>
      <c r="O34" s="17"/>
      <c r="P34" s="17"/>
      <c r="Q34" s="17"/>
      <c r="R34" s="17"/>
      <c r="S34" s="17"/>
      <c r="T34" s="9"/>
      <c r="U34" s="9"/>
      <c r="V34" s="18"/>
      <c r="W34" s="18"/>
      <c r="X34" s="18"/>
      <c r="Y34" s="18"/>
      <c r="Z34" s="18"/>
      <c r="AA34" s="18"/>
      <c r="AB34" s="18"/>
      <c r="AC34" s="9"/>
      <c r="AD34" s="19"/>
      <c r="AE34" s="19"/>
      <c r="AF34" s="19" t="s">
        <v>44</v>
      </c>
      <c r="AG34" s="19"/>
      <c r="AH34" s="19"/>
      <c r="AI34" s="19"/>
      <c r="AJ34" s="19"/>
      <c r="AK34" s="9"/>
      <c r="AL34" s="9"/>
      <c r="AM34" s="18"/>
      <c r="AN34" s="18"/>
      <c r="AO34" s="18"/>
      <c r="AP34" s="18"/>
      <c r="AQ34" s="18"/>
      <c r="AR34" s="18"/>
      <c r="AS34" s="18"/>
      <c r="AT34" s="9"/>
      <c r="AU34" s="19"/>
      <c r="AV34" s="19"/>
      <c r="AW34" s="19"/>
      <c r="AX34" s="19"/>
      <c r="AY34" s="19"/>
      <c r="AZ34" s="19"/>
      <c r="BA34" s="9"/>
      <c r="BB34" s="18"/>
      <c r="BC34" s="21" t="s">
        <v>20</v>
      </c>
      <c r="BD34" s="18" t="s">
        <v>58</v>
      </c>
      <c r="BE34" s="18"/>
      <c r="BF34" s="18"/>
      <c r="BG34" s="24">
        <v>100</v>
      </c>
      <c r="BH34" s="9"/>
    </row>
    <row r="35" spans="1:60">
      <c r="A35" s="9"/>
      <c r="B35" s="16"/>
      <c r="C35" s="16"/>
      <c r="D35" s="16" t="s">
        <v>6</v>
      </c>
      <c r="E35" s="16"/>
      <c r="F35" s="16"/>
      <c r="G35" s="32">
        <f>IF(G39&lt;2100, (64/G39), (1/((-1.8*LOG((G40/3.7)^1.11 + 6.9/G39))))^2)</f>
        <v>2.1029320141429622E-2</v>
      </c>
      <c r="H35" s="16"/>
      <c r="I35" s="16"/>
      <c r="J35" s="16"/>
      <c r="K35" s="16"/>
      <c r="L35" s="9"/>
      <c r="M35" s="17"/>
      <c r="N35" s="17"/>
      <c r="O35" s="17"/>
      <c r="P35" s="17"/>
      <c r="Q35" s="17"/>
      <c r="R35" s="17"/>
      <c r="S35" s="33"/>
      <c r="T35" s="9"/>
      <c r="U35" s="9"/>
      <c r="V35" s="18"/>
      <c r="W35" s="18"/>
      <c r="X35" s="18"/>
      <c r="Y35" s="18"/>
      <c r="Z35" s="18"/>
      <c r="AA35" s="18"/>
      <c r="AB35" s="18"/>
      <c r="AC35" s="9"/>
      <c r="AD35" s="19"/>
      <c r="AE35" s="19"/>
      <c r="AF35" s="19" t="s">
        <v>45</v>
      </c>
      <c r="AG35" s="19"/>
      <c r="AH35" s="19"/>
      <c r="AI35" s="19"/>
      <c r="AJ35" s="19"/>
      <c r="AK35" s="9"/>
      <c r="AL35" s="9"/>
      <c r="AM35" s="18"/>
      <c r="AN35" s="18"/>
      <c r="AO35" s="18"/>
      <c r="AP35" s="18"/>
      <c r="AQ35" s="18"/>
      <c r="AR35" s="18"/>
      <c r="AS35" s="18"/>
      <c r="AT35" s="9"/>
      <c r="AU35" s="19"/>
      <c r="AV35" s="19"/>
      <c r="AW35" s="19"/>
      <c r="AX35" s="19"/>
      <c r="AY35" s="19"/>
      <c r="AZ35" s="19"/>
      <c r="BA35" s="9"/>
      <c r="BB35" s="18"/>
      <c r="BC35" s="18"/>
      <c r="BD35" s="18" t="s">
        <v>59</v>
      </c>
      <c r="BE35" s="18"/>
      <c r="BF35" s="18"/>
      <c r="BG35" s="18"/>
      <c r="BH35" s="9"/>
    </row>
    <row r="36" spans="1:60">
      <c r="A36" s="9"/>
      <c r="B36" s="16"/>
      <c r="C36" s="34" t="s">
        <v>7</v>
      </c>
      <c r="D36" s="16" t="s">
        <v>8</v>
      </c>
      <c r="E36" s="16"/>
      <c r="F36" s="16"/>
      <c r="G36" s="24">
        <v>100</v>
      </c>
      <c r="H36" s="16"/>
      <c r="I36" s="16"/>
      <c r="J36" s="16"/>
      <c r="K36" s="16"/>
      <c r="L36" s="9"/>
      <c r="M36" s="17"/>
      <c r="N36" s="17"/>
      <c r="O36" s="17"/>
      <c r="P36" s="17"/>
      <c r="Q36" s="17"/>
      <c r="R36" s="17"/>
      <c r="S36" s="17"/>
      <c r="T36" s="9"/>
      <c r="U36" s="9"/>
      <c r="V36" s="18"/>
      <c r="W36" s="18"/>
      <c r="X36" s="18"/>
      <c r="Y36" s="18"/>
      <c r="Z36" s="18"/>
      <c r="AA36" s="18"/>
      <c r="AB36" s="18"/>
      <c r="AC36" s="9"/>
      <c r="AD36" s="19"/>
      <c r="AE36" s="19"/>
      <c r="AF36" s="19" t="s">
        <v>46</v>
      </c>
      <c r="AG36" s="19"/>
      <c r="AH36" s="19"/>
      <c r="AI36" s="19"/>
      <c r="AJ36" s="19"/>
      <c r="AK36" s="9"/>
      <c r="AL36" s="9"/>
      <c r="AM36" s="18"/>
      <c r="AN36" s="18"/>
      <c r="AO36" s="18"/>
      <c r="AP36" s="18"/>
      <c r="AQ36" s="18"/>
      <c r="AR36" s="18"/>
      <c r="AS36" s="18"/>
      <c r="AT36" s="9"/>
      <c r="AU36" s="19"/>
      <c r="AV36" s="19"/>
      <c r="AW36" s="19"/>
      <c r="AX36" s="19"/>
      <c r="AY36" s="19"/>
      <c r="AZ36" s="19"/>
      <c r="BA36" s="9"/>
      <c r="BB36" s="18"/>
      <c r="BC36" s="18"/>
      <c r="BD36" s="18" t="s">
        <v>60</v>
      </c>
      <c r="BE36" s="18"/>
      <c r="BF36" s="18"/>
      <c r="BG36" s="18"/>
      <c r="BH36" s="9"/>
    </row>
    <row r="37" spans="1:60">
      <c r="A37" s="9"/>
      <c r="B37" s="16"/>
      <c r="C37" s="34" t="s">
        <v>9</v>
      </c>
      <c r="D37" s="16" t="s">
        <v>10</v>
      </c>
      <c r="E37" s="16"/>
      <c r="F37" s="16"/>
      <c r="G37" s="24">
        <v>3.4380000000000002</v>
      </c>
      <c r="H37" s="16"/>
      <c r="I37" s="16"/>
      <c r="J37" s="35"/>
      <c r="K37" s="16"/>
      <c r="L37" s="9"/>
      <c r="M37" s="17"/>
      <c r="N37" s="17"/>
      <c r="O37" s="36"/>
      <c r="P37" s="17"/>
      <c r="Q37" s="17"/>
      <c r="R37" s="17"/>
      <c r="S37" s="17"/>
      <c r="T37" s="9"/>
      <c r="U37" s="9"/>
      <c r="V37" s="18"/>
      <c r="W37" s="18"/>
      <c r="X37" s="18"/>
      <c r="Y37" s="18"/>
      <c r="Z37" s="18"/>
      <c r="AA37" s="18"/>
      <c r="AB37" s="18"/>
      <c r="AC37" s="9"/>
      <c r="AD37" s="19"/>
      <c r="AE37" s="19"/>
      <c r="AF37" s="19" t="s">
        <v>47</v>
      </c>
      <c r="AG37" s="19"/>
      <c r="AH37" s="19"/>
      <c r="AI37" s="19"/>
      <c r="AJ37" s="19"/>
      <c r="AK37" s="9"/>
      <c r="AL37" s="9"/>
      <c r="AM37" s="18"/>
      <c r="AN37" s="18"/>
      <c r="AO37" s="18"/>
      <c r="AP37" s="18"/>
      <c r="AQ37" s="18"/>
      <c r="AR37" s="18"/>
      <c r="AS37" s="18"/>
      <c r="AT37" s="9"/>
      <c r="AU37" s="19"/>
      <c r="AV37" s="19"/>
      <c r="AW37" s="19"/>
      <c r="AX37" s="19"/>
      <c r="AY37" s="19"/>
      <c r="AZ37" s="19"/>
      <c r="BA37" s="9"/>
      <c r="BB37" s="18"/>
      <c r="BC37" s="18"/>
      <c r="BD37" s="18"/>
      <c r="BE37" s="18"/>
      <c r="BF37" s="18"/>
      <c r="BG37" s="18"/>
      <c r="BH37" s="9"/>
    </row>
    <row r="38" spans="1:60">
      <c r="A38" s="9"/>
      <c r="B38" s="16"/>
      <c r="C38" s="34" t="s">
        <v>11</v>
      </c>
      <c r="D38" s="16" t="s">
        <v>12</v>
      </c>
      <c r="E38" s="16"/>
      <c r="F38" s="16"/>
      <c r="G38" s="29">
        <v>0.05</v>
      </c>
      <c r="H38" s="16"/>
      <c r="I38" s="16"/>
      <c r="J38" s="37"/>
      <c r="K38" s="16"/>
      <c r="L38" s="9"/>
      <c r="M38" s="17"/>
      <c r="N38" s="17"/>
      <c r="O38" s="17"/>
      <c r="P38" s="17"/>
      <c r="Q38" s="17"/>
      <c r="R38" s="17"/>
      <c r="S38" s="17"/>
      <c r="T38" s="9"/>
      <c r="U38" s="9"/>
      <c r="V38" s="18"/>
      <c r="W38" s="18"/>
      <c r="X38" s="18"/>
      <c r="Y38" s="18"/>
      <c r="Z38" s="18"/>
      <c r="AA38" s="18"/>
      <c r="AB38" s="18"/>
      <c r="AC38" s="9"/>
      <c r="AD38" s="19"/>
      <c r="AE38" s="19"/>
      <c r="AF38" s="19"/>
      <c r="AG38" s="19"/>
      <c r="AH38" s="19"/>
      <c r="AI38" s="19"/>
      <c r="AJ38" s="19"/>
      <c r="AK38" s="9"/>
      <c r="AL38" s="9"/>
      <c r="AM38" s="18"/>
      <c r="AN38" s="18"/>
      <c r="AO38" s="18"/>
      <c r="AP38" s="18"/>
      <c r="AQ38" s="18"/>
      <c r="AR38" s="18"/>
      <c r="AS38" s="18"/>
      <c r="AT38" s="9"/>
      <c r="AU38" s="19"/>
      <c r="AV38" s="19"/>
      <c r="AW38" s="19"/>
      <c r="AX38" s="19"/>
      <c r="AY38" s="19"/>
      <c r="AZ38" s="19"/>
      <c r="BA38" s="9"/>
      <c r="BB38" s="18"/>
      <c r="BC38" s="18"/>
      <c r="BD38" s="18"/>
      <c r="BE38" s="18"/>
      <c r="BF38" s="18"/>
      <c r="BG38" s="18"/>
      <c r="BH38" s="9"/>
    </row>
    <row r="39" spans="1:60">
      <c r="A39" s="9"/>
      <c r="B39" s="16"/>
      <c r="C39" s="16"/>
      <c r="D39" s="16" t="s">
        <v>14</v>
      </c>
      <c r="E39" s="16"/>
      <c r="F39" s="16"/>
      <c r="G39" s="38">
        <f>G38*G37*G41/0.001</f>
        <v>137520</v>
      </c>
      <c r="H39" s="16"/>
      <c r="I39" s="16"/>
      <c r="J39" s="37"/>
      <c r="K39" s="16"/>
      <c r="L39" s="9"/>
      <c r="M39" s="17"/>
      <c r="N39" s="17"/>
      <c r="O39" s="17"/>
      <c r="P39" s="17"/>
      <c r="Q39" s="17"/>
      <c r="R39" s="17"/>
      <c r="S39" s="17"/>
      <c r="T39" s="9"/>
      <c r="U39" s="9"/>
      <c r="V39" s="18"/>
      <c r="W39" s="18"/>
      <c r="X39" s="18"/>
      <c r="Y39" s="18"/>
      <c r="Z39" s="18"/>
      <c r="AA39" s="18"/>
      <c r="AB39" s="18"/>
      <c r="AC39" s="9"/>
      <c r="AD39" s="19"/>
      <c r="AE39" s="19"/>
      <c r="AF39" s="19"/>
      <c r="AG39" s="19"/>
      <c r="AH39" s="19"/>
      <c r="AI39" s="19"/>
      <c r="AJ39" s="19"/>
      <c r="AK39" s="9"/>
      <c r="AL39" s="9"/>
      <c r="AM39" s="18"/>
      <c r="AN39" s="18"/>
      <c r="AO39" s="18"/>
      <c r="AP39" s="18"/>
      <c r="AQ39" s="18"/>
      <c r="AR39" s="18"/>
      <c r="AS39" s="18"/>
      <c r="AT39" s="9"/>
      <c r="AU39" s="19"/>
      <c r="AV39" s="19"/>
      <c r="AW39" s="19"/>
      <c r="AX39" s="19"/>
      <c r="AY39" s="19"/>
      <c r="AZ39" s="19"/>
      <c r="BA39" s="9"/>
      <c r="BB39" s="18"/>
      <c r="BC39" s="21"/>
      <c r="BD39" s="18"/>
      <c r="BE39" s="18"/>
      <c r="BF39" s="18"/>
      <c r="BG39" s="18"/>
      <c r="BH39" s="9"/>
    </row>
    <row r="40" spans="1:60">
      <c r="A40" s="9"/>
      <c r="B40" s="16"/>
      <c r="C40" s="16"/>
      <c r="D40" s="16" t="s">
        <v>15</v>
      </c>
      <c r="E40" s="16"/>
      <c r="F40" s="16"/>
      <c r="G40" s="29">
        <f>0.000045/G38</f>
        <v>8.9999999999999998E-4</v>
      </c>
      <c r="H40" s="16"/>
      <c r="I40" s="16"/>
      <c r="J40" s="16"/>
      <c r="K40" s="16"/>
      <c r="L40" s="9"/>
      <c r="M40" s="17"/>
      <c r="N40" s="17"/>
      <c r="O40" s="17"/>
      <c r="P40" s="17"/>
      <c r="Q40" s="17"/>
      <c r="R40" s="17"/>
      <c r="S40" s="17"/>
      <c r="T40" s="9"/>
      <c r="U40" s="9"/>
      <c r="V40" s="18"/>
      <c r="W40" s="18"/>
      <c r="X40" s="18"/>
      <c r="Y40" s="18"/>
      <c r="Z40" s="18"/>
      <c r="AA40" s="18"/>
      <c r="AB40" s="18"/>
      <c r="AC40" s="9"/>
      <c r="AD40" s="19"/>
      <c r="AE40" s="19"/>
      <c r="AF40" s="19"/>
      <c r="AG40" s="19"/>
      <c r="AH40" s="19"/>
      <c r="AI40" s="19"/>
      <c r="AJ40" s="19"/>
      <c r="AK40" s="9"/>
      <c r="AL40" s="9"/>
      <c r="AM40" s="18"/>
      <c r="AN40" s="18"/>
      <c r="AO40" s="18"/>
      <c r="AP40" s="18"/>
      <c r="AQ40" s="18"/>
      <c r="AR40" s="18"/>
      <c r="AS40" s="18"/>
      <c r="AT40" s="9"/>
      <c r="AU40" s="19"/>
      <c r="AV40" s="19"/>
      <c r="AW40" s="19"/>
      <c r="AX40" s="19"/>
      <c r="AY40" s="19"/>
      <c r="AZ40" s="19"/>
      <c r="BA40" s="9"/>
      <c r="BB40" s="18"/>
      <c r="BC40" s="18"/>
      <c r="BD40" s="18"/>
      <c r="BE40" s="18"/>
      <c r="BF40" s="18"/>
      <c r="BG40" s="18"/>
      <c r="BH40" s="9"/>
    </row>
    <row r="41" spans="1:60" ht="17.25">
      <c r="A41" s="9"/>
      <c r="B41" s="16"/>
      <c r="C41" s="39" t="s">
        <v>56</v>
      </c>
      <c r="D41" s="40" t="s">
        <v>78</v>
      </c>
      <c r="E41" s="16"/>
      <c r="F41" s="16"/>
      <c r="G41" s="24">
        <v>800</v>
      </c>
      <c r="H41" s="16"/>
      <c r="I41" s="16"/>
      <c r="J41" s="16"/>
      <c r="K41" s="16"/>
      <c r="L41" s="9"/>
      <c r="M41" s="17"/>
      <c r="N41" s="17"/>
      <c r="O41" s="17"/>
      <c r="P41" s="17"/>
      <c r="Q41" s="17"/>
      <c r="R41" s="17"/>
      <c r="S41" s="17"/>
      <c r="T41" s="9"/>
      <c r="U41" s="9"/>
      <c r="V41" s="18"/>
      <c r="W41" s="18"/>
      <c r="X41" s="18"/>
      <c r="Y41" s="18"/>
      <c r="Z41" s="18"/>
      <c r="AA41" s="18"/>
      <c r="AB41" s="18"/>
      <c r="AC41" s="9"/>
      <c r="AD41" s="19"/>
      <c r="AE41" s="19"/>
      <c r="AF41" s="19"/>
      <c r="AG41" s="19"/>
      <c r="AH41" s="19"/>
      <c r="AI41" s="19"/>
      <c r="AJ41" s="19"/>
      <c r="AK41" s="9"/>
      <c r="AL41" s="9"/>
      <c r="AM41" s="41" t="s">
        <v>108</v>
      </c>
      <c r="AN41" s="41"/>
      <c r="AO41" s="41"/>
      <c r="AP41" s="41"/>
      <c r="AQ41" s="41"/>
      <c r="AR41" s="41"/>
      <c r="AS41" s="41"/>
      <c r="AT41" s="9"/>
      <c r="AU41" s="42" t="s">
        <v>110</v>
      </c>
      <c r="AV41" s="42"/>
      <c r="AW41" s="42"/>
      <c r="AX41" s="42"/>
      <c r="AY41" s="42"/>
      <c r="AZ41" s="42"/>
      <c r="BA41" s="9"/>
      <c r="BB41" s="41" t="s">
        <v>111</v>
      </c>
      <c r="BC41" s="41"/>
      <c r="BD41" s="41"/>
      <c r="BE41" s="41"/>
      <c r="BF41" s="41"/>
      <c r="BG41" s="41"/>
      <c r="BH41" s="9"/>
    </row>
    <row r="42" spans="1:60">
      <c r="A42" s="9"/>
      <c r="B42" s="16"/>
      <c r="C42" s="39" t="s">
        <v>77</v>
      </c>
      <c r="D42" s="16" t="s">
        <v>79</v>
      </c>
      <c r="E42" s="16"/>
      <c r="F42" s="16"/>
      <c r="G42" s="29">
        <v>6.0510000000000002E-4</v>
      </c>
      <c r="H42" s="16"/>
      <c r="I42" s="16"/>
      <c r="J42" s="16"/>
      <c r="K42" s="16"/>
      <c r="L42" s="9"/>
      <c r="M42" s="17"/>
      <c r="N42" s="17"/>
      <c r="O42" s="17"/>
      <c r="P42" s="17"/>
      <c r="Q42" s="17"/>
      <c r="R42" s="17"/>
      <c r="S42" s="17"/>
      <c r="T42" s="9"/>
      <c r="U42" s="9"/>
      <c r="V42" s="18" t="s">
        <v>106</v>
      </c>
      <c r="W42" s="18"/>
      <c r="X42" s="18"/>
      <c r="Y42" s="18"/>
      <c r="Z42" s="18"/>
      <c r="AA42" s="18"/>
      <c r="AB42" s="18"/>
      <c r="AC42" s="9"/>
      <c r="AD42" s="19" t="s">
        <v>107</v>
      </c>
      <c r="AE42" s="19"/>
      <c r="AF42" s="19"/>
      <c r="AG42" s="19"/>
      <c r="AH42" s="19"/>
      <c r="AI42" s="19"/>
      <c r="AJ42" s="19"/>
      <c r="AK42" s="9"/>
      <c r="AL42" s="9"/>
      <c r="AM42" s="41"/>
      <c r="AN42" s="41"/>
      <c r="AO42" s="41"/>
      <c r="AP42" s="41"/>
      <c r="AQ42" s="41"/>
      <c r="AR42" s="41"/>
      <c r="AS42" s="41"/>
      <c r="AT42" s="9"/>
      <c r="AU42" s="42"/>
      <c r="AV42" s="42"/>
      <c r="AW42" s="42"/>
      <c r="AX42" s="42"/>
      <c r="AY42" s="42"/>
      <c r="AZ42" s="42"/>
      <c r="BA42" s="9"/>
      <c r="BB42" s="41"/>
      <c r="BC42" s="41"/>
      <c r="BD42" s="41"/>
      <c r="BE42" s="41"/>
      <c r="BF42" s="41"/>
      <c r="BG42" s="41"/>
      <c r="BH42" s="9"/>
    </row>
    <row r="43" spans="1:60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</row>
    <row r="46" spans="1:60" ht="15" customHeight="1">
      <c r="A46" s="9"/>
      <c r="B46" s="10" t="s">
        <v>66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1"/>
      <c r="U46" s="11"/>
      <c r="V46" s="10" t="s">
        <v>66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1"/>
      <c r="AL46" s="11"/>
      <c r="AM46" s="10" t="s">
        <v>66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9"/>
    </row>
    <row r="47" spans="1:60" ht="1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1"/>
      <c r="U47" s="11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1"/>
      <c r="AL47" s="11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9"/>
    </row>
    <row r="48" spans="1:60">
      <c r="A48" s="9"/>
      <c r="B48" s="12" t="s">
        <v>67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9"/>
      <c r="U48" s="9"/>
      <c r="V48" s="14" t="s">
        <v>90</v>
      </c>
      <c r="W48" s="14"/>
      <c r="X48" s="14"/>
      <c r="Y48" s="14"/>
      <c r="Z48" s="14"/>
      <c r="AA48" s="14"/>
      <c r="AB48" s="14"/>
      <c r="AC48" s="9"/>
      <c r="AD48" s="15" t="s">
        <v>39</v>
      </c>
      <c r="AE48" s="15"/>
      <c r="AF48" s="15"/>
      <c r="AG48" s="15"/>
      <c r="AH48" s="15"/>
      <c r="AI48" s="15"/>
      <c r="AJ48" s="15"/>
      <c r="AK48" s="9"/>
      <c r="AL48" s="9"/>
      <c r="AM48" s="14" t="s">
        <v>91</v>
      </c>
      <c r="AN48" s="14"/>
      <c r="AO48" s="14"/>
      <c r="AP48" s="14"/>
      <c r="AQ48" s="14"/>
      <c r="AR48" s="14"/>
      <c r="AS48" s="14"/>
      <c r="AT48" s="9"/>
      <c r="AU48" s="15" t="s">
        <v>50</v>
      </c>
      <c r="AV48" s="15"/>
      <c r="AW48" s="15"/>
      <c r="AX48" s="15"/>
      <c r="AY48" s="15"/>
      <c r="AZ48" s="15"/>
      <c r="BA48" s="9"/>
      <c r="BB48" s="14" t="s">
        <v>57</v>
      </c>
      <c r="BC48" s="14"/>
      <c r="BD48" s="14"/>
      <c r="BE48" s="14"/>
      <c r="BF48" s="14"/>
      <c r="BG48" s="14"/>
      <c r="BH48" s="9"/>
    </row>
    <row r="49" spans="1:60">
      <c r="A49" s="9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9"/>
      <c r="U49" s="9"/>
      <c r="V49" s="18"/>
      <c r="W49" s="18"/>
      <c r="X49" s="18"/>
      <c r="Y49" s="18"/>
      <c r="Z49" s="18"/>
      <c r="AA49" s="18"/>
      <c r="AB49" s="18"/>
      <c r="AC49" s="9"/>
      <c r="AD49" s="19"/>
      <c r="AE49" s="19"/>
      <c r="AF49" s="19"/>
      <c r="AG49" s="19"/>
      <c r="AH49" s="19"/>
      <c r="AI49" s="19"/>
      <c r="AJ49" s="19"/>
      <c r="AK49" s="9"/>
      <c r="AL49" s="9"/>
      <c r="AM49" s="18"/>
      <c r="AN49" s="18"/>
      <c r="AO49" s="18"/>
      <c r="AP49" s="18"/>
      <c r="AQ49" s="18"/>
      <c r="AR49" s="18"/>
      <c r="AS49" s="18"/>
      <c r="AT49" s="9"/>
      <c r="AU49" s="19"/>
      <c r="AV49" s="19"/>
      <c r="AW49" s="19"/>
      <c r="AX49" s="19"/>
      <c r="AY49" s="19"/>
      <c r="AZ49" s="19"/>
      <c r="BA49" s="9"/>
      <c r="BB49" s="18"/>
      <c r="BC49" s="18"/>
      <c r="BD49" s="18"/>
      <c r="BE49" s="18"/>
      <c r="BF49" s="18"/>
      <c r="BG49" s="18"/>
      <c r="BH49" s="9"/>
    </row>
    <row r="50" spans="1:60">
      <c r="A50" s="9"/>
      <c r="B50" s="43" t="s">
        <v>86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9"/>
      <c r="U50" s="9"/>
      <c r="V50" s="18"/>
      <c r="W50" s="18"/>
      <c r="X50" s="18"/>
      <c r="Y50" s="18"/>
      <c r="Z50" s="18"/>
      <c r="AA50" s="18" t="s">
        <v>22</v>
      </c>
      <c r="AB50" s="18"/>
      <c r="AC50" s="9"/>
      <c r="AD50" s="19"/>
      <c r="AE50" s="19"/>
      <c r="AF50" s="19"/>
      <c r="AG50" s="19"/>
      <c r="AH50" s="19"/>
      <c r="AI50" s="19" t="s">
        <v>40</v>
      </c>
      <c r="AJ50" s="19"/>
      <c r="AK50" s="9"/>
      <c r="AL50" s="9"/>
      <c r="AM50" s="18"/>
      <c r="AN50" s="18"/>
      <c r="AO50" s="18"/>
      <c r="AP50" s="18"/>
      <c r="AQ50" s="18"/>
      <c r="AR50" s="18" t="s">
        <v>48</v>
      </c>
      <c r="AS50" s="18"/>
      <c r="AT50" s="9"/>
      <c r="AU50" s="19"/>
      <c r="AV50" s="19"/>
      <c r="AW50" s="19"/>
      <c r="AX50" s="19"/>
      <c r="AY50" s="19" t="s">
        <v>51</v>
      </c>
      <c r="AZ50" s="19"/>
      <c r="BA50" s="9"/>
      <c r="BB50" s="18"/>
      <c r="BC50" s="18"/>
      <c r="BD50" s="18"/>
      <c r="BE50" s="18" t="s">
        <v>97</v>
      </c>
      <c r="BF50" s="18"/>
      <c r="BG50" s="18"/>
      <c r="BH50" s="9"/>
    </row>
    <row r="51" spans="1:60" ht="17.25">
      <c r="A51" s="9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9"/>
      <c r="U51" s="9"/>
      <c r="V51" s="18"/>
      <c r="W51" s="18"/>
      <c r="X51" s="18"/>
      <c r="Y51" s="18"/>
      <c r="Z51" s="18"/>
      <c r="AA51" s="18" t="s">
        <v>92</v>
      </c>
      <c r="AB51" s="18"/>
      <c r="AC51" s="9"/>
      <c r="AD51" s="19"/>
      <c r="AE51" s="19"/>
      <c r="AF51" s="19"/>
      <c r="AG51" s="19"/>
      <c r="AH51" s="19"/>
      <c r="AI51" s="19" t="s">
        <v>92</v>
      </c>
      <c r="AJ51" s="19"/>
      <c r="AK51" s="9"/>
      <c r="AL51" s="9"/>
      <c r="AM51" s="18"/>
      <c r="AN51" s="18"/>
      <c r="AO51" s="18"/>
      <c r="AP51" s="18"/>
      <c r="AQ51" s="18"/>
      <c r="AR51" s="18" t="s">
        <v>93</v>
      </c>
      <c r="AS51" s="18"/>
      <c r="AT51" s="9"/>
      <c r="AU51" s="19"/>
      <c r="AV51" s="19"/>
      <c r="AW51" s="19"/>
      <c r="AX51" s="19"/>
      <c r="AY51" s="19"/>
      <c r="AZ51" s="19"/>
      <c r="BA51" s="9"/>
      <c r="BB51" s="18"/>
      <c r="BC51" s="18"/>
      <c r="BD51" s="18"/>
      <c r="BE51" s="18" t="s">
        <v>93</v>
      </c>
      <c r="BF51" s="18"/>
      <c r="BG51" s="18"/>
      <c r="BH51" s="9"/>
    </row>
    <row r="52" spans="1:60">
      <c r="A52" s="9"/>
      <c r="B52" s="16"/>
      <c r="C52" s="16"/>
      <c r="D52" s="16"/>
      <c r="E52" s="16"/>
      <c r="F52" s="16" t="s">
        <v>74</v>
      </c>
      <c r="G52" s="16"/>
      <c r="H52" s="16"/>
      <c r="I52" s="16"/>
      <c r="J52" s="16"/>
      <c r="K52" s="16"/>
      <c r="L52" s="16"/>
      <c r="M52" s="16" t="s">
        <v>76</v>
      </c>
      <c r="N52" s="16"/>
      <c r="O52" s="16"/>
      <c r="P52" s="16"/>
      <c r="Q52" s="16"/>
      <c r="R52" s="16"/>
      <c r="S52" s="16"/>
      <c r="T52" s="9"/>
      <c r="U52" s="9"/>
      <c r="V52" s="18"/>
      <c r="W52" s="18"/>
      <c r="X52" s="18"/>
      <c r="Y52" s="18"/>
      <c r="Z52" s="18"/>
      <c r="AA52" s="18"/>
      <c r="AB52" s="18"/>
      <c r="AC52" s="9"/>
      <c r="AD52" s="19"/>
      <c r="AE52" s="19"/>
      <c r="AF52" s="19"/>
      <c r="AG52" s="19"/>
      <c r="AH52" s="19"/>
      <c r="AI52" s="19"/>
      <c r="AJ52" s="19"/>
      <c r="AK52" s="9"/>
      <c r="AL52" s="9"/>
      <c r="AM52" s="18"/>
      <c r="AN52" s="18"/>
      <c r="AO52" s="18"/>
      <c r="AP52" s="18"/>
      <c r="AQ52" s="18"/>
      <c r="AR52" s="18"/>
      <c r="AS52" s="18"/>
      <c r="AT52" s="9"/>
      <c r="AU52" s="19" t="s">
        <v>4</v>
      </c>
      <c r="AV52" s="19"/>
      <c r="AW52" s="19" t="s">
        <v>80</v>
      </c>
      <c r="AX52" s="19"/>
      <c r="AY52" s="19"/>
      <c r="AZ52" s="20">
        <f>0.0000000363*(AZ53+3.6)/AZ53^6*AZ54^2*AZ55/AZ56</f>
        <v>7.342358732876713</v>
      </c>
      <c r="BA52" s="9"/>
      <c r="BB52" s="18"/>
      <c r="BC52" s="18"/>
      <c r="BD52" s="18"/>
      <c r="BE52" s="18"/>
      <c r="BF52" s="18"/>
      <c r="BG52" s="18"/>
      <c r="BH52" s="9"/>
    </row>
    <row r="53" spans="1:60">
      <c r="A53" s="9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9"/>
      <c r="U53" s="9"/>
      <c r="V53" s="18" t="s">
        <v>23</v>
      </c>
      <c r="W53" s="21"/>
      <c r="X53" s="18" t="s">
        <v>31</v>
      </c>
      <c r="Y53" s="18"/>
      <c r="Z53" s="18"/>
      <c r="AA53" s="18"/>
      <c r="AB53" s="22">
        <f>1.11*AB54^2.67*((AB55^2-AB56^2)/(AB57*AB58*AB59*AB60))^0.5</f>
        <v>1.0741660534117605</v>
      </c>
      <c r="AC53" s="9"/>
      <c r="AD53" s="19" t="s">
        <v>4</v>
      </c>
      <c r="AE53" s="23"/>
      <c r="AF53" s="19" t="s">
        <v>31</v>
      </c>
      <c r="AG53" s="19"/>
      <c r="AH53" s="19"/>
      <c r="AI53" s="19"/>
      <c r="AJ53" s="22">
        <f>0.028*AJ61*AJ54^2.53*((AJ55^2-AJ56^2)/(AJ58^0.961*AJ59*AJ60*AJ57))^0.51</f>
        <v>173.93159008878973</v>
      </c>
      <c r="AK53" s="9"/>
      <c r="AL53" s="9"/>
      <c r="AM53" s="18"/>
      <c r="AN53" s="18"/>
      <c r="AO53" s="18"/>
      <c r="AP53" s="18"/>
      <c r="AQ53" s="18"/>
      <c r="AR53" s="18"/>
      <c r="AS53" s="18"/>
      <c r="AT53" s="9"/>
      <c r="AU53" s="19"/>
      <c r="AV53" s="23" t="s">
        <v>24</v>
      </c>
      <c r="AW53" s="19" t="s">
        <v>32</v>
      </c>
      <c r="AX53" s="19"/>
      <c r="AY53" s="19"/>
      <c r="AZ53" s="24">
        <v>2</v>
      </c>
      <c r="BA53" s="9"/>
      <c r="BB53" s="18"/>
      <c r="BC53" s="18"/>
      <c r="BD53" s="18"/>
      <c r="BE53" s="18" t="s">
        <v>96</v>
      </c>
      <c r="BF53" s="18"/>
      <c r="BG53" s="18"/>
      <c r="BH53" s="9"/>
    </row>
    <row r="54" spans="1:60" ht="17.25">
      <c r="A54" s="9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9"/>
      <c r="U54" s="9"/>
      <c r="V54" s="18"/>
      <c r="W54" s="21" t="s">
        <v>24</v>
      </c>
      <c r="X54" s="18" t="s">
        <v>32</v>
      </c>
      <c r="Y54" s="18"/>
      <c r="Z54" s="18"/>
      <c r="AA54" s="18"/>
      <c r="AB54" s="24">
        <v>2</v>
      </c>
      <c r="AC54" s="9"/>
      <c r="AD54" s="19"/>
      <c r="AE54" s="23" t="s">
        <v>24</v>
      </c>
      <c r="AF54" s="19" t="s">
        <v>32</v>
      </c>
      <c r="AG54" s="19"/>
      <c r="AH54" s="19"/>
      <c r="AI54" s="19"/>
      <c r="AJ54" s="24">
        <v>12</v>
      </c>
      <c r="AK54" s="9"/>
      <c r="AL54" s="9"/>
      <c r="AM54" s="18" t="s">
        <v>4</v>
      </c>
      <c r="AN54" s="21"/>
      <c r="AO54" s="18" t="s">
        <v>31</v>
      </c>
      <c r="AP54" s="18"/>
      <c r="AQ54" s="18"/>
      <c r="AR54" s="18"/>
      <c r="AS54" s="25">
        <f>0.09*(AS55*AS56^5/(AS57*AS58*(1+3.6/AS56+0.03*AS56)))^0.5</f>
        <v>7.7730033075755489E-2</v>
      </c>
      <c r="AT54" s="9"/>
      <c r="AU54" s="19"/>
      <c r="AV54" s="23" t="s">
        <v>52</v>
      </c>
      <c r="AW54" s="19" t="s">
        <v>53</v>
      </c>
      <c r="AX54" s="19"/>
      <c r="AY54" s="19"/>
      <c r="AZ54" s="24">
        <v>1500</v>
      </c>
      <c r="BA54" s="9"/>
      <c r="BB54" s="18"/>
      <c r="BC54" s="18"/>
      <c r="BD54" s="18"/>
      <c r="BE54" s="18" t="s">
        <v>93</v>
      </c>
      <c r="BF54" s="18"/>
      <c r="BG54" s="18"/>
      <c r="BH54" s="9"/>
    </row>
    <row r="55" spans="1:60">
      <c r="A55" s="9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9"/>
      <c r="U55" s="9"/>
      <c r="V55" s="18"/>
      <c r="W55" s="21" t="s">
        <v>25</v>
      </c>
      <c r="X55" s="18" t="s">
        <v>33</v>
      </c>
      <c r="Y55" s="18"/>
      <c r="Z55" s="18"/>
      <c r="AA55" s="18"/>
      <c r="AB55" s="24">
        <v>100</v>
      </c>
      <c r="AC55" s="9"/>
      <c r="AD55" s="19"/>
      <c r="AE55" s="23" t="s">
        <v>25</v>
      </c>
      <c r="AF55" s="19" t="s">
        <v>33</v>
      </c>
      <c r="AG55" s="19"/>
      <c r="AH55" s="19"/>
      <c r="AI55" s="19"/>
      <c r="AJ55" s="24">
        <v>100</v>
      </c>
      <c r="AK55" s="9"/>
      <c r="AL55" s="9"/>
      <c r="AM55" s="18"/>
      <c r="AN55" s="18"/>
      <c r="AO55" s="18" t="s">
        <v>49</v>
      </c>
      <c r="AP55" s="18"/>
      <c r="AQ55" s="18"/>
      <c r="AR55" s="18"/>
      <c r="AS55" s="24">
        <v>10</v>
      </c>
      <c r="AT55" s="9"/>
      <c r="AU55" s="19"/>
      <c r="AV55" s="23" t="s">
        <v>27</v>
      </c>
      <c r="AW55" s="19" t="s">
        <v>35</v>
      </c>
      <c r="AX55" s="19"/>
      <c r="AY55" s="19"/>
      <c r="AZ55" s="24">
        <v>150</v>
      </c>
      <c r="BA55" s="9"/>
      <c r="BB55" s="18"/>
      <c r="BC55" s="18"/>
      <c r="BD55" s="18"/>
      <c r="BE55" s="18"/>
      <c r="BF55" s="18"/>
      <c r="BG55" s="18"/>
      <c r="BH55" s="9"/>
    </row>
    <row r="56" spans="1:60" ht="17.25">
      <c r="A56" s="9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9"/>
      <c r="U56" s="9"/>
      <c r="V56" s="18"/>
      <c r="W56" s="21" t="s">
        <v>26</v>
      </c>
      <c r="X56" s="18" t="s">
        <v>34</v>
      </c>
      <c r="Y56" s="18"/>
      <c r="Z56" s="18"/>
      <c r="AA56" s="18"/>
      <c r="AB56" s="24">
        <v>90</v>
      </c>
      <c r="AC56" s="9"/>
      <c r="AD56" s="19"/>
      <c r="AE56" s="23" t="s">
        <v>26</v>
      </c>
      <c r="AF56" s="19" t="s">
        <v>34</v>
      </c>
      <c r="AG56" s="19"/>
      <c r="AH56" s="19"/>
      <c r="AI56" s="19"/>
      <c r="AJ56" s="24">
        <v>90</v>
      </c>
      <c r="AK56" s="9"/>
      <c r="AL56" s="9"/>
      <c r="AM56" s="18"/>
      <c r="AN56" s="21" t="s">
        <v>24</v>
      </c>
      <c r="AO56" s="18" t="s">
        <v>32</v>
      </c>
      <c r="AP56" s="18"/>
      <c r="AQ56" s="18"/>
      <c r="AR56" s="18"/>
      <c r="AS56" s="24">
        <v>2</v>
      </c>
      <c r="AT56" s="9"/>
      <c r="AU56" s="19"/>
      <c r="AV56" s="23" t="s">
        <v>54</v>
      </c>
      <c r="AW56" s="28" t="s">
        <v>55</v>
      </c>
      <c r="AX56" s="19"/>
      <c r="AY56" s="19"/>
      <c r="AZ56" s="24">
        <v>0.14599999999999999</v>
      </c>
      <c r="BA56" s="9"/>
      <c r="BB56" s="18" t="s">
        <v>4</v>
      </c>
      <c r="BC56" s="18"/>
      <c r="BD56" s="18" t="s">
        <v>81</v>
      </c>
      <c r="BE56" s="18"/>
      <c r="BF56" s="18"/>
      <c r="BG56" s="22">
        <f>0.000336*BG58*BG59^2/BG60^5/BG61</f>
        <v>0.36481134042109653</v>
      </c>
      <c r="BH56" s="9"/>
    </row>
    <row r="57" spans="1:60">
      <c r="A57" s="9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9"/>
      <c r="U57" s="9"/>
      <c r="V57" s="18"/>
      <c r="W57" s="21" t="s">
        <v>27</v>
      </c>
      <c r="X57" s="18" t="s">
        <v>35</v>
      </c>
      <c r="Y57" s="18"/>
      <c r="Z57" s="18"/>
      <c r="AA57" s="18"/>
      <c r="AB57" s="24">
        <v>150</v>
      </c>
      <c r="AC57" s="9"/>
      <c r="AD57" s="19"/>
      <c r="AE57" s="19"/>
      <c r="AF57" s="19" t="s">
        <v>41</v>
      </c>
      <c r="AG57" s="19"/>
      <c r="AH57" s="19"/>
      <c r="AI57" s="19"/>
      <c r="AJ57" s="24">
        <f>150*0.3048/1000/1.6</f>
        <v>2.8574999999999996E-2</v>
      </c>
      <c r="AK57" s="9"/>
      <c r="AL57" s="9"/>
      <c r="AM57" s="18"/>
      <c r="AN57" s="21" t="s">
        <v>28</v>
      </c>
      <c r="AO57" s="18" t="s">
        <v>36</v>
      </c>
      <c r="AP57" s="18"/>
      <c r="AQ57" s="18"/>
      <c r="AR57" s="18"/>
      <c r="AS57" s="24">
        <v>1</v>
      </c>
      <c r="AT57" s="9"/>
      <c r="AU57" s="19"/>
      <c r="AV57" s="19"/>
      <c r="AW57" s="19"/>
      <c r="AX57" s="19"/>
      <c r="AY57" s="19"/>
      <c r="AZ57" s="19"/>
      <c r="BA57" s="9"/>
      <c r="BB57" s="18"/>
      <c r="BC57" s="18"/>
      <c r="BD57" s="18" t="s">
        <v>95</v>
      </c>
      <c r="BE57" s="18"/>
      <c r="BF57" s="18"/>
      <c r="BG57" s="20">
        <f>BG62/BG61^0.5</f>
        <v>136.97345026974844</v>
      </c>
      <c r="BH57" s="9"/>
    </row>
    <row r="58" spans="1:60" ht="19.5">
      <c r="A58" s="9"/>
      <c r="B58" s="16"/>
      <c r="C58" s="16"/>
      <c r="D58" s="16"/>
      <c r="E58" s="16"/>
      <c r="F58" s="16" t="s">
        <v>85</v>
      </c>
      <c r="G58" s="16"/>
      <c r="H58" s="16"/>
      <c r="I58" s="16"/>
      <c r="J58" s="16"/>
      <c r="K58" s="16" t="s">
        <v>75</v>
      </c>
      <c r="L58" s="16"/>
      <c r="M58" s="16"/>
      <c r="N58" s="16"/>
      <c r="O58" s="16"/>
      <c r="P58" s="16"/>
      <c r="Q58" s="16"/>
      <c r="R58" s="16"/>
      <c r="S58" s="16"/>
      <c r="T58" s="9"/>
      <c r="U58" s="9"/>
      <c r="V58" s="18"/>
      <c r="W58" s="21" t="s">
        <v>28</v>
      </c>
      <c r="X58" s="18" t="s">
        <v>36</v>
      </c>
      <c r="Y58" s="18"/>
      <c r="Z58" s="18"/>
      <c r="AA58" s="18"/>
      <c r="AB58" s="24">
        <v>1</v>
      </c>
      <c r="AC58" s="9"/>
      <c r="AD58" s="19"/>
      <c r="AE58" s="23" t="s">
        <v>28</v>
      </c>
      <c r="AF58" s="19" t="s">
        <v>36</v>
      </c>
      <c r="AG58" s="19"/>
      <c r="AH58" s="19"/>
      <c r="AI58" s="19"/>
      <c r="AJ58" s="24">
        <v>1</v>
      </c>
      <c r="AK58" s="9"/>
      <c r="AL58" s="9"/>
      <c r="AM58" s="18"/>
      <c r="AN58" s="21" t="s">
        <v>27</v>
      </c>
      <c r="AO58" s="18" t="s">
        <v>35</v>
      </c>
      <c r="AP58" s="18"/>
      <c r="AQ58" s="18"/>
      <c r="AR58" s="18"/>
      <c r="AS58" s="24">
        <v>150</v>
      </c>
      <c r="AT58" s="9"/>
      <c r="AU58" s="19"/>
      <c r="AV58" s="19"/>
      <c r="AW58" s="19"/>
      <c r="AX58" s="19"/>
      <c r="AY58" s="19"/>
      <c r="AZ58" s="19"/>
      <c r="BA58" s="9"/>
      <c r="BB58" s="18"/>
      <c r="BC58" s="21" t="s">
        <v>61</v>
      </c>
      <c r="BD58" s="18" t="s">
        <v>64</v>
      </c>
      <c r="BE58" s="18"/>
      <c r="BF58" s="18"/>
      <c r="BG58" s="24">
        <f>0.02</f>
        <v>0.02</v>
      </c>
      <c r="BH58" s="9"/>
    </row>
    <row r="59" spans="1:60">
      <c r="A59" s="9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9"/>
      <c r="U59" s="9"/>
      <c r="V59" s="18"/>
      <c r="W59" s="21" t="s">
        <v>29</v>
      </c>
      <c r="X59" s="18" t="s">
        <v>38</v>
      </c>
      <c r="Y59" s="18"/>
      <c r="Z59" s="18"/>
      <c r="AA59" s="18"/>
      <c r="AB59" s="24">
        <v>0.99609999999999999</v>
      </c>
      <c r="AC59" s="9"/>
      <c r="AD59" s="19"/>
      <c r="AE59" s="23" t="s">
        <v>29</v>
      </c>
      <c r="AF59" s="19" t="s">
        <v>38</v>
      </c>
      <c r="AG59" s="19"/>
      <c r="AH59" s="19"/>
      <c r="AI59" s="19"/>
      <c r="AJ59" s="24">
        <v>0.99609999999999999</v>
      </c>
      <c r="AK59" s="9"/>
      <c r="AL59" s="9"/>
      <c r="AM59" s="18"/>
      <c r="AN59" s="18"/>
      <c r="AO59" s="18"/>
      <c r="AP59" s="18"/>
      <c r="AQ59" s="18"/>
      <c r="AR59" s="18"/>
      <c r="AS59" s="18"/>
      <c r="AT59" s="9"/>
      <c r="AU59" s="19"/>
      <c r="AV59" s="19"/>
      <c r="AW59" s="19"/>
      <c r="AX59" s="19"/>
      <c r="AY59" s="19"/>
      <c r="AZ59" s="19"/>
      <c r="BA59" s="9"/>
      <c r="BB59" s="18"/>
      <c r="BC59" s="21" t="s">
        <v>52</v>
      </c>
      <c r="BD59" s="18" t="s">
        <v>62</v>
      </c>
      <c r="BE59" s="18"/>
      <c r="BF59" s="18"/>
      <c r="BG59" s="24">
        <v>15000</v>
      </c>
      <c r="BH59" s="9"/>
    </row>
    <row r="60" spans="1:60" ht="17.25">
      <c r="A60" s="9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9"/>
      <c r="U60" s="9"/>
      <c r="V60" s="18"/>
      <c r="W60" s="21" t="s">
        <v>30</v>
      </c>
      <c r="X60" s="18" t="s">
        <v>37</v>
      </c>
      <c r="Y60" s="18"/>
      <c r="Z60" s="18"/>
      <c r="AA60" s="18"/>
      <c r="AB60" s="24">
        <v>550</v>
      </c>
      <c r="AC60" s="9"/>
      <c r="AD60" s="19"/>
      <c r="AE60" s="23" t="s">
        <v>30</v>
      </c>
      <c r="AF60" s="19" t="s">
        <v>37</v>
      </c>
      <c r="AG60" s="19"/>
      <c r="AH60" s="19"/>
      <c r="AI60" s="19"/>
      <c r="AJ60" s="24">
        <v>550</v>
      </c>
      <c r="AK60" s="9"/>
      <c r="AL60" s="9"/>
      <c r="AM60" s="18"/>
      <c r="AN60" s="18"/>
      <c r="AO60" s="18"/>
      <c r="AP60" s="18"/>
      <c r="AQ60" s="18"/>
      <c r="AR60" s="18"/>
      <c r="AS60" s="18"/>
      <c r="AT60" s="9"/>
      <c r="AU60" s="19"/>
      <c r="AV60" s="19"/>
      <c r="AW60" s="19"/>
      <c r="AX60" s="19"/>
      <c r="AY60" s="19"/>
      <c r="AZ60" s="19"/>
      <c r="BA60" s="9"/>
      <c r="BB60" s="18"/>
      <c r="BC60" s="21" t="s">
        <v>24</v>
      </c>
      <c r="BD60" s="18" t="s">
        <v>32</v>
      </c>
      <c r="BE60" s="18"/>
      <c r="BF60" s="18"/>
      <c r="BG60" s="24">
        <v>6</v>
      </c>
      <c r="BH60" s="9"/>
    </row>
    <row r="61" spans="1:60" ht="17.25">
      <c r="A61" s="9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9"/>
      <c r="U61" s="9"/>
      <c r="V61" s="18"/>
      <c r="W61" s="18"/>
      <c r="X61" s="18"/>
      <c r="Y61" s="18"/>
      <c r="Z61" s="18"/>
      <c r="AA61" s="18"/>
      <c r="AB61" s="18"/>
      <c r="AC61" s="9"/>
      <c r="AD61" s="19"/>
      <c r="AE61" s="23" t="s">
        <v>42</v>
      </c>
      <c r="AF61" s="19" t="s">
        <v>43</v>
      </c>
      <c r="AG61" s="19"/>
      <c r="AH61" s="19"/>
      <c r="AI61" s="19"/>
      <c r="AJ61" s="24">
        <v>1</v>
      </c>
      <c r="AK61" s="9"/>
      <c r="AL61" s="9"/>
      <c r="AM61" s="18"/>
      <c r="AN61" s="18"/>
      <c r="AO61" s="18"/>
      <c r="AP61" s="18"/>
      <c r="AQ61" s="18"/>
      <c r="AR61" s="18"/>
      <c r="AS61" s="18"/>
      <c r="AT61" s="9"/>
      <c r="AU61" s="19"/>
      <c r="AV61" s="19"/>
      <c r="AW61" s="19"/>
      <c r="AX61" s="19"/>
      <c r="AY61" s="19"/>
      <c r="AZ61" s="19"/>
      <c r="BA61" s="9"/>
      <c r="BB61" s="18"/>
      <c r="BC61" s="18"/>
      <c r="BD61" s="18" t="s">
        <v>63</v>
      </c>
      <c r="BE61" s="18"/>
      <c r="BF61" s="18"/>
      <c r="BG61" s="30">
        <v>0.53300000000000003</v>
      </c>
      <c r="BH61" s="9"/>
    </row>
    <row r="62" spans="1:60">
      <c r="A62" s="9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9"/>
      <c r="U62" s="9"/>
      <c r="V62" s="18"/>
      <c r="W62" s="18"/>
      <c r="X62" s="18"/>
      <c r="Y62" s="18"/>
      <c r="Z62" s="18"/>
      <c r="AA62" s="18"/>
      <c r="AB62" s="18"/>
      <c r="AC62" s="9"/>
      <c r="AD62" s="19"/>
      <c r="AE62" s="19"/>
      <c r="AF62" s="19" t="s">
        <v>44</v>
      </c>
      <c r="AG62" s="19"/>
      <c r="AH62" s="19"/>
      <c r="AI62" s="19"/>
      <c r="AJ62" s="19"/>
      <c r="AK62" s="9"/>
      <c r="AL62" s="9"/>
      <c r="AM62" s="18"/>
      <c r="AN62" s="18"/>
      <c r="AO62" s="18"/>
      <c r="AP62" s="18"/>
      <c r="AQ62" s="18"/>
      <c r="AR62" s="18"/>
      <c r="AS62" s="18"/>
      <c r="AT62" s="9"/>
      <c r="AU62" s="19"/>
      <c r="AV62" s="19"/>
      <c r="AW62" s="19"/>
      <c r="AX62" s="19"/>
      <c r="AY62" s="19"/>
      <c r="AZ62" s="19"/>
      <c r="BA62" s="9"/>
      <c r="BB62" s="18"/>
      <c r="BC62" s="21" t="s">
        <v>20</v>
      </c>
      <c r="BD62" s="18" t="s">
        <v>58</v>
      </c>
      <c r="BE62" s="18"/>
      <c r="BF62" s="18"/>
      <c r="BG62" s="24">
        <v>100</v>
      </c>
      <c r="BH62" s="9"/>
    </row>
    <row r="63" spans="1:60">
      <c r="A63" s="9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9"/>
      <c r="U63" s="9"/>
      <c r="V63" s="18"/>
      <c r="W63" s="18"/>
      <c r="X63" s="18"/>
      <c r="Y63" s="18"/>
      <c r="Z63" s="18"/>
      <c r="AA63" s="18"/>
      <c r="AB63" s="18"/>
      <c r="AC63" s="9"/>
      <c r="AD63" s="19"/>
      <c r="AE63" s="19"/>
      <c r="AF63" s="19" t="s">
        <v>45</v>
      </c>
      <c r="AG63" s="19"/>
      <c r="AH63" s="19"/>
      <c r="AI63" s="19"/>
      <c r="AJ63" s="19"/>
      <c r="AK63" s="9"/>
      <c r="AL63" s="9"/>
      <c r="AM63" s="18"/>
      <c r="AN63" s="18"/>
      <c r="AO63" s="18"/>
      <c r="AP63" s="18"/>
      <c r="AQ63" s="18"/>
      <c r="AR63" s="18"/>
      <c r="AS63" s="18"/>
      <c r="AT63" s="9"/>
      <c r="AU63" s="19"/>
      <c r="AV63" s="19"/>
      <c r="AW63" s="19"/>
      <c r="AX63" s="19"/>
      <c r="AY63" s="19"/>
      <c r="AZ63" s="19"/>
      <c r="BA63" s="9"/>
      <c r="BB63" s="18"/>
      <c r="BC63" s="18"/>
      <c r="BD63" s="18" t="s">
        <v>59</v>
      </c>
      <c r="BE63" s="18"/>
      <c r="BF63" s="18"/>
      <c r="BG63" s="18"/>
      <c r="BH63" s="9"/>
    </row>
    <row r="64" spans="1:60">
      <c r="A64" s="9"/>
      <c r="B64" s="16" t="s">
        <v>4</v>
      </c>
      <c r="C64" s="16"/>
      <c r="D64" s="16" t="s">
        <v>72</v>
      </c>
      <c r="E64" s="16"/>
      <c r="F64" s="16"/>
      <c r="G64" s="20">
        <f>IF(G68&lt;750, (2683000000*G65^1.748*G66^0.2518*G70/G68^4.748), (25400000000*G67*G70*G65^2/G68^5))</f>
        <v>267.94203120194447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9"/>
      <c r="U64" s="9"/>
      <c r="V64" s="18"/>
      <c r="W64" s="18"/>
      <c r="X64" s="18"/>
      <c r="Y64" s="18"/>
      <c r="Z64" s="18"/>
      <c r="AA64" s="18"/>
      <c r="AB64" s="18"/>
      <c r="AC64" s="9"/>
      <c r="AD64" s="19"/>
      <c r="AE64" s="19"/>
      <c r="AF64" s="19" t="s">
        <v>46</v>
      </c>
      <c r="AG64" s="19"/>
      <c r="AH64" s="19"/>
      <c r="AI64" s="19"/>
      <c r="AJ64" s="19"/>
      <c r="AK64" s="9"/>
      <c r="AL64" s="9"/>
      <c r="AM64" s="18"/>
      <c r="AN64" s="18"/>
      <c r="AO64" s="18"/>
      <c r="AP64" s="18"/>
      <c r="AQ64" s="18"/>
      <c r="AR64" s="18"/>
      <c r="AS64" s="18"/>
      <c r="AT64" s="9"/>
      <c r="AU64" s="19"/>
      <c r="AV64" s="19"/>
      <c r="AW64" s="19"/>
      <c r="AX64" s="19"/>
      <c r="AY64" s="19"/>
      <c r="AZ64" s="19"/>
      <c r="BA64" s="9"/>
      <c r="BB64" s="18"/>
      <c r="BC64" s="18"/>
      <c r="BD64" s="18" t="s">
        <v>60</v>
      </c>
      <c r="BE64" s="18"/>
      <c r="BF64" s="18"/>
      <c r="BG64" s="18"/>
      <c r="BH64" s="9"/>
    </row>
    <row r="65" spans="1:60" ht="17.25">
      <c r="A65" s="9"/>
      <c r="B65" s="16"/>
      <c r="C65" s="16"/>
      <c r="D65" s="16" t="s">
        <v>70</v>
      </c>
      <c r="E65" s="16"/>
      <c r="F65" s="16"/>
      <c r="G65" s="24">
        <v>24.3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9"/>
      <c r="U65" s="9"/>
      <c r="V65" s="18"/>
      <c r="W65" s="18"/>
      <c r="X65" s="18"/>
      <c r="Y65" s="18"/>
      <c r="Z65" s="18"/>
      <c r="AA65" s="18"/>
      <c r="AB65" s="18"/>
      <c r="AC65" s="9"/>
      <c r="AD65" s="19"/>
      <c r="AE65" s="19"/>
      <c r="AF65" s="19" t="s">
        <v>47</v>
      </c>
      <c r="AG65" s="19"/>
      <c r="AH65" s="19"/>
      <c r="AI65" s="19"/>
      <c r="AJ65" s="19"/>
      <c r="AK65" s="9"/>
      <c r="AL65" s="9"/>
      <c r="AM65" s="18"/>
      <c r="AN65" s="18"/>
      <c r="AO65" s="18"/>
      <c r="AP65" s="18"/>
      <c r="AQ65" s="18"/>
      <c r="AR65" s="18"/>
      <c r="AS65" s="18"/>
      <c r="AT65" s="9"/>
      <c r="AU65" s="19"/>
      <c r="AV65" s="19"/>
      <c r="AW65" s="19"/>
      <c r="AX65" s="19"/>
      <c r="AY65" s="19"/>
      <c r="AZ65" s="19"/>
      <c r="BA65" s="9"/>
      <c r="BB65" s="18"/>
      <c r="BC65" s="18"/>
      <c r="BD65" s="18"/>
      <c r="BE65" s="18"/>
      <c r="BF65" s="18"/>
      <c r="BG65" s="18"/>
      <c r="BH65" s="9"/>
    </row>
    <row r="66" spans="1:60" ht="17.25">
      <c r="A66" s="9"/>
      <c r="B66" s="16"/>
      <c r="C66" s="16"/>
      <c r="D66" s="16" t="s">
        <v>71</v>
      </c>
      <c r="E66" s="16"/>
      <c r="F66" s="16"/>
      <c r="G66" s="29">
        <v>1.0000000000000001E-5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9"/>
      <c r="U66" s="9"/>
      <c r="V66" s="18"/>
      <c r="W66" s="18"/>
      <c r="X66" s="18"/>
      <c r="Y66" s="18"/>
      <c r="Z66" s="18"/>
      <c r="AA66" s="18"/>
      <c r="AB66" s="18"/>
      <c r="AC66" s="9"/>
      <c r="AD66" s="19"/>
      <c r="AE66" s="19"/>
      <c r="AF66" s="19"/>
      <c r="AG66" s="19"/>
      <c r="AH66" s="19"/>
      <c r="AI66" s="19"/>
      <c r="AJ66" s="19"/>
      <c r="AK66" s="9"/>
      <c r="AL66" s="9"/>
      <c r="AM66" s="18"/>
      <c r="AN66" s="18"/>
      <c r="AO66" s="18"/>
      <c r="AP66" s="18"/>
      <c r="AQ66" s="18"/>
      <c r="AR66" s="18"/>
      <c r="AS66" s="18"/>
      <c r="AT66" s="9"/>
      <c r="AU66" s="19"/>
      <c r="AV66" s="19"/>
      <c r="AW66" s="19"/>
      <c r="AX66" s="19"/>
      <c r="AY66" s="19"/>
      <c r="AZ66" s="19"/>
      <c r="BA66" s="9"/>
      <c r="BB66" s="18"/>
      <c r="BC66" s="18"/>
      <c r="BD66" s="18"/>
      <c r="BE66" s="18"/>
      <c r="BF66" s="18"/>
      <c r="BG66" s="18"/>
      <c r="BH66" s="9"/>
    </row>
    <row r="67" spans="1:60">
      <c r="A67" s="9"/>
      <c r="B67" s="16"/>
      <c r="C67" s="34" t="s">
        <v>61</v>
      </c>
      <c r="D67" s="16" t="s">
        <v>68</v>
      </c>
      <c r="E67" s="16"/>
      <c r="F67" s="16"/>
      <c r="G67" s="44">
        <f>IF(G69&lt;0.135,(0.00207/G69),(0.0018+0.00662*(1/G69)^0.355))</f>
        <v>6.7875732130191317E-3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9"/>
      <c r="U67" s="9"/>
      <c r="V67" s="18"/>
      <c r="W67" s="18"/>
      <c r="X67" s="18"/>
      <c r="Y67" s="18"/>
      <c r="Z67" s="18"/>
      <c r="AA67" s="18"/>
      <c r="AB67" s="18"/>
      <c r="AC67" s="9"/>
      <c r="AD67" s="19"/>
      <c r="AE67" s="19"/>
      <c r="AF67" s="19"/>
      <c r="AG67" s="19"/>
      <c r="AH67" s="19"/>
      <c r="AI67" s="19"/>
      <c r="AJ67" s="19"/>
      <c r="AK67" s="9"/>
      <c r="AL67" s="9"/>
      <c r="AM67" s="18"/>
      <c r="AN67" s="18"/>
      <c r="AO67" s="18"/>
      <c r="AP67" s="18"/>
      <c r="AQ67" s="18"/>
      <c r="AR67" s="18"/>
      <c r="AS67" s="18"/>
      <c r="AT67" s="9"/>
      <c r="AU67" s="19"/>
      <c r="AV67" s="19"/>
      <c r="AW67" s="19"/>
      <c r="AX67" s="19"/>
      <c r="AY67" s="19"/>
      <c r="AZ67" s="19"/>
      <c r="BA67" s="9"/>
      <c r="BB67" s="18"/>
      <c r="BC67" s="21"/>
      <c r="BD67" s="18"/>
      <c r="BE67" s="18"/>
      <c r="BF67" s="18"/>
      <c r="BG67" s="18"/>
      <c r="BH67" s="9"/>
    </row>
    <row r="68" spans="1:60">
      <c r="A68" s="9"/>
      <c r="B68" s="16"/>
      <c r="C68" s="16"/>
      <c r="D68" s="16" t="s">
        <v>69</v>
      </c>
      <c r="E68" s="16"/>
      <c r="F68" s="16"/>
      <c r="G68" s="24">
        <v>50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9"/>
      <c r="U68" s="9"/>
      <c r="V68" s="18"/>
      <c r="W68" s="18"/>
      <c r="X68" s="18"/>
      <c r="Y68" s="18"/>
      <c r="Z68" s="18"/>
      <c r="AA68" s="18"/>
      <c r="AB68" s="18"/>
      <c r="AC68" s="9"/>
      <c r="AD68" s="19"/>
      <c r="AE68" s="19"/>
      <c r="AF68" s="19"/>
      <c r="AG68" s="19"/>
      <c r="AH68" s="19"/>
      <c r="AI68" s="19"/>
      <c r="AJ68" s="19"/>
      <c r="AK68" s="9"/>
      <c r="AL68" s="9"/>
      <c r="AM68" s="18"/>
      <c r="AN68" s="18"/>
      <c r="AO68" s="18"/>
      <c r="AP68" s="18"/>
      <c r="AQ68" s="18"/>
      <c r="AR68" s="18"/>
      <c r="AS68" s="18"/>
      <c r="AT68" s="9"/>
      <c r="AU68" s="19"/>
      <c r="AV68" s="19"/>
      <c r="AW68" s="19"/>
      <c r="AX68" s="19"/>
      <c r="AY68" s="19"/>
      <c r="AZ68" s="19"/>
      <c r="BA68" s="9"/>
      <c r="BB68" s="18"/>
      <c r="BC68" s="18"/>
      <c r="BD68" s="18"/>
      <c r="BE68" s="18"/>
      <c r="BF68" s="18"/>
      <c r="BG68" s="18"/>
      <c r="BH68" s="9"/>
    </row>
    <row r="69" spans="1:60" ht="18">
      <c r="A69" s="9"/>
      <c r="B69" s="16"/>
      <c r="C69" s="16"/>
      <c r="D69" s="16" t="s">
        <v>84</v>
      </c>
      <c r="E69" s="16"/>
      <c r="F69" s="16"/>
      <c r="G69" s="45">
        <f>G68/1000*(G65/3600/(PI()/4*G68/1000*G68/1000))/G66/7742</f>
        <v>2.2201929545239856</v>
      </c>
      <c r="H69" s="16" t="s">
        <v>88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9"/>
      <c r="U69" s="9"/>
      <c r="V69" s="18"/>
      <c r="W69" s="18"/>
      <c r="X69" s="18"/>
      <c r="Y69" s="18"/>
      <c r="Z69" s="18"/>
      <c r="AA69" s="18"/>
      <c r="AB69" s="18"/>
      <c r="AC69" s="9"/>
      <c r="AD69" s="19"/>
      <c r="AE69" s="19"/>
      <c r="AF69" s="19"/>
      <c r="AG69" s="19"/>
      <c r="AH69" s="19"/>
      <c r="AI69" s="19"/>
      <c r="AJ69" s="19"/>
      <c r="AK69" s="9"/>
      <c r="AL69" s="9"/>
      <c r="AM69" s="18"/>
      <c r="AN69" s="18"/>
      <c r="AO69" s="18"/>
      <c r="AP69" s="18"/>
      <c r="AQ69" s="18"/>
      <c r="AR69" s="18"/>
      <c r="AS69" s="18"/>
      <c r="AT69" s="9"/>
      <c r="AU69" s="19"/>
      <c r="AV69" s="19"/>
      <c r="AW69" s="19"/>
      <c r="AX69" s="19"/>
      <c r="AY69" s="19"/>
      <c r="AZ69" s="19"/>
      <c r="BA69" s="9"/>
      <c r="BB69" s="18"/>
      <c r="BC69" s="18"/>
      <c r="BD69" s="18"/>
      <c r="BE69" s="18"/>
      <c r="BF69" s="18"/>
      <c r="BG69" s="18"/>
      <c r="BH69" s="9"/>
    </row>
    <row r="70" spans="1:60">
      <c r="A70" s="9"/>
      <c r="B70" s="16"/>
      <c r="C70" s="34" t="s">
        <v>28</v>
      </c>
      <c r="D70" s="16" t="s">
        <v>73</v>
      </c>
      <c r="E70" s="16"/>
      <c r="F70" s="16"/>
      <c r="G70" s="24">
        <v>0.8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9"/>
      <c r="U70" s="9"/>
      <c r="V70" s="18"/>
      <c r="W70" s="18"/>
      <c r="X70" s="18"/>
      <c r="Y70" s="18"/>
      <c r="Z70" s="18"/>
      <c r="AA70" s="18"/>
      <c r="AB70" s="18"/>
      <c r="AC70" s="9"/>
      <c r="AD70" s="19"/>
      <c r="AE70" s="19"/>
      <c r="AF70" s="19"/>
      <c r="AG70" s="19"/>
      <c r="AH70" s="19"/>
      <c r="AI70" s="19"/>
      <c r="AJ70" s="19"/>
      <c r="AK70" s="9"/>
      <c r="AL70" s="9"/>
      <c r="AM70" s="18"/>
      <c r="AN70" s="18"/>
      <c r="AO70" s="18"/>
      <c r="AP70" s="18"/>
      <c r="AQ70" s="18"/>
      <c r="AR70" s="18"/>
      <c r="AS70" s="18"/>
      <c r="AT70" s="9"/>
      <c r="AU70" s="19"/>
      <c r="AV70" s="19"/>
      <c r="AW70" s="19"/>
      <c r="AX70" s="19"/>
      <c r="AY70" s="19"/>
      <c r="AZ70" s="19"/>
      <c r="BA70" s="9"/>
      <c r="BB70" s="18"/>
      <c r="BC70" s="18"/>
      <c r="BD70" s="18"/>
      <c r="BE70" s="18"/>
      <c r="BF70" s="18"/>
      <c r="BG70" s="18"/>
      <c r="BH70" s="9"/>
    </row>
    <row r="71" spans="1:60" ht="15" customHeight="1">
      <c r="A71" s="9"/>
      <c r="B71" s="16"/>
      <c r="C71" s="34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9"/>
      <c r="U71" s="9"/>
      <c r="V71" s="18"/>
      <c r="W71" s="18"/>
      <c r="X71" s="18"/>
      <c r="Y71" s="18"/>
      <c r="Z71" s="18"/>
      <c r="AA71" s="18"/>
      <c r="AB71" s="18"/>
      <c r="AC71" s="9"/>
      <c r="AD71" s="19"/>
      <c r="AE71" s="19"/>
      <c r="AF71" s="19"/>
      <c r="AG71" s="19"/>
      <c r="AH71" s="19"/>
      <c r="AI71" s="19"/>
      <c r="AJ71" s="19"/>
      <c r="AK71" s="9"/>
      <c r="AL71" s="9"/>
      <c r="AM71" s="41" t="s">
        <v>108</v>
      </c>
      <c r="AN71" s="41"/>
      <c r="AO71" s="41"/>
      <c r="AP71" s="41"/>
      <c r="AQ71" s="41"/>
      <c r="AR71" s="41"/>
      <c r="AS71" s="41"/>
      <c r="AT71" s="9"/>
      <c r="AU71" s="42" t="s">
        <v>110</v>
      </c>
      <c r="AV71" s="42"/>
      <c r="AW71" s="42"/>
      <c r="AX71" s="42"/>
      <c r="AY71" s="42"/>
      <c r="AZ71" s="42"/>
      <c r="BA71" s="9"/>
      <c r="BB71" s="41" t="s">
        <v>111</v>
      </c>
      <c r="BC71" s="41"/>
      <c r="BD71" s="41"/>
      <c r="BE71" s="41"/>
      <c r="BF71" s="41"/>
      <c r="BG71" s="41"/>
      <c r="BH71" s="9"/>
    </row>
    <row r="72" spans="1:60">
      <c r="A72" s="9"/>
      <c r="B72" s="16" t="s">
        <v>109</v>
      </c>
      <c r="C72" s="34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9"/>
      <c r="U72" s="9"/>
      <c r="V72" s="18" t="s">
        <v>106</v>
      </c>
      <c r="W72" s="18"/>
      <c r="X72" s="18"/>
      <c r="Y72" s="18"/>
      <c r="Z72" s="18"/>
      <c r="AA72" s="18"/>
      <c r="AB72" s="18"/>
      <c r="AC72" s="9"/>
      <c r="AD72" s="19" t="s">
        <v>107</v>
      </c>
      <c r="AE72" s="19"/>
      <c r="AF72" s="19"/>
      <c r="AG72" s="19"/>
      <c r="AH72" s="19"/>
      <c r="AI72" s="19"/>
      <c r="AJ72" s="19"/>
      <c r="AK72" s="9"/>
      <c r="AL72" s="9"/>
      <c r="AM72" s="41"/>
      <c r="AN72" s="41"/>
      <c r="AO72" s="41"/>
      <c r="AP72" s="41"/>
      <c r="AQ72" s="41"/>
      <c r="AR72" s="41"/>
      <c r="AS72" s="41"/>
      <c r="AT72" s="9"/>
      <c r="AU72" s="42"/>
      <c r="AV72" s="42"/>
      <c r="AW72" s="42"/>
      <c r="AX72" s="42"/>
      <c r="AY72" s="42"/>
      <c r="AZ72" s="42"/>
      <c r="BA72" s="9"/>
      <c r="BB72" s="41"/>
      <c r="BC72" s="41"/>
      <c r="BD72" s="41"/>
      <c r="BE72" s="41"/>
      <c r="BF72" s="41"/>
      <c r="BG72" s="41"/>
      <c r="BH72" s="9"/>
    </row>
    <row r="73" spans="1:60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</row>
  </sheetData>
  <mergeCells count="26">
    <mergeCell ref="B50:S50"/>
    <mergeCell ref="B48:S48"/>
    <mergeCell ref="AU48:AZ48"/>
    <mergeCell ref="BB48:BG48"/>
    <mergeCell ref="B20:K20"/>
    <mergeCell ref="M20:S20"/>
    <mergeCell ref="V20:AB20"/>
    <mergeCell ref="AD20:AJ20"/>
    <mergeCell ref="AM20:AS20"/>
    <mergeCell ref="AU20:AZ20"/>
    <mergeCell ref="BB20:BG20"/>
    <mergeCell ref="V48:AB48"/>
    <mergeCell ref="AD48:AJ48"/>
    <mergeCell ref="AM48:AS48"/>
    <mergeCell ref="AM71:AS72"/>
    <mergeCell ref="AM41:AS42"/>
    <mergeCell ref="AU71:AZ72"/>
    <mergeCell ref="AU41:AZ42"/>
    <mergeCell ref="BB71:BG72"/>
    <mergeCell ref="BB41:BG42"/>
    <mergeCell ref="B18:S19"/>
    <mergeCell ref="V18:AJ19"/>
    <mergeCell ref="AM18:BG19"/>
    <mergeCell ref="V46:AJ47"/>
    <mergeCell ref="B46:S47"/>
    <mergeCell ref="AM46:BG47"/>
  </mergeCells>
  <dataValidations count="1">
    <dataValidation type="list" allowBlank="1" showInputMessage="1" showErrorMessage="1" sqref="B4">
      <formula1>$AK$4:$AK$5</formula1>
    </dataValidation>
  </dataValidations>
  <pageMargins left="0.7" right="0.7" top="0.75" bottom="0.75" header="0.3" footer="0.3"/>
  <pageSetup paperSize="8" scale="66" fitToWidth="3" orientation="landscape" r:id="rId1"/>
  <colBreaks count="2" manualBreakCount="2">
    <brk id="20" max="1048575" man="1"/>
    <brk id="3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2013-01-03T07:00:43Z</dcterms:modified>
</cp:coreProperties>
</file>