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3\Desktop\0. Winter course in 2023 Northeastern\ALY 6050\Module 5\assignment\submit\"/>
    </mc:Choice>
  </mc:AlternateContent>
  <xr:revisionPtr revIDLastSave="0" documentId="13_ncr:1_{78C47C55-AFE4-4265-BA9D-283A8ED03F0F}" xr6:coauthVersionLast="47" xr6:coauthVersionMax="47" xr10:uidLastSave="{00000000-0000-0000-0000-000000000000}"/>
  <bookViews>
    <workbookView xWindow="-108" yWindow="-108" windowWidth="23256" windowHeight="12576" xr2:uid="{89AD17A8-E423-A14D-B776-5537AF662369}"/>
  </bookViews>
  <sheets>
    <sheet name="Sensitivity Report 1" sheetId="14" r:id="rId1"/>
    <sheet name="Original report" sheetId="2" r:id="rId2"/>
    <sheet name="Sensitivity Report 2" sheetId="21" r:id="rId3"/>
    <sheet name="High price for P report" sheetId="16" r:id="rId4"/>
    <sheet name="Sensitivity Report 3" sheetId="22" r:id="rId5"/>
    <sheet name="Add Budget report" sheetId="15" r:id="rId6"/>
    <sheet name="Sensitivity Report 4" sheetId="25" r:id="rId7"/>
    <sheet name="Add Space report " sheetId="23" r:id="rId8"/>
  </sheets>
  <definedNames>
    <definedName name="solver_adj" localSheetId="5" hidden="1">'Add Budget report'!$C$12:$F$12</definedName>
    <definedName name="solver_adj" localSheetId="7" hidden="1">'Add Space report '!$C$12:$F$12</definedName>
    <definedName name="solver_adj" localSheetId="3" hidden="1">'High price for P report'!$C$12:$F$12</definedName>
    <definedName name="solver_adj" localSheetId="1" hidden="1">'Original report'!$C$12:$F$12</definedName>
    <definedName name="solver_cvg" localSheetId="5" hidden="1">0.0001</definedName>
    <definedName name="solver_cvg" localSheetId="7" hidden="1">0.0001</definedName>
    <definedName name="solver_cvg" localSheetId="3" hidden="1">0.0001</definedName>
    <definedName name="solver_cvg" localSheetId="1" hidden="1">0.0001</definedName>
    <definedName name="solver_drv" localSheetId="5" hidden="1">2</definedName>
    <definedName name="solver_drv" localSheetId="7" hidden="1">2</definedName>
    <definedName name="solver_drv" localSheetId="3" hidden="1">2</definedName>
    <definedName name="solver_drv" localSheetId="1" hidden="1">2</definedName>
    <definedName name="solver_eng" localSheetId="5" hidden="1">2</definedName>
    <definedName name="solver_eng" localSheetId="7" hidden="1">2</definedName>
    <definedName name="solver_eng" localSheetId="3" hidden="1">2</definedName>
    <definedName name="solver_eng" localSheetId="1" hidden="1">2</definedName>
    <definedName name="solver_est" localSheetId="5" hidden="1">1</definedName>
    <definedName name="solver_est" localSheetId="7" hidden="1">1</definedName>
    <definedName name="solver_est" localSheetId="3" hidden="1">1</definedName>
    <definedName name="solver_est" localSheetId="1" hidden="1">1</definedName>
    <definedName name="solver_itr" localSheetId="5" hidden="1">2147483647</definedName>
    <definedName name="solver_itr" localSheetId="7" hidden="1">2147483647</definedName>
    <definedName name="solver_itr" localSheetId="3" hidden="1">2147483647</definedName>
    <definedName name="solver_itr" localSheetId="1" hidden="1">2147483647</definedName>
    <definedName name="solver_lhs1" localSheetId="5" hidden="1">'Add Budget report'!$G$6</definedName>
    <definedName name="solver_lhs1" localSheetId="7" hidden="1">'Add Space report '!$G$6</definedName>
    <definedName name="solver_lhs1" localSheetId="3" hidden="1">'High price for P report'!$G$6</definedName>
    <definedName name="solver_lhs1" localSheetId="1" hidden="1">'Original report'!$G$6</definedName>
    <definedName name="solver_lhs2" localSheetId="5" hidden="1">'Add Budget report'!$G$8</definedName>
    <definedName name="solver_lhs2" localSheetId="7" hidden="1">'Add Space report '!$G$8</definedName>
    <definedName name="solver_lhs2" localSheetId="3" hidden="1">'High price for P report'!$G$8</definedName>
    <definedName name="solver_lhs2" localSheetId="1" hidden="1">'Original report'!$G$8</definedName>
    <definedName name="solver_lhs3" localSheetId="5" hidden="1">'Add Budget report'!$K$11</definedName>
    <definedName name="solver_lhs3" localSheetId="7" hidden="1">'Add Space report '!$K$11</definedName>
    <definedName name="solver_lhs3" localSheetId="3" hidden="1">'High price for P report'!$K$11</definedName>
    <definedName name="solver_lhs3" localSheetId="1" hidden="1">'Original report'!$K$11</definedName>
    <definedName name="solver_lhs4" localSheetId="5" hidden="1">'Add Budget report'!$K$13</definedName>
    <definedName name="solver_lhs4" localSheetId="7" hidden="1">'Add Space report '!$K$13</definedName>
    <definedName name="solver_lhs4" localSheetId="3" hidden="1">'High price for P report'!$K$13</definedName>
    <definedName name="solver_lhs4" localSheetId="1" hidden="1">'Original report'!$K$13</definedName>
    <definedName name="solver_lhs5" localSheetId="5" hidden="1">'Add Budget report'!$K$15</definedName>
    <definedName name="solver_lhs5" localSheetId="7" hidden="1">'Add Space report '!$K$15</definedName>
    <definedName name="solver_lhs5" localSheetId="3" hidden="1">'High price for P report'!$K$15</definedName>
    <definedName name="solver_lhs5" localSheetId="1" hidden="1">'Original report'!$K$15</definedName>
    <definedName name="solver_mip" localSheetId="5" hidden="1">2147483647</definedName>
    <definedName name="solver_mip" localSheetId="7" hidden="1">2147483647</definedName>
    <definedName name="solver_mip" localSheetId="3" hidden="1">2147483647</definedName>
    <definedName name="solver_mip" localSheetId="1" hidden="1">2147483647</definedName>
    <definedName name="solver_mni" localSheetId="5" hidden="1">30</definedName>
    <definedName name="solver_mni" localSheetId="7" hidden="1">30</definedName>
    <definedName name="solver_mni" localSheetId="3" hidden="1">30</definedName>
    <definedName name="solver_mni" localSheetId="1" hidden="1">30</definedName>
    <definedName name="solver_mrt" localSheetId="5" hidden="1">0.075</definedName>
    <definedName name="solver_mrt" localSheetId="7" hidden="1">0.075</definedName>
    <definedName name="solver_mrt" localSheetId="3" hidden="1">0.075</definedName>
    <definedName name="solver_mrt" localSheetId="1" hidden="1">0.075</definedName>
    <definedName name="solver_msl" localSheetId="5" hidden="1">2</definedName>
    <definedName name="solver_msl" localSheetId="7" hidden="1">2</definedName>
    <definedName name="solver_msl" localSheetId="3" hidden="1">2</definedName>
    <definedName name="solver_msl" localSheetId="1" hidden="1">2</definedName>
    <definedName name="solver_neg" localSheetId="5" hidden="1">1</definedName>
    <definedName name="solver_neg" localSheetId="7" hidden="1">1</definedName>
    <definedName name="solver_neg" localSheetId="3" hidden="1">1</definedName>
    <definedName name="solver_neg" localSheetId="1" hidden="1">1</definedName>
    <definedName name="solver_nod" localSheetId="5" hidden="1">2147483647</definedName>
    <definedName name="solver_nod" localSheetId="7" hidden="1">2147483647</definedName>
    <definedName name="solver_nod" localSheetId="3" hidden="1">2147483647</definedName>
    <definedName name="solver_nod" localSheetId="1" hidden="1">2147483647</definedName>
    <definedName name="solver_num" localSheetId="5" hidden="1">4</definedName>
    <definedName name="solver_num" localSheetId="7" hidden="1">4</definedName>
    <definedName name="solver_num" localSheetId="3" hidden="1">4</definedName>
    <definedName name="solver_num" localSheetId="1" hidden="1">4</definedName>
    <definedName name="solver_nwt" localSheetId="5" hidden="1">1</definedName>
    <definedName name="solver_nwt" localSheetId="7" hidden="1">1</definedName>
    <definedName name="solver_nwt" localSheetId="3" hidden="1">1</definedName>
    <definedName name="solver_nwt" localSheetId="1" hidden="1">1</definedName>
    <definedName name="solver_opt" localSheetId="5" hidden="1">'Add Budget report'!$F$14</definedName>
    <definedName name="solver_opt" localSheetId="7" hidden="1">'Add Space report '!$F$14</definedName>
    <definedName name="solver_opt" localSheetId="3" hidden="1">'High price for P report'!$F$14</definedName>
    <definedName name="solver_opt" localSheetId="1" hidden="1">'Original report'!$F$14</definedName>
    <definedName name="solver_pre" localSheetId="5" hidden="1">0.000001</definedName>
    <definedName name="solver_pre" localSheetId="7" hidden="1">0.000001</definedName>
    <definedName name="solver_pre" localSheetId="3" hidden="1">0.000001</definedName>
    <definedName name="solver_pre" localSheetId="1" hidden="1">0.000001</definedName>
    <definedName name="solver_rbv" localSheetId="5" hidden="1">2</definedName>
    <definedName name="solver_rbv" localSheetId="7" hidden="1">2</definedName>
    <definedName name="solver_rbv" localSheetId="3" hidden="1">2</definedName>
    <definedName name="solver_rbv" localSheetId="1" hidden="1">2</definedName>
    <definedName name="solver_rel1" localSheetId="5" hidden="1">1</definedName>
    <definedName name="solver_rel1" localSheetId="7" hidden="1">1</definedName>
    <definedName name="solver_rel1" localSheetId="3" hidden="1">1</definedName>
    <definedName name="solver_rel1" localSheetId="1" hidden="1">1</definedName>
    <definedName name="solver_rel2" localSheetId="5" hidden="1">1</definedName>
    <definedName name="solver_rel2" localSheetId="7" hidden="1">1</definedName>
    <definedName name="solver_rel2" localSheetId="3" hidden="1">1</definedName>
    <definedName name="solver_rel2" localSheetId="1" hidden="1">1</definedName>
    <definedName name="solver_rel3" localSheetId="5" hidden="1">3</definedName>
    <definedName name="solver_rel3" localSheetId="7" hidden="1">3</definedName>
    <definedName name="solver_rel3" localSheetId="3" hidden="1">3</definedName>
    <definedName name="solver_rel3" localSheetId="1" hidden="1">3</definedName>
    <definedName name="solver_rel4" localSheetId="5" hidden="1">3</definedName>
    <definedName name="solver_rel4" localSheetId="7" hidden="1">3</definedName>
    <definedName name="solver_rel4" localSheetId="3" hidden="1">3</definedName>
    <definedName name="solver_rel4" localSheetId="1" hidden="1">3</definedName>
    <definedName name="solver_rel5" localSheetId="5" hidden="1">3</definedName>
    <definedName name="solver_rel5" localSheetId="7" hidden="1">3</definedName>
    <definedName name="solver_rel5" localSheetId="3" hidden="1">3</definedName>
    <definedName name="solver_rel5" localSheetId="1" hidden="1">3</definedName>
    <definedName name="solver_rhs1" localSheetId="5" hidden="1">'Add Budget report'!$H$6</definedName>
    <definedName name="solver_rhs1" localSheetId="7" hidden="1">'Add Space report '!$H$6</definedName>
    <definedName name="solver_rhs1" localSheetId="3" hidden="1">'High price for P report'!$H$6</definedName>
    <definedName name="solver_rhs1" localSheetId="1" hidden="1">'Original report'!$H$6</definedName>
    <definedName name="solver_rhs2" localSheetId="5" hidden="1">'Add Budget report'!$H$8</definedName>
    <definedName name="solver_rhs2" localSheetId="7" hidden="1">'Add Space report '!$H$8</definedName>
    <definedName name="solver_rhs2" localSheetId="3" hidden="1">'High price for P report'!$H$8</definedName>
    <definedName name="solver_rhs2" localSheetId="1" hidden="1">'Original report'!$H$8</definedName>
    <definedName name="solver_rhs3" localSheetId="5" hidden="1">'Add Budget report'!$M$11</definedName>
    <definedName name="solver_rhs3" localSheetId="7" hidden="1">'Add Space report '!$M$11</definedName>
    <definedName name="solver_rhs3" localSheetId="3" hidden="1">'High price for P report'!$M$11</definedName>
    <definedName name="solver_rhs3" localSheetId="1" hidden="1">'Original report'!$M$11</definedName>
    <definedName name="solver_rhs4" localSheetId="5" hidden="1">'Add Budget report'!$M$13</definedName>
    <definedName name="solver_rhs4" localSheetId="7" hidden="1">'Add Space report '!$M$13</definedName>
    <definedName name="solver_rhs4" localSheetId="3" hidden="1">'High price for P report'!$M$13</definedName>
    <definedName name="solver_rhs4" localSheetId="1" hidden="1">'Original report'!$M$13</definedName>
    <definedName name="solver_rhs5" localSheetId="5" hidden="1">'Add Budget report'!$M$15</definedName>
    <definedName name="solver_rhs5" localSheetId="7" hidden="1">'Add Space report '!$M$15</definedName>
    <definedName name="solver_rhs5" localSheetId="3" hidden="1">'High price for P report'!$M$15</definedName>
    <definedName name="solver_rhs5" localSheetId="1" hidden="1">'Original report'!$M$15</definedName>
    <definedName name="solver_rlx" localSheetId="5" hidden="1">2</definedName>
    <definedName name="solver_rlx" localSheetId="7" hidden="1">2</definedName>
    <definedName name="solver_rlx" localSheetId="3" hidden="1">2</definedName>
    <definedName name="solver_rlx" localSheetId="1" hidden="1">2</definedName>
    <definedName name="solver_rsd" localSheetId="5" hidden="1">0</definedName>
    <definedName name="solver_rsd" localSheetId="7" hidden="1">0</definedName>
    <definedName name="solver_rsd" localSheetId="3" hidden="1">0</definedName>
    <definedName name="solver_rsd" localSheetId="1" hidden="1">0</definedName>
    <definedName name="solver_scl" localSheetId="5" hidden="1">2</definedName>
    <definedName name="solver_scl" localSheetId="7" hidden="1">2</definedName>
    <definedName name="solver_scl" localSheetId="3" hidden="1">2</definedName>
    <definedName name="solver_scl" localSheetId="1" hidden="1">2</definedName>
    <definedName name="solver_sho" localSheetId="5" hidden="1">2</definedName>
    <definedName name="solver_sho" localSheetId="7" hidden="1">2</definedName>
    <definedName name="solver_sho" localSheetId="3" hidden="1">2</definedName>
    <definedName name="solver_sho" localSheetId="1" hidden="1">2</definedName>
    <definedName name="solver_ssz" localSheetId="5" hidden="1">100</definedName>
    <definedName name="solver_ssz" localSheetId="7" hidden="1">100</definedName>
    <definedName name="solver_ssz" localSheetId="3" hidden="1">100</definedName>
    <definedName name="solver_ssz" localSheetId="1" hidden="1">100</definedName>
    <definedName name="solver_tim" localSheetId="5" hidden="1">2147483647</definedName>
    <definedName name="solver_tim" localSheetId="7" hidden="1">2147483647</definedName>
    <definedName name="solver_tim" localSheetId="3" hidden="1">2147483647</definedName>
    <definedName name="solver_tim" localSheetId="1" hidden="1">2147483647</definedName>
    <definedName name="solver_tol" localSheetId="5" hidden="1">0.01</definedName>
    <definedName name="solver_tol" localSheetId="7" hidden="1">0.01</definedName>
    <definedName name="solver_tol" localSheetId="3" hidden="1">0.01</definedName>
    <definedName name="solver_tol" localSheetId="1" hidden="1">0.01</definedName>
    <definedName name="solver_typ" localSheetId="5" hidden="1">1</definedName>
    <definedName name="solver_typ" localSheetId="7" hidden="1">1</definedName>
    <definedName name="solver_typ" localSheetId="3" hidden="1">1</definedName>
    <definedName name="solver_typ" localSheetId="1" hidden="1">1</definedName>
    <definedName name="solver_val" localSheetId="5" hidden="1">0</definedName>
    <definedName name="solver_val" localSheetId="7" hidden="1">0</definedName>
    <definedName name="solver_val" localSheetId="3" hidden="1">0</definedName>
    <definedName name="solver_val" localSheetId="1" hidden="1">0</definedName>
    <definedName name="solver_ver" localSheetId="5" hidden="1">3</definedName>
    <definedName name="solver_ver" localSheetId="7" hidden="1">3</definedName>
    <definedName name="solver_ver" localSheetId="3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2" l="1"/>
  <c r="K11" i="2"/>
  <c r="H8" i="23"/>
  <c r="G8" i="23"/>
  <c r="J19" i="14"/>
  <c r="C13" i="23"/>
  <c r="D13" i="23"/>
  <c r="E13" i="23"/>
  <c r="F7" i="23"/>
  <c r="F6" i="23"/>
  <c r="F13" i="23"/>
  <c r="F14" i="23"/>
  <c r="M13" i="23"/>
  <c r="K13" i="23"/>
  <c r="M11" i="23"/>
  <c r="K11" i="23"/>
  <c r="C8" i="23"/>
  <c r="D8" i="23"/>
  <c r="E8" i="23"/>
  <c r="F8" i="23"/>
  <c r="G7" i="23"/>
  <c r="G6" i="23"/>
  <c r="C13" i="16"/>
  <c r="D13" i="16"/>
  <c r="E13" i="16"/>
  <c r="F7" i="16"/>
  <c r="F6" i="16"/>
  <c r="F13" i="16"/>
  <c r="F14" i="16"/>
  <c r="M13" i="16"/>
  <c r="K13" i="16"/>
  <c r="M11" i="16"/>
  <c r="K11" i="16"/>
  <c r="H8" i="16"/>
  <c r="C8" i="16"/>
  <c r="D8" i="16"/>
  <c r="E8" i="16"/>
  <c r="F8" i="16"/>
  <c r="G8" i="16"/>
  <c r="G7" i="16"/>
  <c r="J17" i="14"/>
  <c r="J8" i="14"/>
  <c r="J10" i="14"/>
  <c r="C13" i="15"/>
  <c r="D13" i="15"/>
  <c r="E13" i="15"/>
  <c r="F7" i="15"/>
  <c r="F6" i="15"/>
  <c r="F13" i="15"/>
  <c r="F14" i="15"/>
  <c r="M13" i="15"/>
  <c r="K13" i="15"/>
  <c r="M11" i="15"/>
  <c r="K11" i="15"/>
  <c r="H8" i="15"/>
  <c r="C8" i="15"/>
  <c r="D8" i="15"/>
  <c r="E8" i="15"/>
  <c r="F8" i="15"/>
  <c r="G8" i="15"/>
  <c r="G7" i="15"/>
  <c r="G6" i="15"/>
  <c r="F8" i="2"/>
  <c r="H8" i="2"/>
  <c r="E8" i="2"/>
  <c r="D8" i="2"/>
  <c r="C8" i="2"/>
  <c r="C13" i="2"/>
  <c r="D13" i="2"/>
  <c r="E13" i="2"/>
  <c r="F13" i="2"/>
  <c r="F14" i="2"/>
  <c r="M13" i="2"/>
  <c r="K13" i="2"/>
  <c r="F7" i="2"/>
  <c r="F6" i="2"/>
  <c r="G8" i="2"/>
  <c r="G7" i="2"/>
  <c r="G6" i="2"/>
</calcChain>
</file>

<file path=xl/sharedStrings.xml><?xml version="1.0" encoding="utf-8"?>
<sst xmlns="http://schemas.openxmlformats.org/spreadsheetml/2006/main" count="324" uniqueCount="67">
  <si>
    <t>Item</t>
  </si>
  <si>
    <t>Pressure washer</t>
  </si>
  <si>
    <t>Generator</t>
  </si>
  <si>
    <t>Water Pump</t>
  </si>
  <si>
    <t>Cost</t>
  </si>
  <si>
    <t>Price</t>
  </si>
  <si>
    <t>Length of Pallet</t>
  </si>
  <si>
    <t>Constraint</t>
  </si>
  <si>
    <t>Quantity</t>
  </si>
  <si>
    <t>Profit</t>
  </si>
  <si>
    <t>Total</t>
  </si>
  <si>
    <t>&gt;=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</si>
  <si>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</si>
  <si>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</si>
  <si>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</si>
  <si>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</si>
  <si>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</si>
  <si>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</si>
  <si>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</si>
  <si>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</si>
  <si>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</si>
  <si>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</si>
  <si>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</si>
  <si>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</si>
  <si>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Constraints</t>
  </si>
  <si>
    <t>Shadow</t>
  </si>
  <si>
    <t>R.H. Side</t>
  </si>
  <si>
    <t>Quantity Pressure washer</t>
  </si>
  <si>
    <t>Quantity Generator</t>
  </si>
  <si>
    <t>Quantity Water Pump</t>
  </si>
  <si>
    <t>Cost Total</t>
  </si>
  <si>
    <t>$G$6</t>
  </si>
  <si>
    <t>Length of Pallet Total</t>
  </si>
  <si>
    <t>Whole</t>
  </si>
  <si>
    <t>Water Pump * 2</t>
  </si>
  <si>
    <t>Generator Quantity</t>
  </si>
  <si>
    <t>go-Kart</t>
  </si>
  <si>
    <t>Maximize Profit Model</t>
  </si>
  <si>
    <t>Data</t>
  </si>
  <si>
    <t>Profit by Quantity Decision</t>
  </si>
  <si>
    <t>Marketing Constraints</t>
  </si>
  <si>
    <t>Total Profit</t>
  </si>
  <si>
    <t>Decision variables</t>
  </si>
  <si>
    <t>Objective variables</t>
  </si>
  <si>
    <t>Purchasing &amp; Warehousing</t>
  </si>
  <si>
    <t>$C$12</t>
  </si>
  <si>
    <t>$D$12</t>
  </si>
  <si>
    <t>Quantity go-Kart</t>
  </si>
  <si>
    <t>$E$12</t>
  </si>
  <si>
    <t>$F$12</t>
  </si>
  <si>
    <t>$G$8</t>
  </si>
  <si>
    <t>$K$11</t>
  </si>
  <si>
    <t>$K$13</t>
  </si>
  <si>
    <t>Pressure washer + go Kart</t>
  </si>
  <si>
    <t>Pressure washer + go Kart Quantity</t>
  </si>
  <si>
    <t>Worksheet: [ALY6050_MOD5_Heejae Roh_Friday night.xlsx]Sheet1</t>
  </si>
  <si>
    <t>Report Created: 2023-03-25 오후 5:18:48</t>
  </si>
  <si>
    <t xml:space="preserve">Smallest selling price </t>
  </si>
  <si>
    <t>Smallest coefficient</t>
  </si>
  <si>
    <t>higher budget</t>
  </si>
  <si>
    <t>Worksheet: [ALY6050_MOD5_Heejae Roh_Saturday afternoon.xlsx]High price for P report</t>
  </si>
  <si>
    <t>Report Created: 2023-03-25 오후 6:29:18</t>
  </si>
  <si>
    <t>Worksheet: [ALY6050_MOD5_Heejae Roh_Saturday afternoon.xlsx]High Budget report</t>
  </si>
  <si>
    <t>Report Created: 2023-03-25 오후 6:39:18</t>
  </si>
  <si>
    <t>add pallet</t>
  </si>
  <si>
    <t xml:space="preserve">Worksheet: [ALY6050_MOD5_Heejae Roh_Saturday afternoon.xlsx]Add Space report </t>
  </si>
  <si>
    <t>Report Created: 2023-03-25 오후 7:30:11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</si>
</sst>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5" xfId="0" applyBorder="1"/>
    <xf numFmtId="0" fontId="1" fillId="0" borderId="5" xfId="0" applyFont="1" applyBorder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2" borderId="0" xfId="0" applyNumberFormat="1" applyFill="1"/>
    <xf numFmtId="1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B2DF-9EAE-48B0-9EAC-37A966491030}">
  <dimension ref="A1:J20"/>
  <sheetViews>
    <sheetView showGridLines="0" tabSelected="1" workbookViewId="0">
      <selection activeCell="G18" sqref="G18"/>
    </sheetView>
  </sheetViews>
  <sheetFormatPr defaultRowHeight="15.6" x14ac:dyDescent="0.3"/>
  <cols>
    <col min="1" max="1" width="2.19921875" customWidth="1"/>
    <col min="2" max="2" width="6.09765625" bestFit="1" customWidth="1"/>
    <col min="3" max="3" width="30.69921875" bestFit="1" customWidth="1"/>
    <col min="4" max="4" width="11.8984375" bestFit="1" customWidth="1"/>
    <col min="5" max="5" width="12.5" bestFit="1" customWidth="1"/>
    <col min="6" max="6" width="9.8984375" bestFit="1" customWidth="1"/>
    <col min="7" max="8" width="11.8984375" bestFit="1" customWidth="1"/>
  </cols>
  <sheetData>
    <row r="1" spans="1:10" x14ac:dyDescent="0.3">
      <c r="A1" s="1" t="s">
        <v>12</v>
      </c>
    </row>
    <row r="2" spans="1:10" x14ac:dyDescent="0.3">
      <c r="A2" s="1" t="s">
        <v>55</v>
      </c>
    </row>
    <row r="3" spans="1:10" x14ac:dyDescent="0.3">
      <c r="A3" s="1" t="s">
        <v>56</v>
      </c>
    </row>
    <row r="6" spans="1:10" ht="16.2" thickBot="1" x14ac:dyDescent="0.35">
      <c r="A6" t="s">
        <v>13</v>
      </c>
    </row>
    <row r="7" spans="1:10" x14ac:dyDescent="0.3">
      <c r="B7" s="11"/>
      <c r="C7" s="11"/>
      <c r="D7" s="11" t="s">
        <v>16</v>
      </c>
      <c r="E7" s="11" t="s">
        <v>18</v>
      </c>
      <c r="F7" s="11" t="s">
        <v>19</v>
      </c>
      <c r="G7" s="11" t="s">
        <v>21</v>
      </c>
      <c r="H7" s="11" t="s">
        <v>21</v>
      </c>
      <c r="J7" t="s">
        <v>58</v>
      </c>
    </row>
    <row r="8" spans="1:10" ht="16.2" thickBot="1" x14ac:dyDescent="0.35">
      <c r="B8" s="12" t="s">
        <v>14</v>
      </c>
      <c r="C8" s="12" t="s">
        <v>15</v>
      </c>
      <c r="D8" s="12" t="s">
        <v>17</v>
      </c>
      <c r="E8" s="12" t="s">
        <v>4</v>
      </c>
      <c r="F8" s="12" t="s">
        <v>20</v>
      </c>
      <c r="G8" s="12" t="s">
        <v>22</v>
      </c>
      <c r="H8" s="12" t="s">
        <v>23</v>
      </c>
      <c r="J8" s="7">
        <f>F9-E9</f>
        <v>280.06152372142196</v>
      </c>
    </row>
    <row r="9" spans="1:10" x14ac:dyDescent="0.3">
      <c r="B9" s="9" t="s">
        <v>45</v>
      </c>
      <c r="C9" s="9" t="s">
        <v>27</v>
      </c>
      <c r="D9" s="15">
        <v>0</v>
      </c>
      <c r="E9" s="15">
        <v>-110.07152372142198</v>
      </c>
      <c r="F9" s="9">
        <v>169.99</v>
      </c>
      <c r="G9" s="15">
        <v>110.07152372142198</v>
      </c>
      <c r="H9" s="9">
        <v>1E+30</v>
      </c>
      <c r="J9" t="s">
        <v>57</v>
      </c>
    </row>
    <row r="10" spans="1:10" x14ac:dyDescent="0.3">
      <c r="B10" s="9" t="s">
        <v>46</v>
      </c>
      <c r="C10" s="9" t="s">
        <v>47</v>
      </c>
      <c r="D10" s="15">
        <v>155.17906700145369</v>
      </c>
      <c r="E10" s="9">
        <v>0</v>
      </c>
      <c r="F10" s="9">
        <v>359.99</v>
      </c>
      <c r="G10" s="15">
        <v>205.84024390243906</v>
      </c>
      <c r="H10" s="15">
        <v>76.738785638859483</v>
      </c>
      <c r="J10" s="7">
        <f>499.99-E9</f>
        <v>610.06152372142196</v>
      </c>
    </row>
    <row r="11" spans="1:10" x14ac:dyDescent="0.3">
      <c r="B11" s="9" t="s">
        <v>48</v>
      </c>
      <c r="C11" s="9" t="s">
        <v>28</v>
      </c>
      <c r="D11" s="15">
        <v>237.76926126602353</v>
      </c>
      <c r="E11" s="9">
        <v>0</v>
      </c>
      <c r="F11" s="9">
        <v>290.99</v>
      </c>
      <c r="G11" s="15">
        <v>98.204905405405299</v>
      </c>
      <c r="H11" s="15">
        <v>131.86640625000001</v>
      </c>
    </row>
    <row r="12" spans="1:10" ht="16.2" thickBot="1" x14ac:dyDescent="0.35">
      <c r="B12" s="10" t="s">
        <v>49</v>
      </c>
      <c r="C12" s="10" t="s">
        <v>29</v>
      </c>
      <c r="D12" s="16">
        <v>118.88463063301177</v>
      </c>
      <c r="E12" s="10">
        <v>0</v>
      </c>
      <c r="F12" s="10">
        <v>142.99</v>
      </c>
      <c r="G12" s="16">
        <v>196.4098108108106</v>
      </c>
      <c r="H12" s="16">
        <v>89.11965734265749</v>
      </c>
    </row>
    <row r="14" spans="1:10" ht="16.2" thickBot="1" x14ac:dyDescent="0.35">
      <c r="A14" t="s">
        <v>24</v>
      </c>
    </row>
    <row r="15" spans="1:10" x14ac:dyDescent="0.3">
      <c r="B15" s="11"/>
      <c r="C15" s="11"/>
      <c r="D15" s="11" t="s">
        <v>16</v>
      </c>
      <c r="E15" s="11" t="s">
        <v>25</v>
      </c>
      <c r="F15" s="11" t="s">
        <v>7</v>
      </c>
      <c r="G15" s="11" t="s">
        <v>21</v>
      </c>
      <c r="H15" s="11" t="s">
        <v>21</v>
      </c>
    </row>
    <row r="16" spans="1:10" ht="16.2" thickBot="1" x14ac:dyDescent="0.35">
      <c r="B16" s="12" t="s">
        <v>14</v>
      </c>
      <c r="C16" s="12" t="s">
        <v>15</v>
      </c>
      <c r="D16" s="12" t="s">
        <v>17</v>
      </c>
      <c r="E16" s="12" t="s">
        <v>5</v>
      </c>
      <c r="F16" s="12" t="s">
        <v>26</v>
      </c>
      <c r="G16" s="12" t="s">
        <v>22</v>
      </c>
      <c r="H16" s="12" t="s">
        <v>23</v>
      </c>
      <c r="J16" s="17" t="s">
        <v>59</v>
      </c>
    </row>
    <row r="17" spans="2:10" x14ac:dyDescent="0.3">
      <c r="B17" s="9" t="s">
        <v>31</v>
      </c>
      <c r="C17" s="9" t="s">
        <v>30</v>
      </c>
      <c r="D17" s="9">
        <v>170000</v>
      </c>
      <c r="E17" s="15">
        <v>0.55764834148275433</v>
      </c>
      <c r="F17" s="9">
        <v>170000</v>
      </c>
      <c r="G17" s="9">
        <v>428.80000000000825</v>
      </c>
      <c r="H17" s="9">
        <v>56224.999999999985</v>
      </c>
      <c r="J17">
        <f>F17+G17</f>
        <v>170428.80000000002</v>
      </c>
    </row>
    <row r="18" spans="2:10" x14ac:dyDescent="0.3">
      <c r="B18" s="9" t="s">
        <v>50</v>
      </c>
      <c r="C18" s="9" t="s">
        <v>32</v>
      </c>
      <c r="D18" s="9">
        <v>12300</v>
      </c>
      <c r="E18" s="15">
        <v>3.8415028412845222</v>
      </c>
      <c r="F18" s="9">
        <v>12300</v>
      </c>
      <c r="G18" s="15">
        <v>6078.3783783783801</v>
      </c>
      <c r="H18" s="15">
        <v>30.946882217090661</v>
      </c>
      <c r="J18" t="s">
        <v>64</v>
      </c>
    </row>
    <row r="19" spans="2:10" x14ac:dyDescent="0.3">
      <c r="B19" s="9" t="s">
        <v>51</v>
      </c>
      <c r="C19" s="9" t="s">
        <v>54</v>
      </c>
      <c r="D19" s="15">
        <v>155.17906700145369</v>
      </c>
      <c r="E19" s="9">
        <v>0</v>
      </c>
      <c r="F19" s="9">
        <v>0</v>
      </c>
      <c r="G19" s="15">
        <v>1.6291793313070224</v>
      </c>
      <c r="H19" s="9">
        <v>1E+30</v>
      </c>
      <c r="J19" s="7">
        <f>D18+G18</f>
        <v>18378.37837837838</v>
      </c>
    </row>
    <row r="20" spans="2:10" ht="16.2" thickBot="1" x14ac:dyDescent="0.35">
      <c r="B20" s="10" t="s">
        <v>52</v>
      </c>
      <c r="C20" s="10" t="s">
        <v>35</v>
      </c>
      <c r="D20" s="16">
        <v>237.76926126602353</v>
      </c>
      <c r="E20" s="16">
        <v>-33.683391040042352</v>
      </c>
      <c r="F20" s="10">
        <v>0</v>
      </c>
      <c r="G20" s="16">
        <v>27.916666666667346</v>
      </c>
      <c r="H20" s="16">
        <v>974.12019491066667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B55-8154-459C-B3AB-11C0D56518C4}">
  <dimension ref="B1:M14"/>
  <sheetViews>
    <sheetView zoomScaleNormal="100" workbookViewId="0">
      <selection activeCell="M11" sqref="M11"/>
    </sheetView>
  </sheetViews>
  <sheetFormatPr defaultRowHeight="15.6" x14ac:dyDescent="0.3"/>
  <cols>
    <col min="1" max="1" width="16.8984375" customWidth="1"/>
    <col min="2" max="2" width="19.59765625" customWidth="1"/>
    <col min="3" max="3" width="14.59765625" bestFit="1" customWidth="1"/>
    <col min="4" max="6" width="11.8984375" bestFit="1" customWidth="1"/>
    <col min="7" max="7" width="16.796875" customWidth="1"/>
    <col min="8" max="8" width="9.69921875" bestFit="1" customWidth="1"/>
    <col min="9" max="9" width="1.8984375" bestFit="1" customWidth="1"/>
    <col min="10" max="10" width="22.8984375" bestFit="1" customWidth="1"/>
    <col min="11" max="11" width="11.8984375" bestFit="1" customWidth="1"/>
    <col min="12" max="12" width="14.5" bestFit="1" customWidth="1"/>
    <col min="13" max="13" width="11.8984375" bestFit="1" customWidth="1"/>
  </cols>
  <sheetData>
    <row r="1" spans="2:13" x14ac:dyDescent="0.3">
      <c r="B1" s="19" t="s">
        <v>37</v>
      </c>
      <c r="C1" s="19"/>
    </row>
    <row r="3" spans="2:13" x14ac:dyDescent="0.3">
      <c r="B3" s="1" t="s">
        <v>38</v>
      </c>
    </row>
    <row r="4" spans="2:13" x14ac:dyDescent="0.3">
      <c r="C4" s="18" t="s">
        <v>44</v>
      </c>
      <c r="D4" s="18"/>
      <c r="E4" s="18"/>
      <c r="F4" s="18"/>
    </row>
    <row r="5" spans="2:13" ht="16.2" thickBot="1" x14ac:dyDescent="0.35">
      <c r="B5" s="1" t="s">
        <v>0</v>
      </c>
      <c r="C5" s="4" t="s">
        <v>1</v>
      </c>
      <c r="D5" s="4" t="s">
        <v>36</v>
      </c>
      <c r="E5" s="4" t="s">
        <v>2</v>
      </c>
      <c r="F5" s="4" t="s">
        <v>3</v>
      </c>
      <c r="G5" s="5" t="s">
        <v>10</v>
      </c>
      <c r="H5" s="4" t="s">
        <v>7</v>
      </c>
    </row>
    <row r="6" spans="2:13" ht="16.2" thickTop="1" x14ac:dyDescent="0.3">
      <c r="B6" t="s">
        <v>4</v>
      </c>
      <c r="C6">
        <v>330</v>
      </c>
      <c r="D6">
        <v>370</v>
      </c>
      <c r="E6">
        <v>410</v>
      </c>
      <c r="F6">
        <f>635/5</f>
        <v>127</v>
      </c>
      <c r="G6" s="13">
        <f>C6*C12+D6*D12+E6*E12+F6*F12</f>
        <v>170000</v>
      </c>
      <c r="H6" s="3">
        <v>170000</v>
      </c>
    </row>
    <row r="7" spans="2:13" x14ac:dyDescent="0.3">
      <c r="B7" t="s">
        <v>5</v>
      </c>
      <c r="C7">
        <v>499.99</v>
      </c>
      <c r="D7">
        <v>729.99</v>
      </c>
      <c r="E7">
        <v>700.99</v>
      </c>
      <c r="F7">
        <f>269.99</f>
        <v>269.99</v>
      </c>
      <c r="G7" s="14">
        <f>C7*C12+D7*D12+E7*E12+F7*F12</f>
        <v>312050.70299986791</v>
      </c>
    </row>
    <row r="8" spans="2:13" x14ac:dyDescent="0.3">
      <c r="B8" t="s">
        <v>6</v>
      </c>
      <c r="C8">
        <f>5*5</f>
        <v>25</v>
      </c>
      <c r="D8">
        <f>8*5</f>
        <v>40</v>
      </c>
      <c r="E8">
        <f>5*5</f>
        <v>25</v>
      </c>
      <c r="F8">
        <f>(5*5)/(4*5)</f>
        <v>1.25</v>
      </c>
      <c r="G8" s="13">
        <f>C8*C12+D8*D12+E8*E12+F8*F12</f>
        <v>12300</v>
      </c>
      <c r="H8" s="3">
        <f>82*30*5</f>
        <v>12300</v>
      </c>
    </row>
    <row r="9" spans="2:13" x14ac:dyDescent="0.3">
      <c r="I9" s="2"/>
      <c r="J9" s="2" t="s">
        <v>40</v>
      </c>
    </row>
    <row r="10" spans="2:13" ht="16.2" thickBot="1" x14ac:dyDescent="0.35">
      <c r="C10" s="18" t="s">
        <v>39</v>
      </c>
      <c r="D10" s="18"/>
      <c r="E10" s="18"/>
      <c r="F10" s="18"/>
      <c r="I10" s="1"/>
      <c r="K10" s="4" t="s">
        <v>8</v>
      </c>
      <c r="L10" s="4" t="s">
        <v>11</v>
      </c>
      <c r="M10" s="4" t="s">
        <v>8</v>
      </c>
    </row>
    <row r="11" spans="2:13" ht="16.8" thickTop="1" thickBot="1" x14ac:dyDescent="0.35">
      <c r="B11" s="1" t="s">
        <v>0</v>
      </c>
      <c r="C11" s="4" t="s">
        <v>1</v>
      </c>
      <c r="D11" s="4" t="s">
        <v>36</v>
      </c>
      <c r="E11" s="4" t="s">
        <v>2</v>
      </c>
      <c r="F11" s="4" t="s">
        <v>3</v>
      </c>
      <c r="G11" s="1"/>
      <c r="H11" s="1"/>
      <c r="I11">
        <v>1</v>
      </c>
      <c r="J11" s="3" t="s">
        <v>53</v>
      </c>
      <c r="K11" s="6">
        <f>C12+D12</f>
        <v>155.17906700145369</v>
      </c>
      <c r="L11" s="3" t="s">
        <v>33</v>
      </c>
      <c r="M11" s="6">
        <f>SUM(C12:F12)*0.3</f>
        <v>153.54988767014669</v>
      </c>
    </row>
    <row r="12" spans="2:13" ht="16.8" thickTop="1" thickBot="1" x14ac:dyDescent="0.35">
      <c r="B12" t="s">
        <v>8</v>
      </c>
      <c r="C12" s="8">
        <v>0</v>
      </c>
      <c r="D12" s="8">
        <v>155.17906700145369</v>
      </c>
      <c r="E12" s="8">
        <v>237.76926126602353</v>
      </c>
      <c r="F12" s="8">
        <v>118.88463063301177</v>
      </c>
      <c r="G12" t="s">
        <v>42</v>
      </c>
      <c r="K12" s="4" t="s">
        <v>8</v>
      </c>
      <c r="L12" s="4" t="s">
        <v>11</v>
      </c>
      <c r="M12" s="4" t="s">
        <v>8</v>
      </c>
    </row>
    <row r="13" spans="2:13" ht="16.2" thickTop="1" x14ac:dyDescent="0.3">
      <c r="B13" t="s">
        <v>9</v>
      </c>
      <c r="C13" s="8">
        <f>C12*(C7-C6)</f>
        <v>0</v>
      </c>
      <c r="D13" s="8">
        <f t="shared" ref="D13:F13" si="0">D12*(D7-D6)</f>
        <v>55862.912329853316</v>
      </c>
      <c r="E13" s="8">
        <f t="shared" si="0"/>
        <v>69188.477335800184</v>
      </c>
      <c r="F13" s="8">
        <f t="shared" si="0"/>
        <v>16999.313334214352</v>
      </c>
      <c r="I13">
        <v>2</v>
      </c>
      <c r="J13" s="3" t="s">
        <v>2</v>
      </c>
      <c r="K13" s="6">
        <f>E12</f>
        <v>237.76926126602353</v>
      </c>
      <c r="L13" s="3" t="s">
        <v>34</v>
      </c>
      <c r="M13" s="6">
        <f>2*F12</f>
        <v>237.76926126602353</v>
      </c>
    </row>
    <row r="14" spans="2:13" x14ac:dyDescent="0.3">
      <c r="E14" t="s">
        <v>41</v>
      </c>
      <c r="F14" s="7">
        <f>SUM(C13:F13)</f>
        <v>142050.70299986785</v>
      </c>
      <c r="G14" t="s">
        <v>43</v>
      </c>
    </row>
  </sheetData>
  <mergeCells count="3">
    <mergeCell ref="C4:F4"/>
    <mergeCell ref="C10:F10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804D-C852-4AC5-8285-2BB49F972AC1}">
  <dimension ref="A1:H20"/>
  <sheetViews>
    <sheetView showGridLines="0" workbookViewId="0">
      <selection activeCell="J13" sqref="J13"/>
    </sheetView>
  </sheetViews>
  <sheetFormatPr defaultRowHeight="15.6" x14ac:dyDescent="0.3"/>
  <cols>
    <col min="1" max="1" width="2.19921875" customWidth="1"/>
    <col min="2" max="2" width="6.09765625" bestFit="1" customWidth="1"/>
    <col min="3" max="3" width="30.69921875" bestFit="1" customWidth="1"/>
    <col min="4" max="4" width="11.8984375" bestFit="1" customWidth="1"/>
    <col min="5" max="5" width="12.5" bestFit="1" customWidth="1"/>
    <col min="6" max="6" width="9.8984375" bestFit="1" customWidth="1"/>
    <col min="7" max="8" width="11.8984375" bestFit="1" customWidth="1"/>
  </cols>
  <sheetData>
    <row r="1" spans="1:8" x14ac:dyDescent="0.3">
      <c r="A1" s="1" t="s">
        <v>12</v>
      </c>
    </row>
    <row r="2" spans="1:8" x14ac:dyDescent="0.3">
      <c r="A2" s="1" t="s">
        <v>60</v>
      </c>
    </row>
    <row r="3" spans="1:8" x14ac:dyDescent="0.3">
      <c r="A3" s="1" t="s">
        <v>61</v>
      </c>
    </row>
    <row r="6" spans="1:8" ht="16.2" thickBot="1" x14ac:dyDescent="0.35">
      <c r="A6" t="s">
        <v>13</v>
      </c>
    </row>
    <row r="7" spans="1:8" x14ac:dyDescent="0.3">
      <c r="B7" s="11"/>
      <c r="C7" s="11"/>
      <c r="D7" s="11" t="s">
        <v>16</v>
      </c>
      <c r="E7" s="11" t="s">
        <v>18</v>
      </c>
      <c r="F7" s="11" t="s">
        <v>19</v>
      </c>
      <c r="G7" s="11" t="s">
        <v>21</v>
      </c>
      <c r="H7" s="11" t="s">
        <v>21</v>
      </c>
    </row>
    <row r="8" spans="1:8" ht="16.2" thickBot="1" x14ac:dyDescent="0.35">
      <c r="B8" s="12" t="s">
        <v>14</v>
      </c>
      <c r="C8" s="12" t="s">
        <v>15</v>
      </c>
      <c r="D8" s="12" t="s">
        <v>17</v>
      </c>
      <c r="E8" s="12" t="s">
        <v>4</v>
      </c>
      <c r="F8" s="12" t="s">
        <v>20</v>
      </c>
      <c r="G8" s="12" t="s">
        <v>22</v>
      </c>
      <c r="H8" s="12" t="s">
        <v>23</v>
      </c>
    </row>
    <row r="9" spans="1:8" x14ac:dyDescent="0.3">
      <c r="B9" s="9" t="s">
        <v>45</v>
      </c>
      <c r="C9" s="9" t="s">
        <v>27</v>
      </c>
      <c r="D9" s="9">
        <v>189.6359743040685</v>
      </c>
      <c r="E9" s="9">
        <v>0</v>
      </c>
      <c r="F9" s="9">
        <v>280.06200000000001</v>
      </c>
      <c r="G9" s="9">
        <v>73.581902439024361</v>
      </c>
      <c r="H9" s="9">
        <v>93.596173913043501</v>
      </c>
    </row>
    <row r="10" spans="1:8" x14ac:dyDescent="0.3">
      <c r="B10" s="9" t="s">
        <v>46</v>
      </c>
      <c r="C10" s="9" t="s">
        <v>47</v>
      </c>
      <c r="D10" s="9">
        <v>0</v>
      </c>
      <c r="E10" s="9">
        <v>-115.24154175588868</v>
      </c>
      <c r="F10" s="9">
        <v>359.99</v>
      </c>
      <c r="G10" s="9">
        <v>115.24154175588868</v>
      </c>
      <c r="H10" s="9">
        <v>1E+30</v>
      </c>
    </row>
    <row r="11" spans="1:8" x14ac:dyDescent="0.3">
      <c r="B11" s="9" t="s">
        <v>48</v>
      </c>
      <c r="C11" s="9" t="s">
        <v>28</v>
      </c>
      <c r="D11" s="9">
        <v>294.98929336188439</v>
      </c>
      <c r="E11" s="9">
        <v>0</v>
      </c>
      <c r="F11" s="9">
        <v>290.99</v>
      </c>
      <c r="G11" s="9">
        <v>374.10752238805981</v>
      </c>
      <c r="H11" s="9">
        <v>75.421449999999979</v>
      </c>
    </row>
    <row r="12" spans="1:8" ht="16.2" thickBot="1" x14ac:dyDescent="0.35">
      <c r="B12" s="10" t="s">
        <v>49</v>
      </c>
      <c r="C12" s="10" t="s">
        <v>29</v>
      </c>
      <c r="D12" s="10">
        <v>147.4946466809422</v>
      </c>
      <c r="E12" s="10">
        <v>0</v>
      </c>
      <c r="F12" s="10">
        <v>142.99000000000012</v>
      </c>
      <c r="G12" s="10">
        <v>1E+30</v>
      </c>
      <c r="H12" s="10">
        <v>125.32602000000011</v>
      </c>
    </row>
    <row r="14" spans="1:8" ht="16.2" thickBot="1" x14ac:dyDescent="0.35">
      <c r="A14" t="s">
        <v>24</v>
      </c>
    </row>
    <row r="15" spans="1:8" x14ac:dyDescent="0.3">
      <c r="B15" s="11"/>
      <c r="C15" s="11"/>
      <c r="D15" s="11" t="s">
        <v>16</v>
      </c>
      <c r="E15" s="11" t="s">
        <v>25</v>
      </c>
      <c r="F15" s="11" t="s">
        <v>7</v>
      </c>
      <c r="G15" s="11" t="s">
        <v>21</v>
      </c>
      <c r="H15" s="11" t="s">
        <v>21</v>
      </c>
    </row>
    <row r="16" spans="1:8" ht="16.2" thickBot="1" x14ac:dyDescent="0.35">
      <c r="B16" s="12" t="s">
        <v>14</v>
      </c>
      <c r="C16" s="12" t="s">
        <v>15</v>
      </c>
      <c r="D16" s="12" t="s">
        <v>17</v>
      </c>
      <c r="E16" s="12" t="s">
        <v>5</v>
      </c>
      <c r="F16" s="12" t="s">
        <v>26</v>
      </c>
      <c r="G16" s="12" t="s">
        <v>22</v>
      </c>
      <c r="H16" s="12" t="s">
        <v>23</v>
      </c>
    </row>
    <row r="17" spans="2:8" x14ac:dyDescent="0.3">
      <c r="B17" s="9" t="s">
        <v>31</v>
      </c>
      <c r="C17" s="9" t="s">
        <v>30</v>
      </c>
      <c r="D17" s="9">
        <v>17000</v>
      </c>
      <c r="E17" s="9">
        <v>0</v>
      </c>
      <c r="F17" s="9">
        <v>17000</v>
      </c>
      <c r="G17" s="9">
        <v>1E+30</v>
      </c>
      <c r="H17" s="9">
        <v>0</v>
      </c>
    </row>
    <row r="18" spans="2:8" x14ac:dyDescent="0.3">
      <c r="B18" s="9" t="s">
        <v>50</v>
      </c>
      <c r="C18" s="9" t="s">
        <v>32</v>
      </c>
      <c r="D18" s="9">
        <v>12300</v>
      </c>
      <c r="E18" s="9">
        <v>13.011302783725911</v>
      </c>
      <c r="F18" s="9">
        <v>12300</v>
      </c>
      <c r="G18" s="9">
        <v>1E+30</v>
      </c>
      <c r="H18" s="9">
        <v>12300</v>
      </c>
    </row>
    <row r="19" spans="2:8" x14ac:dyDescent="0.3">
      <c r="B19" s="9" t="s">
        <v>51</v>
      </c>
      <c r="C19" s="9" t="s">
        <v>54</v>
      </c>
      <c r="D19" s="9">
        <v>189.6359743040685</v>
      </c>
      <c r="E19" s="9">
        <v>-64.600813704496773</v>
      </c>
      <c r="F19" s="9">
        <v>0</v>
      </c>
      <c r="G19" s="9">
        <v>344.40000000000003</v>
      </c>
      <c r="H19" s="9">
        <v>215.99999999999991</v>
      </c>
    </row>
    <row r="20" spans="2:8" ht="16.2" thickBot="1" x14ac:dyDescent="0.35">
      <c r="B20" s="10" t="s">
        <v>52</v>
      </c>
      <c r="C20" s="10" t="s">
        <v>35</v>
      </c>
      <c r="D20" s="10">
        <v>294.98929336188439</v>
      </c>
      <c r="E20" s="10">
        <v>-53.672813704496832</v>
      </c>
      <c r="F20" s="10">
        <v>0</v>
      </c>
      <c r="G20" s="10">
        <v>344.40000000000003</v>
      </c>
      <c r="H20" s="10">
        <v>2056.1194029850735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E6A9-17A3-47D7-94D8-DDFECF7E0E91}">
  <dimension ref="B1:M14"/>
  <sheetViews>
    <sheetView zoomScaleNormal="100" workbookViewId="0">
      <selection activeCell="M11" sqref="M11"/>
    </sheetView>
  </sheetViews>
  <sheetFormatPr defaultRowHeight="15.6" x14ac:dyDescent="0.3"/>
  <cols>
    <col min="1" max="1" width="16.8984375" customWidth="1"/>
    <col min="2" max="2" width="19.59765625" customWidth="1"/>
    <col min="3" max="3" width="14.59765625" bestFit="1" customWidth="1"/>
    <col min="4" max="6" width="11.8984375" bestFit="1" customWidth="1"/>
    <col min="7" max="7" width="16.796875" customWidth="1"/>
    <col min="8" max="8" width="9.69921875" bestFit="1" customWidth="1"/>
    <col min="9" max="9" width="1.8984375" bestFit="1" customWidth="1"/>
    <col min="10" max="10" width="22.8984375" bestFit="1" customWidth="1"/>
    <col min="11" max="11" width="11.8984375" bestFit="1" customWidth="1"/>
    <col min="12" max="12" width="14.5" bestFit="1" customWidth="1"/>
    <col min="13" max="13" width="11.8984375" bestFit="1" customWidth="1"/>
  </cols>
  <sheetData>
    <row r="1" spans="2:13" x14ac:dyDescent="0.3">
      <c r="B1" s="19" t="s">
        <v>37</v>
      </c>
      <c r="C1" s="19"/>
    </row>
    <row r="3" spans="2:13" x14ac:dyDescent="0.3">
      <c r="B3" s="1" t="s">
        <v>38</v>
      </c>
    </row>
    <row r="4" spans="2:13" x14ac:dyDescent="0.3">
      <c r="C4" s="18" t="s">
        <v>44</v>
      </c>
      <c r="D4" s="18"/>
      <c r="E4" s="18"/>
      <c r="F4" s="18"/>
    </row>
    <row r="5" spans="2:13" ht="16.2" thickBot="1" x14ac:dyDescent="0.35">
      <c r="B5" s="1" t="s">
        <v>0</v>
      </c>
      <c r="C5" s="4" t="s">
        <v>1</v>
      </c>
      <c r="D5" s="4" t="s">
        <v>36</v>
      </c>
      <c r="E5" s="4" t="s">
        <v>2</v>
      </c>
      <c r="F5" s="4" t="s">
        <v>3</v>
      </c>
      <c r="G5" s="5" t="s">
        <v>10</v>
      </c>
      <c r="H5" s="4" t="s">
        <v>7</v>
      </c>
    </row>
    <row r="6" spans="2:13" ht="16.2" thickTop="1" x14ac:dyDescent="0.3">
      <c r="B6" t="s">
        <v>4</v>
      </c>
      <c r="C6">
        <v>330</v>
      </c>
      <c r="D6">
        <v>370</v>
      </c>
      <c r="E6">
        <v>410</v>
      </c>
      <c r="F6">
        <f>635/5</f>
        <v>127</v>
      </c>
      <c r="G6" s="13">
        <v>17000</v>
      </c>
      <c r="H6" s="3">
        <v>17000</v>
      </c>
    </row>
    <row r="7" spans="2:13" x14ac:dyDescent="0.3">
      <c r="B7" t="s">
        <v>5</v>
      </c>
      <c r="C7">
        <v>610.06200000000001</v>
      </c>
      <c r="D7">
        <v>729.99</v>
      </c>
      <c r="E7">
        <v>700.99</v>
      </c>
      <c r="F7">
        <f>269.99</f>
        <v>269.99</v>
      </c>
      <c r="G7" s="14">
        <f>C7*C12+D7*D12+E7*E12+F7*F12</f>
        <v>362296.32616702357</v>
      </c>
    </row>
    <row r="8" spans="2:13" x14ac:dyDescent="0.3">
      <c r="B8" t="s">
        <v>6</v>
      </c>
      <c r="C8">
        <f>5*5</f>
        <v>25</v>
      </c>
      <c r="D8">
        <f>8*5</f>
        <v>40</v>
      </c>
      <c r="E8">
        <f>5*5</f>
        <v>25</v>
      </c>
      <c r="F8">
        <f>(5*5)/(4*5)</f>
        <v>1.25</v>
      </c>
      <c r="G8" s="13">
        <f>C8*C12+D8*D12+E8*E12+F8*F12</f>
        <v>12300</v>
      </c>
      <c r="H8" s="3">
        <f>82*30*5</f>
        <v>12300</v>
      </c>
    </row>
    <row r="9" spans="2:13" x14ac:dyDescent="0.3">
      <c r="I9" s="2"/>
      <c r="J9" s="2" t="s">
        <v>40</v>
      </c>
    </row>
    <row r="10" spans="2:13" ht="16.2" thickBot="1" x14ac:dyDescent="0.35">
      <c r="C10" s="18" t="s">
        <v>39</v>
      </c>
      <c r="D10" s="18"/>
      <c r="E10" s="18"/>
      <c r="F10" s="18"/>
      <c r="I10" s="1"/>
      <c r="K10" s="4" t="s">
        <v>8</v>
      </c>
      <c r="L10" s="4" t="s">
        <v>11</v>
      </c>
      <c r="M10" s="4" t="s">
        <v>8</v>
      </c>
    </row>
    <row r="11" spans="2:13" ht="16.8" thickTop="1" thickBot="1" x14ac:dyDescent="0.35">
      <c r="B11" s="1" t="s">
        <v>0</v>
      </c>
      <c r="C11" s="4" t="s">
        <v>1</v>
      </c>
      <c r="D11" s="4" t="s">
        <v>36</v>
      </c>
      <c r="E11" s="4" t="s">
        <v>2</v>
      </c>
      <c r="F11" s="4" t="s">
        <v>3</v>
      </c>
      <c r="G11" s="1"/>
      <c r="H11" s="1"/>
      <c r="I11">
        <v>1</v>
      </c>
      <c r="J11" s="3" t="s">
        <v>53</v>
      </c>
      <c r="K11" s="6">
        <f>C12+D12</f>
        <v>189.6359743040685</v>
      </c>
      <c r="L11" s="3" t="s">
        <v>33</v>
      </c>
      <c r="M11" s="6">
        <f>SUM(C12:F12)*0.3</f>
        <v>189.6359743040685</v>
      </c>
    </row>
    <row r="12" spans="2:13" ht="16.8" thickTop="1" thickBot="1" x14ac:dyDescent="0.35">
      <c r="B12" t="s">
        <v>8</v>
      </c>
      <c r="C12" s="8">
        <v>189.6359743040685</v>
      </c>
      <c r="D12" s="8">
        <v>0</v>
      </c>
      <c r="E12" s="8">
        <v>294.98929336188439</v>
      </c>
      <c r="F12" s="8">
        <v>147.4946466809422</v>
      </c>
      <c r="G12" t="s">
        <v>42</v>
      </c>
      <c r="K12" s="4" t="s">
        <v>8</v>
      </c>
      <c r="L12" s="4" t="s">
        <v>11</v>
      </c>
      <c r="M12" s="4" t="s">
        <v>8</v>
      </c>
    </row>
    <row r="13" spans="2:13" ht="16.2" thickTop="1" x14ac:dyDescent="0.3">
      <c r="B13" t="s">
        <v>9</v>
      </c>
      <c r="C13" s="8">
        <f>C12*(C7-C6)</f>
        <v>53109.830235546033</v>
      </c>
      <c r="D13" s="8">
        <f t="shared" ref="D13:F13" si="0">D12*(D7-D6)</f>
        <v>0</v>
      </c>
      <c r="E13" s="8">
        <f t="shared" si="0"/>
        <v>85838.934475374743</v>
      </c>
      <c r="F13" s="8">
        <f t="shared" si="0"/>
        <v>21090.259528907925</v>
      </c>
      <c r="I13">
        <v>2</v>
      </c>
      <c r="J13" s="3" t="s">
        <v>2</v>
      </c>
      <c r="K13" s="6">
        <f>E12</f>
        <v>294.98929336188439</v>
      </c>
      <c r="L13" s="3" t="s">
        <v>34</v>
      </c>
      <c r="M13" s="6">
        <f>2*F12</f>
        <v>294.98929336188439</v>
      </c>
    </row>
    <row r="14" spans="2:13" x14ac:dyDescent="0.3">
      <c r="E14" t="s">
        <v>41</v>
      </c>
      <c r="F14" s="7">
        <f>SUM(C13:F13)</f>
        <v>160039.02423982869</v>
      </c>
      <c r="G14" t="s">
        <v>43</v>
      </c>
    </row>
  </sheetData>
  <mergeCells count="3">
    <mergeCell ref="B1:C1"/>
    <mergeCell ref="C4:F4"/>
    <mergeCell ref="C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E93B-10F8-4E36-8CD1-D7F4428A6A67}">
  <dimension ref="A1:H20"/>
  <sheetViews>
    <sheetView showGridLines="0" workbookViewId="0">
      <selection activeCell="D11" sqref="D11"/>
    </sheetView>
  </sheetViews>
  <sheetFormatPr defaultRowHeight="15.6" x14ac:dyDescent="0.3"/>
  <cols>
    <col min="1" max="1" width="2.19921875" customWidth="1"/>
    <col min="2" max="2" width="6.09765625" bestFit="1" customWidth="1"/>
    <col min="3" max="3" width="30.69921875" bestFit="1" customWidth="1"/>
    <col min="4" max="4" width="11.8984375" bestFit="1" customWidth="1"/>
    <col min="5" max="5" width="12.5" bestFit="1" customWidth="1"/>
    <col min="6" max="6" width="9.8984375" bestFit="1" customWidth="1"/>
    <col min="7" max="8" width="11.8984375" bestFit="1" customWidth="1"/>
  </cols>
  <sheetData>
    <row r="1" spans="1:8" x14ac:dyDescent="0.3">
      <c r="A1" s="1" t="s">
        <v>12</v>
      </c>
    </row>
    <row r="2" spans="1:8" x14ac:dyDescent="0.3">
      <c r="A2" s="1" t="s">
        <v>62</v>
      </c>
    </row>
    <row r="3" spans="1:8" x14ac:dyDescent="0.3">
      <c r="A3" s="1" t="s">
        <v>63</v>
      </c>
    </row>
    <row r="6" spans="1:8" ht="16.2" thickBot="1" x14ac:dyDescent="0.35">
      <c r="A6" t="s">
        <v>13</v>
      </c>
    </row>
    <row r="7" spans="1:8" x14ac:dyDescent="0.3">
      <c r="B7" s="11"/>
      <c r="C7" s="11"/>
      <c r="D7" s="11" t="s">
        <v>16</v>
      </c>
      <c r="E7" s="11" t="s">
        <v>18</v>
      </c>
      <c r="F7" s="11" t="s">
        <v>19</v>
      </c>
      <c r="G7" s="11" t="s">
        <v>21</v>
      </c>
      <c r="H7" s="11" t="s">
        <v>21</v>
      </c>
    </row>
    <row r="8" spans="1:8" ht="16.2" thickBot="1" x14ac:dyDescent="0.35">
      <c r="B8" s="12" t="s">
        <v>14</v>
      </c>
      <c r="C8" s="12" t="s">
        <v>15</v>
      </c>
      <c r="D8" s="12" t="s">
        <v>17</v>
      </c>
      <c r="E8" s="12" t="s">
        <v>4</v>
      </c>
      <c r="F8" s="12" t="s">
        <v>20</v>
      </c>
      <c r="G8" s="12" t="s">
        <v>22</v>
      </c>
      <c r="H8" s="12" t="s">
        <v>23</v>
      </c>
    </row>
    <row r="9" spans="1:8" x14ac:dyDescent="0.3">
      <c r="B9" s="9" t="s">
        <v>45</v>
      </c>
      <c r="C9" s="9" t="s">
        <v>27</v>
      </c>
      <c r="D9" s="9">
        <v>0</v>
      </c>
      <c r="E9" s="9">
        <v>-16.475826086956506</v>
      </c>
      <c r="F9" s="9">
        <v>169.99</v>
      </c>
      <c r="G9" s="9">
        <v>16.475826086956506</v>
      </c>
      <c r="H9" s="9">
        <v>1E+30</v>
      </c>
    </row>
    <row r="10" spans="1:8" x14ac:dyDescent="0.3">
      <c r="B10" s="9" t="s">
        <v>46</v>
      </c>
      <c r="C10" s="9" t="s">
        <v>47</v>
      </c>
      <c r="D10" s="9">
        <v>154.0173913043478</v>
      </c>
      <c r="E10" s="9">
        <v>0</v>
      </c>
      <c r="F10" s="9">
        <v>359.99</v>
      </c>
      <c r="G10" s="9">
        <v>205.84024390243903</v>
      </c>
      <c r="H10" s="9">
        <v>20.286081370449658</v>
      </c>
    </row>
    <row r="11" spans="1:8" x14ac:dyDescent="0.3">
      <c r="B11" s="9" t="s">
        <v>48</v>
      </c>
      <c r="C11" s="9" t="s">
        <v>28</v>
      </c>
      <c r="D11" s="9">
        <v>239.58260869565217</v>
      </c>
      <c r="E11" s="9">
        <v>0</v>
      </c>
      <c r="F11" s="9">
        <v>290.99</v>
      </c>
      <c r="G11" s="9">
        <v>56.390476190476129</v>
      </c>
      <c r="H11" s="9">
        <v>131.86640624999998</v>
      </c>
    </row>
    <row r="12" spans="1:8" ht="16.2" thickBot="1" x14ac:dyDescent="0.35">
      <c r="B12" s="10" t="s">
        <v>49</v>
      </c>
      <c r="C12" s="10" t="s">
        <v>29</v>
      </c>
      <c r="D12" s="10">
        <v>119.79130434782608</v>
      </c>
      <c r="E12" s="10">
        <v>0</v>
      </c>
      <c r="F12" s="10">
        <v>142.99</v>
      </c>
      <c r="G12" s="10">
        <v>112.78095238095226</v>
      </c>
      <c r="H12" s="10">
        <v>102.9368644067797</v>
      </c>
    </row>
    <row r="14" spans="1:8" ht="16.2" thickBot="1" x14ac:dyDescent="0.35">
      <c r="A14" t="s">
        <v>24</v>
      </c>
    </row>
    <row r="15" spans="1:8" x14ac:dyDescent="0.3">
      <c r="B15" s="11"/>
      <c r="C15" s="11"/>
      <c r="D15" s="11" t="s">
        <v>16</v>
      </c>
      <c r="E15" s="11" t="s">
        <v>25</v>
      </c>
      <c r="F15" s="11" t="s">
        <v>7</v>
      </c>
      <c r="G15" s="11" t="s">
        <v>21</v>
      </c>
      <c r="H15" s="11" t="s">
        <v>21</v>
      </c>
    </row>
    <row r="16" spans="1:8" ht="16.2" thickBot="1" x14ac:dyDescent="0.35">
      <c r="B16" s="12" t="s">
        <v>14</v>
      </c>
      <c r="C16" s="12" t="s">
        <v>15</v>
      </c>
      <c r="D16" s="12" t="s">
        <v>17</v>
      </c>
      <c r="E16" s="12" t="s">
        <v>5</v>
      </c>
      <c r="F16" s="12" t="s">
        <v>26</v>
      </c>
      <c r="G16" s="12" t="s">
        <v>22</v>
      </c>
      <c r="H16" s="12" t="s">
        <v>23</v>
      </c>
    </row>
    <row r="17" spans="2:8" x14ac:dyDescent="0.3">
      <c r="B17" s="9" t="s">
        <v>31</v>
      </c>
      <c r="C17" s="9" t="s">
        <v>30</v>
      </c>
      <c r="D17" s="9">
        <v>170428.79999999999</v>
      </c>
      <c r="E17" s="9">
        <v>0</v>
      </c>
      <c r="F17" s="9">
        <v>170428.80000000002</v>
      </c>
      <c r="G17" s="9">
        <v>1E+30</v>
      </c>
      <c r="H17" s="9">
        <v>2.8621798264794051E-11</v>
      </c>
    </row>
    <row r="18" spans="2:8" x14ac:dyDescent="0.3">
      <c r="B18" s="9" t="s">
        <v>50</v>
      </c>
      <c r="C18" s="9" t="s">
        <v>32</v>
      </c>
      <c r="D18" s="9">
        <v>12299.999999999998</v>
      </c>
      <c r="E18" s="9">
        <v>11.568278260869565</v>
      </c>
      <c r="F18" s="9">
        <v>12300</v>
      </c>
      <c r="G18" s="9">
        <v>2.0656609602189704E-12</v>
      </c>
      <c r="H18" s="9">
        <v>12299.999999999989</v>
      </c>
    </row>
    <row r="19" spans="2:8" x14ac:dyDescent="0.3">
      <c r="B19" s="9" t="s">
        <v>51</v>
      </c>
      <c r="C19" s="9" t="s">
        <v>54</v>
      </c>
      <c r="D19" s="9">
        <v>154.0173913043478</v>
      </c>
      <c r="E19" s="9">
        <v>-146.77304347826089</v>
      </c>
      <c r="F19" s="9">
        <v>0</v>
      </c>
      <c r="G19" s="9">
        <v>215.24999999999994</v>
      </c>
      <c r="H19" s="9">
        <v>1.0874543413675554E-13</v>
      </c>
    </row>
    <row r="20" spans="2:8" ht="16.2" thickBot="1" x14ac:dyDescent="0.35">
      <c r="B20" s="10" t="s">
        <v>52</v>
      </c>
      <c r="C20" s="10" t="s">
        <v>35</v>
      </c>
      <c r="D20" s="10">
        <v>239.58260869565217</v>
      </c>
      <c r="E20" s="10">
        <v>-42.248869565217404</v>
      </c>
      <c r="F20" s="10">
        <v>0</v>
      </c>
      <c r="G20" s="10">
        <v>291.86440677966107</v>
      </c>
      <c r="H20" s="10">
        <v>1.8633983245308732E-12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5AA4-5E55-4DF9-8339-57B2ECD0666E}">
  <dimension ref="B1:M14"/>
  <sheetViews>
    <sheetView zoomScaleNormal="100" workbookViewId="0">
      <selection activeCell="F23" sqref="F23"/>
    </sheetView>
  </sheetViews>
  <sheetFormatPr defaultRowHeight="15.6" x14ac:dyDescent="0.3"/>
  <cols>
    <col min="1" max="1" width="16.8984375" customWidth="1"/>
    <col min="2" max="2" width="19.59765625" customWidth="1"/>
    <col min="3" max="3" width="14.59765625" bestFit="1" customWidth="1"/>
    <col min="4" max="6" width="11.8984375" bestFit="1" customWidth="1"/>
    <col min="7" max="7" width="16.796875" customWidth="1"/>
    <col min="8" max="8" width="9.69921875" bestFit="1" customWidth="1"/>
    <col min="9" max="9" width="1.8984375" bestFit="1" customWidth="1"/>
    <col min="10" max="10" width="22.8984375" bestFit="1" customWidth="1"/>
    <col min="11" max="11" width="11.8984375" bestFit="1" customWidth="1"/>
    <col min="12" max="12" width="14.5" bestFit="1" customWidth="1"/>
    <col min="13" max="13" width="11.8984375" bestFit="1" customWidth="1"/>
  </cols>
  <sheetData>
    <row r="1" spans="2:13" x14ac:dyDescent="0.3">
      <c r="B1" s="19" t="s">
        <v>37</v>
      </c>
      <c r="C1" s="19"/>
    </row>
    <row r="3" spans="2:13" x14ac:dyDescent="0.3">
      <c r="B3" s="1" t="s">
        <v>38</v>
      </c>
    </row>
    <row r="4" spans="2:13" x14ac:dyDescent="0.3">
      <c r="C4" s="18" t="s">
        <v>44</v>
      </c>
      <c r="D4" s="18"/>
      <c r="E4" s="18"/>
      <c r="F4" s="18"/>
    </row>
    <row r="5" spans="2:13" ht="16.2" thickBot="1" x14ac:dyDescent="0.35">
      <c r="B5" s="1" t="s">
        <v>0</v>
      </c>
      <c r="C5" s="4" t="s">
        <v>1</v>
      </c>
      <c r="D5" s="4" t="s">
        <v>36</v>
      </c>
      <c r="E5" s="4" t="s">
        <v>2</v>
      </c>
      <c r="F5" s="4" t="s">
        <v>3</v>
      </c>
      <c r="G5" s="5" t="s">
        <v>10</v>
      </c>
      <c r="H5" s="4" t="s">
        <v>7</v>
      </c>
    </row>
    <row r="6" spans="2:13" ht="16.2" thickTop="1" x14ac:dyDescent="0.3">
      <c r="B6" t="s">
        <v>4</v>
      </c>
      <c r="C6">
        <v>330</v>
      </c>
      <c r="D6">
        <v>370</v>
      </c>
      <c r="E6">
        <v>410</v>
      </c>
      <c r="F6">
        <f>635/5</f>
        <v>127</v>
      </c>
      <c r="G6" s="6">
        <f>C6*C12+D6*D12+E6*E12+F6*F12</f>
        <v>170428.79999999999</v>
      </c>
      <c r="H6" s="3">
        <v>170428.80000000002</v>
      </c>
    </row>
    <row r="7" spans="2:13" x14ac:dyDescent="0.3">
      <c r="B7" t="s">
        <v>5</v>
      </c>
      <c r="C7">
        <v>499.99</v>
      </c>
      <c r="D7">
        <v>729.99</v>
      </c>
      <c r="E7">
        <v>700.99</v>
      </c>
      <c r="F7">
        <f>269.99</f>
        <v>269.99</v>
      </c>
      <c r="G7" s="7">
        <f>C7*C12+D7*D12+E7*E12+F7*F12</f>
        <v>312718.62260869564</v>
      </c>
    </row>
    <row r="8" spans="2:13" x14ac:dyDescent="0.3">
      <c r="B8" t="s">
        <v>6</v>
      </c>
      <c r="C8">
        <f>5*5</f>
        <v>25</v>
      </c>
      <c r="D8">
        <f>8*5</f>
        <v>40</v>
      </c>
      <c r="E8">
        <f>5*5</f>
        <v>25</v>
      </c>
      <c r="F8">
        <f>(5*5)/(4*5)</f>
        <v>1.25</v>
      </c>
      <c r="G8" s="6">
        <f>C8*C12+D8*D12+E8*E12+F8*F12</f>
        <v>12299.999999999998</v>
      </c>
      <c r="H8" s="3">
        <f>82*30*5</f>
        <v>12300</v>
      </c>
    </row>
    <row r="9" spans="2:13" x14ac:dyDescent="0.3">
      <c r="I9" s="2"/>
      <c r="J9" s="2" t="s">
        <v>40</v>
      </c>
    </row>
    <row r="10" spans="2:13" ht="16.2" thickBot="1" x14ac:dyDescent="0.35">
      <c r="C10" s="18" t="s">
        <v>39</v>
      </c>
      <c r="D10" s="18"/>
      <c r="E10" s="18"/>
      <c r="F10" s="18"/>
      <c r="I10" s="1"/>
      <c r="K10" s="4" t="s">
        <v>8</v>
      </c>
      <c r="L10" s="4" t="s">
        <v>11</v>
      </c>
      <c r="M10" s="4" t="s">
        <v>8</v>
      </c>
    </row>
    <row r="11" spans="2:13" ht="16.8" thickTop="1" thickBot="1" x14ac:dyDescent="0.35">
      <c r="B11" s="1" t="s">
        <v>0</v>
      </c>
      <c r="C11" s="4" t="s">
        <v>1</v>
      </c>
      <c r="D11" s="4" t="s">
        <v>36</v>
      </c>
      <c r="E11" s="4" t="s">
        <v>2</v>
      </c>
      <c r="F11" s="4" t="s">
        <v>3</v>
      </c>
      <c r="G11" s="1"/>
      <c r="H11" s="1"/>
      <c r="I11">
        <v>1</v>
      </c>
      <c r="J11" s="3" t="s">
        <v>53</v>
      </c>
      <c r="K11" s="6">
        <f>C12+D12</f>
        <v>154.0173913043478</v>
      </c>
      <c r="L11" s="3" t="s">
        <v>33</v>
      </c>
      <c r="M11" s="6">
        <f>SUM(C12:F12)*0.3</f>
        <v>154.0173913043478</v>
      </c>
    </row>
    <row r="12" spans="2:13" ht="16.8" thickTop="1" thickBot="1" x14ac:dyDescent="0.35">
      <c r="B12" t="s">
        <v>8</v>
      </c>
      <c r="C12" s="8">
        <v>0</v>
      </c>
      <c r="D12" s="8">
        <v>154.0173913043478</v>
      </c>
      <c r="E12" s="8">
        <v>239.58260869565217</v>
      </c>
      <c r="F12" s="8">
        <v>119.79130434782608</v>
      </c>
      <c r="G12" t="s">
        <v>42</v>
      </c>
      <c r="K12" s="4" t="s">
        <v>8</v>
      </c>
      <c r="L12" s="4" t="s">
        <v>11</v>
      </c>
      <c r="M12" s="4" t="s">
        <v>8</v>
      </c>
    </row>
    <row r="13" spans="2:13" ht="16.2" thickTop="1" x14ac:dyDescent="0.3">
      <c r="B13" t="s">
        <v>9</v>
      </c>
      <c r="C13" s="8">
        <f>C12*(C7-C6)</f>
        <v>0</v>
      </c>
      <c r="D13" s="8">
        <f t="shared" ref="D13:F13" si="0">D12*(D7-D6)</f>
        <v>55444.720695652162</v>
      </c>
      <c r="E13" s="8">
        <f t="shared" si="0"/>
        <v>69716.143304347832</v>
      </c>
      <c r="F13" s="8">
        <f t="shared" si="0"/>
        <v>17128.958608695651</v>
      </c>
      <c r="I13">
        <v>2</v>
      </c>
      <c r="J13" s="3" t="s">
        <v>2</v>
      </c>
      <c r="K13" s="6">
        <f>E12</f>
        <v>239.58260869565217</v>
      </c>
      <c r="L13" s="3" t="s">
        <v>34</v>
      </c>
      <c r="M13" s="6">
        <f>2*F12</f>
        <v>239.58260869565217</v>
      </c>
    </row>
    <row r="14" spans="2:13" x14ac:dyDescent="0.3">
      <c r="E14" t="s">
        <v>41</v>
      </c>
      <c r="F14" s="7">
        <f>SUM(C13:F13)</f>
        <v>142289.82260869566</v>
      </c>
      <c r="G14" t="s">
        <v>43</v>
      </c>
    </row>
  </sheetData>
  <mergeCells count="3">
    <mergeCell ref="B1:C1"/>
    <mergeCell ref="C4:F4"/>
    <mergeCell ref="C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A531-C5E8-4FA7-B83D-8020B047B3E1}">
  <dimension ref="A1:H20"/>
  <sheetViews>
    <sheetView showGridLines="0" workbookViewId="0">
      <selection activeCell="H25" sqref="H25"/>
    </sheetView>
  </sheetViews>
  <sheetFormatPr defaultRowHeight="15.6" x14ac:dyDescent="0.3"/>
  <cols>
    <col min="1" max="1" width="2.19921875" customWidth="1"/>
    <col min="2" max="2" width="6.09765625" bestFit="1" customWidth="1"/>
    <col min="3" max="3" width="30.69921875" bestFit="1" customWidth="1"/>
    <col min="4" max="4" width="11.8984375" bestFit="1" customWidth="1"/>
    <col min="5" max="5" width="12.5" bestFit="1" customWidth="1"/>
    <col min="6" max="8" width="11.8984375" bestFit="1" customWidth="1"/>
  </cols>
  <sheetData>
    <row r="1" spans="1:8" x14ac:dyDescent="0.3">
      <c r="A1" s="1" t="s">
        <v>12</v>
      </c>
    </row>
    <row r="2" spans="1:8" x14ac:dyDescent="0.3">
      <c r="A2" s="1" t="s">
        <v>65</v>
      </c>
    </row>
    <row r="3" spans="1:8" x14ac:dyDescent="0.3">
      <c r="A3" s="1" t="s">
        <v>66</v>
      </c>
    </row>
    <row r="6" spans="1:8" ht="16.2" thickBot="1" x14ac:dyDescent="0.35">
      <c r="A6" t="s">
        <v>13</v>
      </c>
    </row>
    <row r="7" spans="1:8" x14ac:dyDescent="0.3">
      <c r="B7" s="11"/>
      <c r="C7" s="11"/>
      <c r="D7" s="11" t="s">
        <v>16</v>
      </c>
      <c r="E7" s="11" t="s">
        <v>18</v>
      </c>
      <c r="F7" s="11" t="s">
        <v>19</v>
      </c>
      <c r="G7" s="11" t="s">
        <v>21</v>
      </c>
      <c r="H7" s="11" t="s">
        <v>21</v>
      </c>
    </row>
    <row r="8" spans="1:8" ht="16.2" thickBot="1" x14ac:dyDescent="0.35">
      <c r="B8" s="12" t="s">
        <v>14</v>
      </c>
      <c r="C8" s="12" t="s">
        <v>15</v>
      </c>
      <c r="D8" s="12" t="s">
        <v>17</v>
      </c>
      <c r="E8" s="12" t="s">
        <v>4</v>
      </c>
      <c r="F8" s="12" t="s">
        <v>20</v>
      </c>
      <c r="G8" s="12" t="s">
        <v>22</v>
      </c>
      <c r="H8" s="12" t="s">
        <v>23</v>
      </c>
    </row>
    <row r="9" spans="1:8" x14ac:dyDescent="0.3">
      <c r="B9" s="9" t="s">
        <v>45</v>
      </c>
      <c r="C9" s="9" t="s">
        <v>27</v>
      </c>
      <c r="D9" s="9">
        <v>0</v>
      </c>
      <c r="E9" s="9">
        <v>-151.08216216216215</v>
      </c>
      <c r="F9" s="9">
        <v>169.99</v>
      </c>
      <c r="G9" s="9">
        <v>151.08216216216215</v>
      </c>
      <c r="H9" s="9">
        <v>1E+30</v>
      </c>
    </row>
    <row r="10" spans="1:8" x14ac:dyDescent="0.3">
      <c r="B10" s="9" t="s">
        <v>46</v>
      </c>
      <c r="C10" s="9" t="s">
        <v>47</v>
      </c>
      <c r="D10" s="9">
        <v>459.45945945945948</v>
      </c>
      <c r="E10" s="9">
        <v>0</v>
      </c>
      <c r="F10" s="9">
        <v>359.99</v>
      </c>
      <c r="G10" s="9">
        <v>1E+30</v>
      </c>
      <c r="H10" s="9">
        <v>76.738785638859483</v>
      </c>
    </row>
    <row r="11" spans="1:8" x14ac:dyDescent="0.3">
      <c r="B11" s="9" t="s">
        <v>48</v>
      </c>
      <c r="C11" s="9" t="s">
        <v>28</v>
      </c>
      <c r="D11" s="9">
        <v>0</v>
      </c>
      <c r="E11" s="9">
        <v>0</v>
      </c>
      <c r="F11" s="9">
        <v>290.99</v>
      </c>
      <c r="G11" s="9">
        <v>98.204905405405313</v>
      </c>
      <c r="H11" s="9">
        <v>1E+30</v>
      </c>
    </row>
    <row r="12" spans="1:8" ht="16.2" thickBot="1" x14ac:dyDescent="0.35">
      <c r="B12" s="10" t="s">
        <v>49</v>
      </c>
      <c r="C12" s="10" t="s">
        <v>29</v>
      </c>
      <c r="D12" s="10">
        <v>0</v>
      </c>
      <c r="E12" s="10">
        <v>-196.40981081081063</v>
      </c>
      <c r="F12" s="10">
        <v>142.99</v>
      </c>
      <c r="G12" s="10">
        <v>196.40981081081063</v>
      </c>
      <c r="H12" s="10">
        <v>1E+30</v>
      </c>
    </row>
    <row r="14" spans="1:8" ht="16.2" thickBot="1" x14ac:dyDescent="0.35">
      <c r="A14" t="s">
        <v>24</v>
      </c>
    </row>
    <row r="15" spans="1:8" x14ac:dyDescent="0.3">
      <c r="B15" s="11"/>
      <c r="C15" s="11"/>
      <c r="D15" s="11" t="s">
        <v>16</v>
      </c>
      <c r="E15" s="11" t="s">
        <v>25</v>
      </c>
      <c r="F15" s="11" t="s">
        <v>7</v>
      </c>
      <c r="G15" s="11" t="s">
        <v>21</v>
      </c>
      <c r="H15" s="11" t="s">
        <v>21</v>
      </c>
    </row>
    <row r="16" spans="1:8" ht="16.2" thickBot="1" x14ac:dyDescent="0.35">
      <c r="B16" s="12" t="s">
        <v>14</v>
      </c>
      <c r="C16" s="12" t="s">
        <v>15</v>
      </c>
      <c r="D16" s="12" t="s">
        <v>17</v>
      </c>
      <c r="E16" s="12" t="s">
        <v>5</v>
      </c>
      <c r="F16" s="12" t="s">
        <v>26</v>
      </c>
      <c r="G16" s="12" t="s">
        <v>22</v>
      </c>
      <c r="H16" s="12" t="s">
        <v>23</v>
      </c>
    </row>
    <row r="17" spans="2:8" x14ac:dyDescent="0.3">
      <c r="B17" s="9" t="s">
        <v>31</v>
      </c>
      <c r="C17" s="9" t="s">
        <v>30</v>
      </c>
      <c r="D17" s="9">
        <v>170000</v>
      </c>
      <c r="E17" s="9">
        <v>0.97294594594594586</v>
      </c>
      <c r="F17" s="9">
        <v>170000</v>
      </c>
      <c r="G17" s="9">
        <v>3.3651303965598351E-11</v>
      </c>
      <c r="H17" s="9">
        <v>170000</v>
      </c>
    </row>
    <row r="18" spans="2:8" x14ac:dyDescent="0.3">
      <c r="B18" s="9" t="s">
        <v>50</v>
      </c>
      <c r="C18" s="9" t="s">
        <v>32</v>
      </c>
      <c r="D18" s="9">
        <v>18378.37837837838</v>
      </c>
      <c r="E18" s="9">
        <v>0</v>
      </c>
      <c r="F18" s="9">
        <v>18378.37837837838</v>
      </c>
      <c r="G18" s="9">
        <v>1E+30</v>
      </c>
      <c r="H18" s="9">
        <v>3.637978807091713E-12</v>
      </c>
    </row>
    <row r="19" spans="2:8" x14ac:dyDescent="0.3">
      <c r="B19" s="9" t="s">
        <v>51</v>
      </c>
      <c r="C19" s="9" t="s">
        <v>54</v>
      </c>
      <c r="D19" s="9">
        <v>459.45945945945948</v>
      </c>
      <c r="E19" s="9">
        <v>0</v>
      </c>
      <c r="F19" s="9">
        <v>0</v>
      </c>
      <c r="G19" s="9">
        <v>321.62162162162161</v>
      </c>
      <c r="H19" s="9">
        <v>1E+30</v>
      </c>
    </row>
    <row r="20" spans="2:8" ht="16.2" thickBot="1" x14ac:dyDescent="0.35">
      <c r="B20" s="10" t="s">
        <v>52</v>
      </c>
      <c r="C20" s="10" t="s">
        <v>35</v>
      </c>
      <c r="D20" s="10">
        <v>0</v>
      </c>
      <c r="E20" s="10">
        <v>-107.91783783783785</v>
      </c>
      <c r="F20" s="10">
        <v>0</v>
      </c>
      <c r="G20" s="10">
        <v>298.99497487437191</v>
      </c>
      <c r="H20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08D7-269B-4389-8A16-1C2106684786}">
  <dimension ref="B1:M14"/>
  <sheetViews>
    <sheetView zoomScaleNormal="100" workbookViewId="0">
      <selection activeCell="G10" sqref="G10"/>
    </sheetView>
  </sheetViews>
  <sheetFormatPr defaultRowHeight="15.6" x14ac:dyDescent="0.3"/>
  <cols>
    <col min="1" max="1" width="16.8984375" customWidth="1"/>
    <col min="2" max="2" width="19.59765625" customWidth="1"/>
    <col min="3" max="3" width="14.59765625" bestFit="1" customWidth="1"/>
    <col min="4" max="6" width="11.8984375" bestFit="1" customWidth="1"/>
    <col min="7" max="7" width="16.796875" customWidth="1"/>
    <col min="8" max="8" width="9.69921875" bestFit="1" customWidth="1"/>
    <col min="9" max="9" width="1.8984375" bestFit="1" customWidth="1"/>
    <col min="10" max="10" width="22.8984375" bestFit="1" customWidth="1"/>
    <col min="11" max="11" width="11.8984375" bestFit="1" customWidth="1"/>
    <col min="12" max="12" width="14.5" bestFit="1" customWidth="1"/>
    <col min="13" max="13" width="11.8984375" bestFit="1" customWidth="1"/>
  </cols>
  <sheetData>
    <row r="1" spans="2:13" x14ac:dyDescent="0.3">
      <c r="B1" s="19" t="s">
        <v>37</v>
      </c>
      <c r="C1" s="19"/>
    </row>
    <row r="3" spans="2:13" x14ac:dyDescent="0.3">
      <c r="B3" s="1" t="s">
        <v>38</v>
      </c>
    </row>
    <row r="4" spans="2:13" x14ac:dyDescent="0.3">
      <c r="C4" s="18" t="s">
        <v>44</v>
      </c>
      <c r="D4" s="18"/>
      <c r="E4" s="18"/>
      <c r="F4" s="18"/>
    </row>
    <row r="5" spans="2:13" ht="16.2" thickBot="1" x14ac:dyDescent="0.35">
      <c r="B5" s="1" t="s">
        <v>0</v>
      </c>
      <c r="C5" s="4" t="s">
        <v>1</v>
      </c>
      <c r="D5" s="4" t="s">
        <v>36</v>
      </c>
      <c r="E5" s="4" t="s">
        <v>2</v>
      </c>
      <c r="F5" s="4" t="s">
        <v>3</v>
      </c>
      <c r="G5" s="5" t="s">
        <v>10</v>
      </c>
      <c r="H5" s="4" t="s">
        <v>7</v>
      </c>
    </row>
    <row r="6" spans="2:13" ht="16.2" thickTop="1" x14ac:dyDescent="0.3">
      <c r="B6" t="s">
        <v>4</v>
      </c>
      <c r="C6">
        <v>330</v>
      </c>
      <c r="D6">
        <v>370</v>
      </c>
      <c r="E6">
        <v>410</v>
      </c>
      <c r="F6">
        <f>635/5</f>
        <v>127</v>
      </c>
      <c r="G6" s="13">
        <f>C6*C12+D6*D12+E6*E12+F6*F12</f>
        <v>170000</v>
      </c>
      <c r="H6" s="3">
        <v>170000</v>
      </c>
      <c r="J6" s="15">
        <v>6078.3783783783801</v>
      </c>
    </row>
    <row r="7" spans="2:13" x14ac:dyDescent="0.3">
      <c r="B7" t="s">
        <v>5</v>
      </c>
      <c r="C7">
        <v>499.99</v>
      </c>
      <c r="D7">
        <v>729.99</v>
      </c>
      <c r="E7">
        <v>700.99</v>
      </c>
      <c r="F7">
        <f>269.99</f>
        <v>269.99</v>
      </c>
      <c r="G7" s="14">
        <f>C7*C12+D7*D12+E7*E12+F7*F12</f>
        <v>335400.81081081083</v>
      </c>
    </row>
    <row r="8" spans="2:13" x14ac:dyDescent="0.3">
      <c r="B8" t="s">
        <v>6</v>
      </c>
      <c r="C8">
        <f>5*5</f>
        <v>25</v>
      </c>
      <c r="D8">
        <f>8*5</f>
        <v>40</v>
      </c>
      <c r="E8">
        <f>5*5</f>
        <v>25</v>
      </c>
      <c r="F8">
        <f>(5*5)/(4*5)</f>
        <v>1.25</v>
      </c>
      <c r="G8" s="6">
        <f>C8*C12+D8*D12+E8*E12+F8*F12</f>
        <v>18378.37837837838</v>
      </c>
      <c r="H8" s="6">
        <f>12300+J6</f>
        <v>18378.37837837838</v>
      </c>
    </row>
    <row r="9" spans="2:13" x14ac:dyDescent="0.3">
      <c r="I9" s="2"/>
      <c r="J9" s="2" t="s">
        <v>40</v>
      </c>
    </row>
    <row r="10" spans="2:13" ht="16.2" thickBot="1" x14ac:dyDescent="0.35">
      <c r="C10" s="18" t="s">
        <v>39</v>
      </c>
      <c r="D10" s="18"/>
      <c r="E10" s="18"/>
      <c r="F10" s="18"/>
      <c r="I10" s="1"/>
      <c r="K10" s="4" t="s">
        <v>8</v>
      </c>
      <c r="L10" s="4" t="s">
        <v>11</v>
      </c>
      <c r="M10" s="4" t="s">
        <v>8</v>
      </c>
    </row>
    <row r="11" spans="2:13" ht="16.8" thickTop="1" thickBot="1" x14ac:dyDescent="0.35">
      <c r="B11" s="1" t="s">
        <v>0</v>
      </c>
      <c r="C11" s="4" t="s">
        <v>1</v>
      </c>
      <c r="D11" s="4" t="s">
        <v>36</v>
      </c>
      <c r="E11" s="4" t="s">
        <v>2</v>
      </c>
      <c r="F11" s="4" t="s">
        <v>3</v>
      </c>
      <c r="G11" s="1"/>
      <c r="H11" s="1"/>
      <c r="I11">
        <v>1</v>
      </c>
      <c r="J11" s="3" t="s">
        <v>53</v>
      </c>
      <c r="K11" s="6">
        <f>C12+D12</f>
        <v>459.45945945945948</v>
      </c>
      <c r="L11" s="3" t="s">
        <v>33</v>
      </c>
      <c r="M11" s="6">
        <f>SUM(C12:F12)*0.3</f>
        <v>137.83783783783784</v>
      </c>
    </row>
    <row r="12" spans="2:13" ht="16.8" thickTop="1" thickBot="1" x14ac:dyDescent="0.35">
      <c r="B12" t="s">
        <v>8</v>
      </c>
      <c r="C12" s="8">
        <v>0</v>
      </c>
      <c r="D12" s="8">
        <v>459.45945945945948</v>
      </c>
      <c r="E12" s="8">
        <v>0</v>
      </c>
      <c r="F12" s="8">
        <v>0</v>
      </c>
      <c r="G12" t="s">
        <v>42</v>
      </c>
      <c r="K12" s="4" t="s">
        <v>8</v>
      </c>
      <c r="L12" s="4" t="s">
        <v>11</v>
      </c>
      <c r="M12" s="4" t="s">
        <v>8</v>
      </c>
    </row>
    <row r="13" spans="2:13" ht="16.2" thickTop="1" x14ac:dyDescent="0.3">
      <c r="B13" t="s">
        <v>9</v>
      </c>
      <c r="C13" s="8">
        <f>C12*(C7-C6)</f>
        <v>0</v>
      </c>
      <c r="D13" s="8">
        <f t="shared" ref="D13:F13" si="0">D12*(D7-D6)</f>
        <v>165400.81081081083</v>
      </c>
      <c r="E13" s="8">
        <f t="shared" si="0"/>
        <v>0</v>
      </c>
      <c r="F13" s="8">
        <f t="shared" si="0"/>
        <v>0</v>
      </c>
      <c r="I13">
        <v>2</v>
      </c>
      <c r="J13" s="3" t="s">
        <v>2</v>
      </c>
      <c r="K13" s="6">
        <f>E12</f>
        <v>0</v>
      </c>
      <c r="L13" s="3" t="s">
        <v>34</v>
      </c>
      <c r="M13" s="6">
        <f>2*F12</f>
        <v>0</v>
      </c>
    </row>
    <row r="14" spans="2:13" x14ac:dyDescent="0.3">
      <c r="E14" t="s">
        <v>41</v>
      </c>
      <c r="F14" s="7">
        <f>SUM(C13:F13)</f>
        <v>165400.81081081083</v>
      </c>
      <c r="G14" t="s">
        <v>43</v>
      </c>
    </row>
  </sheetData>
  <mergeCells count="3">
    <mergeCell ref="B1:C1"/>
    <mergeCell ref="C4:F4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Sensitivity Report 1</vt:lpstr>
      <vt:lpstr>Original report</vt:lpstr>
      <vt:lpstr>Sensitivity Report 2</vt:lpstr>
      <vt:lpstr>High price for P report</vt:lpstr>
      <vt:lpstr>Sensitivity Report 3</vt:lpstr>
      <vt:lpstr>Add Budget report</vt:lpstr>
      <vt:lpstr>Sensitivity Report 4</vt:lpstr>
      <vt:lpstr>Add Space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Heejae Roh</cp:lastModifiedBy>
  <dcterms:created xsi:type="dcterms:W3CDTF">2021-02-09T10:19:03Z</dcterms:created>
  <dcterms:modified xsi:type="dcterms:W3CDTF">2023-03-26T21:48:46Z</dcterms:modified>
</cp:coreProperties>
</file>