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3\Desktop\0. Winter course in 2023 Northeastern\ALY 6050\Module 6\assignmnet\submit\"/>
    </mc:Choice>
  </mc:AlternateContent>
  <xr:revisionPtr revIDLastSave="0" documentId="13_ncr:1_{33646AA1-3146-4EF8-9BCA-A5CF5B28267A}" xr6:coauthVersionLast="47" xr6:coauthVersionMax="47" xr10:uidLastSave="{00000000-0000-0000-0000-000000000000}"/>
  <bookViews>
    <workbookView xWindow="-108" yWindow="-108" windowWidth="23256" windowHeight="12576" xr2:uid="{89AD17A8-E423-A14D-B776-5537AF662369}"/>
  </bookViews>
  <sheets>
    <sheet name="Part 1" sheetId="26" r:id="rId1"/>
    <sheet name="Part2" sheetId="27" r:id="rId2"/>
  </sheets>
  <definedNames>
    <definedName name="solver_adj" localSheetId="0" hidden="1">'Part 1'!$O$20:$W$28</definedName>
    <definedName name="solver_adj" localSheetId="1" hidden="1">Part2!$Q$56:$Q$61</definedName>
    <definedName name="solver_cvg" localSheetId="0" hidden="1">0.0001</definedName>
    <definedName name="solver_cvg" localSheetId="1" hidden="1">1E-29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'Part 1'!$O$30:$Q$30</definedName>
    <definedName name="solver_lhs1" localSheetId="1" hidden="1">Part2!$Q$62</definedName>
    <definedName name="solver_lhs2" localSheetId="0" hidden="1">'Part 1'!$Y$23:$Y$28</definedName>
    <definedName name="solver_lhs2" localSheetId="1" hidden="1">Part2!$Q$63</definedName>
    <definedName name="solver_lhs3" localSheetId="0" hidden="1">'Part 1'!$Y$23:$Y$28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'Part 1'!$O$17</definedName>
    <definedName name="solver_opt" localSheetId="1" hidden="1">Part2!$L$23</definedName>
    <definedName name="solver_pre" localSheetId="0" hidden="1">0.000001</definedName>
    <definedName name="solver_pre" localSheetId="1" hidden="1">1E-30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2</definedName>
    <definedName name="solver_rel2" localSheetId="0" hidden="1">2</definedName>
    <definedName name="solver_rel2" localSheetId="1" hidden="1">3</definedName>
    <definedName name="solver_rel3" localSheetId="0" hidden="1">2</definedName>
    <definedName name="solver_rhs1" localSheetId="0" hidden="1">'Part 1'!$O$32:$Q$32</definedName>
    <definedName name="solver_rhs1" localSheetId="1" hidden="1">Part2!$S$62</definedName>
    <definedName name="solver_rhs2" localSheetId="0" hidden="1">'Part 1'!$AA$23:$AA$28</definedName>
    <definedName name="solver_rhs2" localSheetId="1" hidden="1">Part2!$S$63</definedName>
    <definedName name="solver_rhs3" localSheetId="0" hidden="1">'Part 1'!$AA$23:$AA$28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27" l="1"/>
  <c r="O19" i="27"/>
  <c r="O20" i="27"/>
  <c r="O21" i="27"/>
  <c r="O22" i="27"/>
  <c r="O23" i="27"/>
  <c r="O17" i="27"/>
  <c r="N17" i="27"/>
  <c r="N18" i="27"/>
  <c r="N19" i="27"/>
  <c r="N20" i="27"/>
  <c r="N21" i="27"/>
  <c r="N22" i="27"/>
  <c r="N23" i="27"/>
  <c r="N16" i="27"/>
  <c r="O3" i="26"/>
  <c r="O17" i="26"/>
  <c r="O29" i="26"/>
  <c r="X20" i="26"/>
  <c r="O30" i="26"/>
  <c r="R29" i="26"/>
  <c r="S29" i="26"/>
  <c r="T29" i="26"/>
  <c r="U29" i="26"/>
  <c r="V29" i="26"/>
  <c r="W29" i="26"/>
  <c r="Y32" i="26"/>
  <c r="M23" i="27"/>
  <c r="M22" i="27"/>
  <c r="M21" i="27"/>
  <c r="M20" i="27"/>
  <c r="M19" i="27"/>
  <c r="M18" i="27"/>
  <c r="M17" i="27"/>
  <c r="M16" i="27"/>
  <c r="O2" i="26"/>
  <c r="L23" i="27" a="1"/>
  <c r="L23" i="27"/>
  <c r="L22" i="27" a="1"/>
  <c r="L22" i="27"/>
  <c r="Q63" i="27"/>
  <c r="L63" i="27"/>
  <c r="Q62" i="27"/>
  <c r="L62" i="27"/>
  <c r="R61" i="27"/>
  <c r="M61" i="27"/>
  <c r="R60" i="27"/>
  <c r="M60" i="27"/>
  <c r="R59" i="27"/>
  <c r="M59" i="27"/>
  <c r="R58" i="27"/>
  <c r="M58" i="27"/>
  <c r="R57" i="27"/>
  <c r="M57" i="27"/>
  <c r="R56" i="27"/>
  <c r="M56" i="27"/>
  <c r="L21" i="27" a="1"/>
  <c r="L21" i="27"/>
  <c r="L20" i="27" a="1"/>
  <c r="L20" i="27"/>
  <c r="Q53" i="27"/>
  <c r="L53" i="27"/>
  <c r="Q52" i="27"/>
  <c r="L52" i="27"/>
  <c r="R51" i="27"/>
  <c r="M51" i="27"/>
  <c r="R50" i="27"/>
  <c r="M50" i="27"/>
  <c r="R49" i="27"/>
  <c r="M49" i="27"/>
  <c r="R48" i="27"/>
  <c r="M48" i="27"/>
  <c r="R47" i="27"/>
  <c r="M47" i="27"/>
  <c r="R46" i="27"/>
  <c r="M46" i="27"/>
  <c r="L19" i="27" a="1"/>
  <c r="L19" i="27"/>
  <c r="Q43" i="27"/>
  <c r="Q42" i="27"/>
  <c r="R41" i="27"/>
  <c r="R40" i="27"/>
  <c r="R39" i="27"/>
  <c r="R38" i="27"/>
  <c r="R37" i="27"/>
  <c r="R36" i="27"/>
  <c r="L18" i="27" a="1"/>
  <c r="L18" i="27"/>
  <c r="L43" i="27"/>
  <c r="L42" i="27"/>
  <c r="M41" i="27"/>
  <c r="M40" i="27"/>
  <c r="M39" i="27"/>
  <c r="M38" i="27"/>
  <c r="M37" i="27"/>
  <c r="M36" i="27"/>
  <c r="Q33" i="27"/>
  <c r="Q32" i="27"/>
  <c r="R31" i="27"/>
  <c r="R30" i="27"/>
  <c r="R29" i="27"/>
  <c r="R28" i="27"/>
  <c r="R27" i="27"/>
  <c r="R26" i="27"/>
  <c r="M31" i="27"/>
  <c r="M27" i="27"/>
  <c r="M28" i="27"/>
  <c r="M29" i="27"/>
  <c r="M30" i="27"/>
  <c r="M26" i="27"/>
  <c r="L32" i="27"/>
  <c r="L33" i="27"/>
  <c r="L13" i="27" a="1"/>
  <c r="L13" i="27"/>
  <c r="L17" i="27" a="1"/>
  <c r="L17" i="27"/>
  <c r="L16" i="27" a="1"/>
  <c r="L16" i="27"/>
  <c r="M6" i="27"/>
  <c r="M7" i="27"/>
  <c r="M8" i="27"/>
  <c r="M9" i="27"/>
  <c r="M10" i="27"/>
  <c r="M5" i="27"/>
  <c r="L12" i="27"/>
  <c r="L11" i="27"/>
  <c r="X28" i="26"/>
  <c r="Y28" i="26"/>
  <c r="X27" i="26"/>
  <c r="Y27" i="26"/>
  <c r="X26" i="26"/>
  <c r="Y26" i="26"/>
  <c r="X25" i="26"/>
  <c r="Y25" i="26"/>
  <c r="X24" i="26"/>
  <c r="Y24" i="26"/>
  <c r="X23" i="26"/>
  <c r="Y23" i="26"/>
  <c r="Q29" i="26"/>
  <c r="X22" i="26"/>
  <c r="Q30" i="26"/>
  <c r="P29" i="26"/>
  <c r="X21" i="26"/>
  <c r="P30" i="26"/>
  <c r="N32" i="26"/>
  <c r="R14" i="26"/>
  <c r="T12" i="26"/>
  <c r="P12" i="26"/>
  <c r="Q12" i="26"/>
  <c r="O12" i="26"/>
  <c r="R7" i="26"/>
  <c r="R8" i="26"/>
  <c r="R9" i="26"/>
  <c r="R10" i="26"/>
  <c r="R11" i="26"/>
  <c r="R6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<sst xmlns="http://schemas.openxmlformats.org/spreadsheetml/2006/main" count="256" uniqueCount="51">
  <si>
    <t>Cost</t>
  </si>
  <si>
    <t>Total</t>
  </si>
  <si>
    <t>&gt;=</t>
  </si>
  <si>
    <t>Minimize Cost Model</t>
  </si>
  <si>
    <t>Waste Proposal Site</t>
  </si>
  <si>
    <t>Plant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</si>
  <si>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</si>
  <si>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</si>
  <si>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</si>
  <si>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</si>
  <si>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</si>
  <si>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</si>
  <si>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</si>
  <si>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</si>
  <si>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Stateville</t>
  </si>
  <si>
    <t>Total Waste</t>
  </si>
  <si>
    <t>Accomodation</t>
  </si>
  <si>
    <t>Data 1</t>
  </si>
  <si>
    <t>Data 2</t>
  </si>
  <si>
    <t>Objective Variable</t>
  </si>
  <si>
    <t>=</t>
  </si>
  <si>
    <t>Waste per Week</t>
  </si>
  <si>
    <t>Sum</t>
  </si>
  <si>
    <t>Total Limit</t>
  </si>
  <si>
    <t>&lt;=</t>
  </si>
  <si>
    <t>Shipped to</t>
  </si>
  <si>
    <t>Shipped From</t>
  </si>
  <si>
    <t>To - From</t>
  </si>
  <si>
    <t>From - To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</si>
  <si>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</si>
  <si>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</si>
  <si>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</si>
  <si>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</si>
  <si>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</si>
  <si>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</si>
  <si>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</si>
  <si>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>(i)</t>
  </si>
  <si>
    <t>Allocate Perc.</t>
  </si>
  <si>
    <t>Allocate Amount</t>
  </si>
  <si>
    <t>Expected Return</t>
  </si>
  <si>
    <t>Portfolio Risk</t>
  </si>
  <si>
    <t>(ii)</t>
  </si>
  <si>
    <t>Baseline Return</t>
  </si>
  <si>
    <t>Portfolio risk</t>
  </si>
  <si>
    <t>Capacity</t>
  </si>
  <si>
    <t>Relocation amount</t>
  </si>
  <si>
    <t>Average fee</t>
  </si>
  <si>
    <t>Risk / Expected</t>
  </si>
  <si>
    <t>Difference</t>
  </si>
  <si>
    <t>…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</si>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</sst>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10" fontId="0" fillId="6" borderId="0" xfId="0" applyNumberFormat="1" applyFill="1"/>
    <xf numFmtId="166" fontId="0" fillId="6" borderId="0" xfId="0" applyNumberFormat="1" applyFill="1"/>
    <xf numFmtId="0" fontId="0" fillId="6" borderId="0" xfId="0" applyFill="1"/>
    <xf numFmtId="0" fontId="0" fillId="5" borderId="0" xfId="0" applyFill="1"/>
    <xf numFmtId="2" fontId="0" fillId="5" borderId="0" xfId="0" applyNumberFormat="1" applyFill="1"/>
    <xf numFmtId="9" fontId="0" fillId="5" borderId="0" xfId="0" applyNumberFormat="1" applyFill="1"/>
    <xf numFmtId="164" fontId="0" fillId="5" borderId="0" xfId="0" applyNumberFormat="1" applyFill="1"/>
    <xf numFmtId="10" fontId="0" fillId="5" borderId="0" xfId="0" applyNumberFormat="1" applyFill="1"/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by expected Return</a:t>
            </a:r>
          </a:p>
        </c:rich>
      </c:tx>
      <c:layout>
        <c:manualLayout>
          <c:xMode val="edge"/>
          <c:yMode val="edge"/>
          <c:x val="0.216367891513560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598490813648294"/>
                  <c:y val="-0.21058690580344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Part2!$M$16:$M$23</c:f>
              <c:numCache>
                <c:formatCode>0.00%</c:formatCode>
                <c:ptCount val="8"/>
                <c:pt idx="0">
                  <c:v>0.10000000001369957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</c:numCache>
            </c:numRef>
          </c:xVal>
          <c:yVal>
            <c:numRef>
              <c:f>Part2!$L$16:$L$23</c:f>
              <c:numCache>
                <c:formatCode>0.000000</c:formatCode>
                <c:ptCount val="8"/>
                <c:pt idx="0">
                  <c:v>5.1390652089764344E-4</c:v>
                </c:pt>
                <c:pt idx="1">
                  <c:v>6.0327270163058064E-4</c:v>
                </c:pt>
                <c:pt idx="2">
                  <c:v>7.3563547657947781E-4</c:v>
                </c:pt>
                <c:pt idx="3">
                  <c:v>9.1099484570832253E-4</c:v>
                </c:pt>
                <c:pt idx="4">
                  <c:v>1.1293508089673322E-3</c:v>
                </c:pt>
                <c:pt idx="5">
                  <c:v>1.4634977009845374E-3</c:v>
                </c:pt>
                <c:pt idx="6">
                  <c:v>2.0979200498975024E-3</c:v>
                </c:pt>
                <c:pt idx="7">
                  <c:v>3.4962481792355097E-3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E9-43EB-B070-FB90D0426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164016"/>
        <c:axId val="204984656"/>
      </c:scatterChart>
      <c:valAx>
        <c:axId val="699164016"/>
        <c:scaling>
          <c:orientation val="minMax"/>
          <c:min val="9.5000000000000029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84656"/>
        <c:crosses val="autoZero"/>
        <c:crossBetween val="midCat"/>
      </c:valAx>
      <c:valAx>
        <c:axId val="20498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16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461010</xdr:colOff>
      <xdr:row>8</xdr:row>
      <xdr:rowOff>26670</xdr:rowOff>
    </xdr:from>
    <xdr:to>
      <xdr:col>20</xdr:col>
      <xdr:colOff>636270</xdr:colOff>
      <xdr:row>21</xdr:row>
      <xdr:rowOff>194310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A20B21-F713-9DF3-E478-9CA2D85F7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F326-0A32-405A-80F3-E9B08501BCAC}">
  <dimension ref="B1:AA32"/>
  <sheetViews>
    <sheetView tabSelected="1" topLeftCell="F1" workbookViewId="0">
      <selection activeCell="T24" sqref="T24"/>
    </sheetView>
  </sheetViews>
  <sheetFormatPr defaultRowHeight="15.6" x14ac:dyDescent="0.3"/>
  <cols>
    <col min="1" max="1" width="8.796875" style="4"/>
    <col min="2" max="2" width="18.8984375" style="4" bestFit="1" customWidth="1"/>
    <col min="3" max="3" width="10.69921875" style="4" bestFit="1" customWidth="1"/>
    <col min="4" max="4" width="8" style="4" bestFit="1" customWidth="1"/>
    <col min="5" max="5" width="6.59765625" style="4" bestFit="1" customWidth="1"/>
    <col min="6" max="6" width="14.796875" style="4" bestFit="1" customWidth="1"/>
    <col min="7" max="7" width="10.296875" style="4" bestFit="1" customWidth="1"/>
    <col min="8" max="8" width="9.796875" style="4" bestFit="1" customWidth="1"/>
    <col min="9" max="9" width="7.8984375" style="4" bestFit="1" customWidth="1"/>
    <col min="10" max="10" width="7.3984375" style="4" customWidth="1"/>
    <col min="11" max="11" width="8.59765625" style="4" bestFit="1" customWidth="1"/>
    <col min="12" max="12" width="8.796875" style="4"/>
    <col min="13" max="13" width="9.796875" style="4" bestFit="1" customWidth="1"/>
    <col min="14" max="14" width="16.3984375" style="4" bestFit="1" customWidth="1"/>
    <col min="15" max="15" width="11.8984375" style="4" bestFit="1" customWidth="1"/>
    <col min="16" max="16" width="8" style="4" bestFit="1" customWidth="1"/>
    <col min="17" max="17" width="6.59765625" style="4" bestFit="1" customWidth="1"/>
    <col min="18" max="18" width="9.796875" style="4" bestFit="1" customWidth="1"/>
    <col min="19" max="19" width="11" style="4" bestFit="1" customWidth="1"/>
    <col min="20" max="20" width="14.796875" style="4" bestFit="1" customWidth="1"/>
    <col min="21" max="21" width="7.8984375" style="4" bestFit="1" customWidth="1"/>
    <col min="22" max="22" width="7.3984375" style="4" bestFit="1" customWidth="1"/>
    <col min="23" max="23" width="8.59765625" style="4" bestFit="1" customWidth="1"/>
    <col min="24" max="24" width="12.5" style="4" bestFit="1" customWidth="1"/>
    <col min="25" max="25" width="17.09765625" style="4" bestFit="1" customWidth="1"/>
    <col min="26" max="26" width="1.8984375" style="4" bestFit="1" customWidth="1"/>
    <col min="27" max="27" width="2.8984375" style="4" bestFit="1" customWidth="1"/>
    <col min="28" max="16384" width="8.796875" style="4"/>
  </cols>
  <sheetData>
    <row r="1" spans="2:20" x14ac:dyDescent="0.3">
      <c r="B1" s="2" t="s">
        <v>3</v>
      </c>
      <c r="C1" s="2"/>
      <c r="N1" s="2" t="s">
        <v>19</v>
      </c>
    </row>
    <row r="2" spans="2:20" x14ac:dyDescent="0.3">
      <c r="N2" s="9" t="s">
        <v>0</v>
      </c>
      <c r="O2" s="9">
        <f>SUMPRODUCT(C6:E11,O6:Q11)</f>
        <v>2988</v>
      </c>
    </row>
    <row r="3" spans="2:20" x14ac:dyDescent="0.3">
      <c r="B3" s="2" t="s">
        <v>17</v>
      </c>
      <c r="N3" s="4" t="s">
        <v>46</v>
      </c>
      <c r="O3" s="4">
        <f>AVERAGE(O6:Q11)</f>
        <v>12.944444444444445</v>
      </c>
    </row>
    <row r="4" spans="2:20" x14ac:dyDescent="0.3">
      <c r="C4" s="24" t="s">
        <v>4</v>
      </c>
      <c r="D4" s="24"/>
      <c r="E4" s="24"/>
      <c r="M4" s="2"/>
      <c r="N4" s="2"/>
    </row>
    <row r="5" spans="2:20" ht="16.2" thickBot="1" x14ac:dyDescent="0.35">
      <c r="B5" s="2" t="s">
        <v>5</v>
      </c>
      <c r="C5" s="10" t="s">
        <v>6</v>
      </c>
      <c r="D5" s="10" t="s">
        <v>7</v>
      </c>
      <c r="E5" s="10" t="s">
        <v>8</v>
      </c>
      <c r="F5" s="10" t="s">
        <v>21</v>
      </c>
      <c r="N5" s="2" t="s">
        <v>5</v>
      </c>
      <c r="O5" s="10" t="s">
        <v>6</v>
      </c>
      <c r="P5" s="10" t="s">
        <v>7</v>
      </c>
      <c r="Q5" s="10" t="s">
        <v>8</v>
      </c>
      <c r="R5" s="10" t="s">
        <v>22</v>
      </c>
      <c r="T5" s="4" t="s">
        <v>21</v>
      </c>
    </row>
    <row r="6" spans="2:20" ht="16.2" thickTop="1" x14ac:dyDescent="0.3">
      <c r="B6" s="4" t="s">
        <v>9</v>
      </c>
      <c r="C6" s="4">
        <v>12</v>
      </c>
      <c r="D6" s="4">
        <v>15</v>
      </c>
      <c r="E6" s="4">
        <v>17</v>
      </c>
      <c r="F6" s="11">
        <v>45</v>
      </c>
      <c r="N6" s="4" t="s">
        <v>9</v>
      </c>
      <c r="O6" s="12">
        <v>36</v>
      </c>
      <c r="P6" s="12">
        <v>9</v>
      </c>
      <c r="Q6" s="12">
        <v>0</v>
      </c>
      <c r="R6" s="12">
        <f>SUM(O6:Q6)</f>
        <v>45</v>
      </c>
      <c r="S6" s="4" t="s">
        <v>20</v>
      </c>
      <c r="T6" s="11">
        <v>45</v>
      </c>
    </row>
    <row r="7" spans="2:20" x14ac:dyDescent="0.3">
      <c r="B7" s="4" t="s">
        <v>10</v>
      </c>
      <c r="C7" s="4">
        <v>14</v>
      </c>
      <c r="D7" s="4">
        <v>9</v>
      </c>
      <c r="E7" s="4">
        <v>10</v>
      </c>
      <c r="F7" s="11">
        <v>26</v>
      </c>
      <c r="N7" s="4" t="s">
        <v>10</v>
      </c>
      <c r="O7" s="12">
        <v>0</v>
      </c>
      <c r="P7" s="12">
        <v>0</v>
      </c>
      <c r="Q7" s="12">
        <v>26</v>
      </c>
      <c r="R7" s="12">
        <f t="shared" ref="R7:R11" si="0">SUM(O7:Q7)</f>
        <v>26</v>
      </c>
      <c r="S7" s="4" t="s">
        <v>20</v>
      </c>
      <c r="T7" s="11">
        <v>26</v>
      </c>
    </row>
    <row r="8" spans="2:20" x14ac:dyDescent="0.3">
      <c r="B8" s="4" t="s">
        <v>11</v>
      </c>
      <c r="C8" s="4">
        <v>13</v>
      </c>
      <c r="D8" s="4">
        <v>20</v>
      </c>
      <c r="E8" s="4">
        <v>11</v>
      </c>
      <c r="F8" s="11">
        <v>42</v>
      </c>
      <c r="N8" s="4" t="s">
        <v>11</v>
      </c>
      <c r="O8" s="12">
        <v>0</v>
      </c>
      <c r="P8" s="12">
        <v>0</v>
      </c>
      <c r="Q8" s="12">
        <v>42</v>
      </c>
      <c r="R8" s="12">
        <f t="shared" si="0"/>
        <v>42</v>
      </c>
      <c r="S8" s="4" t="s">
        <v>20</v>
      </c>
      <c r="T8" s="11">
        <v>42</v>
      </c>
    </row>
    <row r="9" spans="2:20" x14ac:dyDescent="0.3">
      <c r="B9" s="4" t="s">
        <v>12</v>
      </c>
      <c r="C9" s="4">
        <v>17</v>
      </c>
      <c r="D9" s="4">
        <v>16</v>
      </c>
      <c r="E9" s="4">
        <v>19</v>
      </c>
      <c r="F9" s="11">
        <v>53</v>
      </c>
      <c r="N9" s="4" t="s">
        <v>12</v>
      </c>
      <c r="O9" s="12">
        <v>0</v>
      </c>
      <c r="P9" s="12">
        <v>53</v>
      </c>
      <c r="Q9" s="12">
        <v>0</v>
      </c>
      <c r="R9" s="12">
        <f t="shared" si="0"/>
        <v>53</v>
      </c>
      <c r="S9" s="4" t="s">
        <v>20</v>
      </c>
      <c r="T9" s="11">
        <v>53</v>
      </c>
    </row>
    <row r="10" spans="2:20" x14ac:dyDescent="0.3">
      <c r="B10" s="4" t="s">
        <v>13</v>
      </c>
      <c r="C10" s="4">
        <v>7</v>
      </c>
      <c r="D10" s="4">
        <v>14</v>
      </c>
      <c r="E10" s="4">
        <v>12</v>
      </c>
      <c r="F10" s="11">
        <v>29</v>
      </c>
      <c r="N10" s="4" t="s">
        <v>13</v>
      </c>
      <c r="O10" s="12">
        <v>29</v>
      </c>
      <c r="P10" s="12">
        <v>0</v>
      </c>
      <c r="Q10" s="12">
        <v>0</v>
      </c>
      <c r="R10" s="12">
        <f t="shared" si="0"/>
        <v>29</v>
      </c>
      <c r="S10" s="4" t="s">
        <v>20</v>
      </c>
      <c r="T10" s="11">
        <v>29</v>
      </c>
    </row>
    <row r="11" spans="2:20" x14ac:dyDescent="0.3">
      <c r="B11" s="4" t="s">
        <v>14</v>
      </c>
      <c r="C11" s="4">
        <v>22</v>
      </c>
      <c r="D11" s="4">
        <v>16</v>
      </c>
      <c r="E11" s="4">
        <v>18</v>
      </c>
      <c r="F11" s="11">
        <v>38</v>
      </c>
      <c r="N11" s="4" t="s">
        <v>14</v>
      </c>
      <c r="O11" s="12">
        <v>0</v>
      </c>
      <c r="P11" s="12">
        <v>18</v>
      </c>
      <c r="Q11" s="12">
        <v>20</v>
      </c>
      <c r="R11" s="12">
        <f t="shared" si="0"/>
        <v>38</v>
      </c>
      <c r="S11" s="4" t="s">
        <v>20</v>
      </c>
      <c r="T11" s="11">
        <v>38</v>
      </c>
    </row>
    <row r="12" spans="2:20" x14ac:dyDescent="0.3">
      <c r="B12" s="4" t="s">
        <v>44</v>
      </c>
      <c r="C12" s="11">
        <v>65</v>
      </c>
      <c r="D12" s="11">
        <v>80</v>
      </c>
      <c r="E12" s="11">
        <v>105</v>
      </c>
      <c r="N12" s="4" t="s">
        <v>22</v>
      </c>
      <c r="O12" s="4">
        <f>SUM(O6:O11)</f>
        <v>65</v>
      </c>
      <c r="P12" s="4">
        <f t="shared" ref="P12:Q12" si="1">SUM(P6:P11)</f>
        <v>80</v>
      </c>
      <c r="Q12" s="4">
        <f t="shared" si="1"/>
        <v>88</v>
      </c>
      <c r="S12" s="4" t="s">
        <v>15</v>
      </c>
      <c r="T12" s="4">
        <f>SUM(T6:T11)</f>
        <v>233</v>
      </c>
    </row>
    <row r="13" spans="2:20" x14ac:dyDescent="0.3">
      <c r="O13" s="4" t="s">
        <v>24</v>
      </c>
      <c r="P13" s="4" t="s">
        <v>24</v>
      </c>
      <c r="Q13" s="4" t="s">
        <v>24</v>
      </c>
      <c r="R13" s="4" t="s">
        <v>23</v>
      </c>
    </row>
    <row r="14" spans="2:20" x14ac:dyDescent="0.3">
      <c r="N14" s="4" t="s">
        <v>16</v>
      </c>
      <c r="O14" s="11">
        <v>65</v>
      </c>
      <c r="P14" s="11">
        <v>80</v>
      </c>
      <c r="Q14" s="11">
        <v>105</v>
      </c>
      <c r="R14" s="4">
        <f>SUM(O14:Q14)</f>
        <v>250</v>
      </c>
    </row>
    <row r="15" spans="2:20" x14ac:dyDescent="0.3">
      <c r="O15" s="11"/>
      <c r="P15" s="11"/>
      <c r="Q15" s="11"/>
    </row>
    <row r="16" spans="2:20" x14ac:dyDescent="0.3">
      <c r="N16" s="2" t="s">
        <v>19</v>
      </c>
    </row>
    <row r="17" spans="2:27" x14ac:dyDescent="0.3">
      <c r="B17" s="2" t="s">
        <v>18</v>
      </c>
      <c r="N17" s="9" t="s">
        <v>0</v>
      </c>
      <c r="O17" s="9">
        <f>SUMPRODUCT(C20:K28,O20:W28)</f>
        <v>2674</v>
      </c>
    </row>
    <row r="18" spans="2:27" x14ac:dyDescent="0.3">
      <c r="C18" s="24" t="s">
        <v>4</v>
      </c>
      <c r="D18" s="24"/>
      <c r="E18" s="24"/>
    </row>
    <row r="19" spans="2:27" ht="16.2" thickBot="1" x14ac:dyDescent="0.35">
      <c r="B19" s="2" t="s">
        <v>5</v>
      </c>
      <c r="C19" s="10" t="s">
        <v>6</v>
      </c>
      <c r="D19" s="10" t="s">
        <v>7</v>
      </c>
      <c r="E19" s="10" t="s">
        <v>8</v>
      </c>
      <c r="F19" s="10" t="s">
        <v>9</v>
      </c>
      <c r="G19" s="10" t="s">
        <v>10</v>
      </c>
      <c r="H19" s="10" t="s">
        <v>11</v>
      </c>
      <c r="I19" s="10" t="s">
        <v>12</v>
      </c>
      <c r="J19" s="10" t="s">
        <v>13</v>
      </c>
      <c r="K19" s="10" t="s">
        <v>14</v>
      </c>
      <c r="N19" s="2" t="s">
        <v>5</v>
      </c>
      <c r="O19" s="10" t="s">
        <v>6</v>
      </c>
      <c r="P19" s="10" t="s">
        <v>7</v>
      </c>
      <c r="Q19" s="10" t="s">
        <v>8</v>
      </c>
      <c r="R19" s="10" t="s">
        <v>9</v>
      </c>
      <c r="S19" s="10" t="s">
        <v>10</v>
      </c>
      <c r="T19" s="10" t="s">
        <v>11</v>
      </c>
      <c r="U19" s="10" t="s">
        <v>12</v>
      </c>
      <c r="V19" s="10" t="s">
        <v>13</v>
      </c>
      <c r="W19" s="10" t="s">
        <v>14</v>
      </c>
      <c r="X19" s="10" t="s">
        <v>26</v>
      </c>
    </row>
    <row r="20" spans="2:27" ht="16.2" thickTop="1" x14ac:dyDescent="0.3">
      <c r="B20" s="4" t="s">
        <v>6</v>
      </c>
      <c r="C20" s="4" t="s">
        <v>49</v>
      </c>
      <c r="D20" s="4">
        <v>12</v>
      </c>
      <c r="E20" s="4">
        <v>10</v>
      </c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50</v>
      </c>
      <c r="N20" s="4" t="s">
        <v>6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4">
        <f>SUM(O20:W20)</f>
        <v>0</v>
      </c>
    </row>
    <row r="21" spans="2:27" x14ac:dyDescent="0.3">
      <c r="B21" s="4" t="s">
        <v>7</v>
      </c>
      <c r="C21" s="4">
        <v>12</v>
      </c>
      <c r="D21" s="4" t="s">
        <v>49</v>
      </c>
      <c r="E21" s="4">
        <v>15</v>
      </c>
      <c r="F21" s="4" t="s">
        <v>49</v>
      </c>
      <c r="G21" s="4" t="s">
        <v>49</v>
      </c>
      <c r="H21" s="4" t="s">
        <v>49</v>
      </c>
      <c r="I21" s="4" t="s">
        <v>49</v>
      </c>
      <c r="J21" s="4" t="s">
        <v>49</v>
      </c>
      <c r="K21" s="4" t="s">
        <v>49</v>
      </c>
      <c r="N21" s="4" t="s">
        <v>7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4">
        <f t="shared" ref="X21:X28" si="2">SUM(O21:W21)</f>
        <v>0</v>
      </c>
    </row>
    <row r="22" spans="2:27" x14ac:dyDescent="0.3">
      <c r="B22" s="4" t="s">
        <v>8</v>
      </c>
      <c r="C22" s="4">
        <v>10</v>
      </c>
      <c r="D22" s="4">
        <v>15</v>
      </c>
      <c r="E22" s="4" t="s">
        <v>49</v>
      </c>
      <c r="F22" s="4" t="s">
        <v>49</v>
      </c>
      <c r="G22" s="4" t="s">
        <v>49</v>
      </c>
      <c r="H22" s="4" t="s">
        <v>49</v>
      </c>
      <c r="I22" s="4" t="s">
        <v>49</v>
      </c>
      <c r="J22" s="4" t="s">
        <v>49</v>
      </c>
      <c r="K22" s="4" t="s">
        <v>49</v>
      </c>
      <c r="N22" s="4" t="s">
        <v>8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4">
        <f t="shared" si="2"/>
        <v>0</v>
      </c>
      <c r="Y22" s="13" t="s">
        <v>28</v>
      </c>
      <c r="Z22" s="13"/>
      <c r="AA22" s="13"/>
    </row>
    <row r="23" spans="2:27" x14ac:dyDescent="0.3">
      <c r="B23" s="4" t="s">
        <v>9</v>
      </c>
      <c r="C23" s="4">
        <v>12</v>
      </c>
      <c r="D23" s="4">
        <v>15</v>
      </c>
      <c r="E23" s="4">
        <v>17</v>
      </c>
      <c r="F23" s="4" t="s">
        <v>49</v>
      </c>
      <c r="G23" s="4">
        <v>3</v>
      </c>
      <c r="H23" s="4">
        <v>4</v>
      </c>
      <c r="I23" s="4">
        <v>9</v>
      </c>
      <c r="J23" s="4">
        <v>5</v>
      </c>
      <c r="K23" s="4">
        <v>4</v>
      </c>
      <c r="N23" s="4" t="s">
        <v>9</v>
      </c>
      <c r="O23" s="12">
        <v>0</v>
      </c>
      <c r="P23" s="12">
        <v>0</v>
      </c>
      <c r="Q23" s="12">
        <v>0</v>
      </c>
      <c r="R23" s="12">
        <v>0</v>
      </c>
      <c r="S23" s="12">
        <v>45</v>
      </c>
      <c r="T23" s="12">
        <v>0</v>
      </c>
      <c r="U23" s="12">
        <v>0</v>
      </c>
      <c r="V23" s="12">
        <v>0</v>
      </c>
      <c r="W23" s="12">
        <v>0</v>
      </c>
      <c r="X23" s="4">
        <f>SUM(O23:W23)</f>
        <v>45</v>
      </c>
      <c r="Y23" s="13">
        <f>X23-R29</f>
        <v>45</v>
      </c>
      <c r="Z23" s="13" t="s">
        <v>20</v>
      </c>
      <c r="AA23" s="13">
        <v>45</v>
      </c>
    </row>
    <row r="24" spans="2:27" x14ac:dyDescent="0.3">
      <c r="B24" s="4" t="s">
        <v>10</v>
      </c>
      <c r="C24" s="4">
        <v>14</v>
      </c>
      <c r="D24" s="4">
        <v>9</v>
      </c>
      <c r="E24" s="4">
        <v>10</v>
      </c>
      <c r="F24" s="4">
        <v>6</v>
      </c>
      <c r="G24" s="4" t="s">
        <v>49</v>
      </c>
      <c r="H24" s="4">
        <v>7</v>
      </c>
      <c r="I24" s="4">
        <v>6</v>
      </c>
      <c r="J24" s="4">
        <v>9</v>
      </c>
      <c r="K24" s="4">
        <v>4</v>
      </c>
      <c r="N24" s="4" t="s">
        <v>10</v>
      </c>
      <c r="O24" s="12">
        <v>0</v>
      </c>
      <c r="P24" s="12">
        <v>42</v>
      </c>
      <c r="Q24" s="12">
        <v>29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4">
        <f t="shared" si="2"/>
        <v>71</v>
      </c>
      <c r="Y24" s="13">
        <f>X24-S29</f>
        <v>26</v>
      </c>
      <c r="Z24" s="13" t="s">
        <v>20</v>
      </c>
      <c r="AA24" s="13">
        <v>26</v>
      </c>
    </row>
    <row r="25" spans="2:27" x14ac:dyDescent="0.3">
      <c r="B25" s="4" t="s">
        <v>11</v>
      </c>
      <c r="C25" s="4">
        <v>13</v>
      </c>
      <c r="D25" s="4">
        <v>20</v>
      </c>
      <c r="E25" s="4">
        <v>11</v>
      </c>
      <c r="F25" s="4">
        <v>5</v>
      </c>
      <c r="G25" s="4">
        <v>7</v>
      </c>
      <c r="H25" s="4" t="s">
        <v>49</v>
      </c>
      <c r="I25" s="4">
        <v>3</v>
      </c>
      <c r="J25" s="4">
        <v>4</v>
      </c>
      <c r="K25" s="4">
        <v>9</v>
      </c>
      <c r="N25" s="4" t="s">
        <v>11</v>
      </c>
      <c r="O25" s="12">
        <v>0</v>
      </c>
      <c r="P25" s="12">
        <v>0</v>
      </c>
      <c r="Q25" s="12">
        <v>59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4">
        <f t="shared" si="2"/>
        <v>59</v>
      </c>
      <c r="Y25" s="13">
        <f>X25-T29</f>
        <v>42</v>
      </c>
      <c r="Z25" s="13" t="s">
        <v>20</v>
      </c>
      <c r="AA25" s="13">
        <v>42</v>
      </c>
    </row>
    <row r="26" spans="2:27" x14ac:dyDescent="0.3">
      <c r="B26" s="4" t="s">
        <v>12</v>
      </c>
      <c r="C26" s="4">
        <v>17</v>
      </c>
      <c r="D26" s="4">
        <v>16</v>
      </c>
      <c r="E26" s="4">
        <v>19</v>
      </c>
      <c r="F26" s="4">
        <v>5</v>
      </c>
      <c r="G26" s="4">
        <v>4</v>
      </c>
      <c r="H26" s="4">
        <v>3</v>
      </c>
      <c r="I26" s="4" t="s">
        <v>49</v>
      </c>
      <c r="J26" s="4">
        <v>3</v>
      </c>
      <c r="K26" s="4">
        <v>11</v>
      </c>
      <c r="N26" s="4" t="s">
        <v>12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17</v>
      </c>
      <c r="U26" s="12">
        <v>0</v>
      </c>
      <c r="V26" s="12">
        <v>36</v>
      </c>
      <c r="W26" s="12">
        <v>0</v>
      </c>
      <c r="X26" s="4">
        <f t="shared" si="2"/>
        <v>53</v>
      </c>
      <c r="Y26" s="13">
        <f>X26-U29</f>
        <v>53</v>
      </c>
      <c r="Z26" s="13" t="s">
        <v>20</v>
      </c>
      <c r="AA26" s="13">
        <v>53</v>
      </c>
    </row>
    <row r="27" spans="2:27" x14ac:dyDescent="0.3">
      <c r="B27" s="4" t="s">
        <v>13</v>
      </c>
      <c r="C27" s="4">
        <v>7</v>
      </c>
      <c r="D27" s="4">
        <v>14</v>
      </c>
      <c r="E27" s="4">
        <v>12</v>
      </c>
      <c r="F27" s="4">
        <v>5</v>
      </c>
      <c r="G27" s="4">
        <v>9</v>
      </c>
      <c r="H27" s="4">
        <v>5</v>
      </c>
      <c r="I27" s="4">
        <v>3</v>
      </c>
      <c r="J27" s="4" t="s">
        <v>49</v>
      </c>
      <c r="K27" s="4">
        <v>14</v>
      </c>
      <c r="N27" s="4" t="s">
        <v>13</v>
      </c>
      <c r="O27" s="12">
        <v>65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4">
        <f t="shared" si="2"/>
        <v>65</v>
      </c>
      <c r="Y27" s="13">
        <f>X27-V29</f>
        <v>29</v>
      </c>
      <c r="Z27" s="13" t="s">
        <v>20</v>
      </c>
      <c r="AA27" s="13">
        <v>29</v>
      </c>
    </row>
    <row r="28" spans="2:27" x14ac:dyDescent="0.3">
      <c r="B28" s="4" t="s">
        <v>14</v>
      </c>
      <c r="C28" s="4">
        <v>22</v>
      </c>
      <c r="D28" s="4">
        <v>16</v>
      </c>
      <c r="E28" s="4">
        <v>18</v>
      </c>
      <c r="F28" s="4">
        <v>4</v>
      </c>
      <c r="G28" s="4">
        <v>7</v>
      </c>
      <c r="H28" s="4">
        <v>11</v>
      </c>
      <c r="I28" s="4">
        <v>12</v>
      </c>
      <c r="J28" s="4">
        <v>8</v>
      </c>
      <c r="K28" s="4" t="s">
        <v>49</v>
      </c>
      <c r="N28" s="4" t="s">
        <v>14</v>
      </c>
      <c r="O28" s="12">
        <v>0</v>
      </c>
      <c r="P28" s="12">
        <v>38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4">
        <f t="shared" si="2"/>
        <v>38</v>
      </c>
      <c r="Y28" s="13">
        <f>X28-W29</f>
        <v>38</v>
      </c>
      <c r="Z28" s="13" t="s">
        <v>20</v>
      </c>
      <c r="AA28" s="13">
        <v>38</v>
      </c>
    </row>
    <row r="29" spans="2:27" x14ac:dyDescent="0.3">
      <c r="N29" s="4" t="s">
        <v>25</v>
      </c>
      <c r="O29" s="4">
        <f>SUM(O20:O28)</f>
        <v>65</v>
      </c>
      <c r="P29" s="4">
        <f t="shared" ref="P29:W29" si="3">SUM(P20:P28)</f>
        <v>80</v>
      </c>
      <c r="Q29" s="4">
        <f t="shared" si="3"/>
        <v>88</v>
      </c>
      <c r="R29" s="4">
        <f t="shared" si="3"/>
        <v>0</v>
      </c>
      <c r="S29" s="4">
        <f t="shared" si="3"/>
        <v>45</v>
      </c>
      <c r="T29" s="4">
        <f t="shared" si="3"/>
        <v>17</v>
      </c>
      <c r="U29" s="4">
        <f t="shared" si="3"/>
        <v>0</v>
      </c>
      <c r="V29" s="4">
        <f t="shared" si="3"/>
        <v>36</v>
      </c>
      <c r="W29" s="4">
        <f t="shared" si="3"/>
        <v>0</v>
      </c>
    </row>
    <row r="30" spans="2:27" x14ac:dyDescent="0.3">
      <c r="N30" s="4" t="s">
        <v>27</v>
      </c>
      <c r="O30" s="13">
        <f>O29-X20</f>
        <v>65</v>
      </c>
      <c r="P30" s="13">
        <f>P29-X21</f>
        <v>80</v>
      </c>
      <c r="Q30" s="13">
        <f>Q29-X22</f>
        <v>88</v>
      </c>
    </row>
    <row r="31" spans="2:27" x14ac:dyDescent="0.3">
      <c r="O31" s="13" t="s">
        <v>24</v>
      </c>
      <c r="P31" s="13" t="s">
        <v>24</v>
      </c>
      <c r="Q31" s="13" t="s">
        <v>24</v>
      </c>
      <c r="Y31" s="4" t="s">
        <v>45</v>
      </c>
    </row>
    <row r="32" spans="2:27" x14ac:dyDescent="0.3">
      <c r="M32" s="4" t="s">
        <v>23</v>
      </c>
      <c r="N32" s="4">
        <f>SUM(O32:Q32)</f>
        <v>250</v>
      </c>
      <c r="O32" s="13">
        <v>65</v>
      </c>
      <c r="P32" s="13">
        <v>80</v>
      </c>
      <c r="Q32" s="13">
        <v>105</v>
      </c>
      <c r="R32" s="4">
        <v>45</v>
      </c>
      <c r="S32" s="4">
        <v>26</v>
      </c>
      <c r="T32" s="4">
        <v>42</v>
      </c>
      <c r="U32" s="4">
        <v>53</v>
      </c>
      <c r="V32" s="4">
        <v>29</v>
      </c>
      <c r="W32" s="4">
        <v>38</v>
      </c>
      <c r="Y32" s="4">
        <f>SUM(R29:W29)</f>
        <v>98</v>
      </c>
    </row>
  </sheetData>
  <mergeCells count="2">
    <mergeCell ref="C4:E4"/>
    <mergeCell ref="C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4352-6EC1-487E-9631-0345DA80FB30}">
  <dimension ref="B1:S63"/>
  <sheetViews>
    <sheetView topLeftCell="E1" workbookViewId="0">
      <selection activeCell="M5" sqref="M5"/>
    </sheetView>
  </sheetViews>
  <sheetFormatPr defaultRowHeight="15.6" x14ac:dyDescent="0.3"/>
  <cols>
    <col min="2" max="2" width="18.8984375" bestFit="1" customWidth="1"/>
    <col min="3" max="3" width="15.59765625" bestFit="1" customWidth="1"/>
    <col min="4" max="4" width="14.3984375" bestFit="1" customWidth="1"/>
    <col min="5" max="5" width="12.69921875" bestFit="1" customWidth="1"/>
    <col min="6" max="6" width="10.8984375" bestFit="1" customWidth="1"/>
    <col min="7" max="7" width="10.59765625" bestFit="1" customWidth="1"/>
    <col min="8" max="8" width="7.5" bestFit="1" customWidth="1"/>
    <col min="10" max="10" width="3.09765625" bestFit="1" customWidth="1"/>
    <col min="11" max="11" width="14.796875" bestFit="1" customWidth="1"/>
    <col min="12" max="12" width="12.19921875" bestFit="1" customWidth="1"/>
    <col min="13" max="13" width="15.09765625" bestFit="1" customWidth="1"/>
    <col min="14" max="14" width="13.69921875" bestFit="1" customWidth="1"/>
    <col min="15" max="15" width="9.3984375" bestFit="1" customWidth="1"/>
    <col min="16" max="16" width="14.796875" bestFit="1" customWidth="1"/>
    <col min="17" max="17" width="12.19921875" bestFit="1" customWidth="1"/>
    <col min="18" max="18" width="15.09765625" bestFit="1" customWidth="1"/>
    <col min="19" max="19" width="6.796875" bestFit="1" customWidth="1"/>
  </cols>
  <sheetData>
    <row r="1" spans="2:15" x14ac:dyDescent="0.3">
      <c r="B1" s="1" t="s">
        <v>3</v>
      </c>
    </row>
    <row r="3" spans="2:15" x14ac:dyDescent="0.3">
      <c r="B3" s="1" t="s">
        <v>17</v>
      </c>
    </row>
    <row r="4" spans="2:15" ht="16.2" thickBot="1" x14ac:dyDescent="0.35">
      <c r="C4" s="3" t="s">
        <v>29</v>
      </c>
      <c r="J4" t="s">
        <v>36</v>
      </c>
      <c r="K4" s="14">
        <v>0.11</v>
      </c>
      <c r="L4" s="3" t="s">
        <v>37</v>
      </c>
      <c r="M4" s="3" t="s">
        <v>38</v>
      </c>
    </row>
    <row r="5" spans="2:15" ht="16.2" thickTop="1" x14ac:dyDescent="0.3">
      <c r="B5" t="s">
        <v>30</v>
      </c>
      <c r="C5" s="5">
        <v>7.0000000000000007E-2</v>
      </c>
      <c r="K5" t="s">
        <v>30</v>
      </c>
      <c r="L5" s="8">
        <v>0.18980695346622173</v>
      </c>
      <c r="M5" s="7">
        <f>$M$11*L5</f>
        <v>1898.0695346622174</v>
      </c>
    </row>
    <row r="6" spans="2:15" x14ac:dyDescent="0.3">
      <c r="B6" t="s">
        <v>31</v>
      </c>
      <c r="C6" s="5">
        <v>0.12</v>
      </c>
      <c r="K6" t="s">
        <v>31</v>
      </c>
      <c r="L6" s="8">
        <v>0.10863008668218971</v>
      </c>
      <c r="M6" s="7">
        <f t="shared" ref="M6:M10" si="0">$M$11*L6</f>
        <v>1086.300866821897</v>
      </c>
    </row>
    <row r="7" spans="2:15" x14ac:dyDescent="0.3">
      <c r="B7" t="s">
        <v>32</v>
      </c>
      <c r="C7" s="5">
        <v>0.11</v>
      </c>
      <c r="K7" t="s">
        <v>32</v>
      </c>
      <c r="L7" s="8">
        <v>0.27082650263939179</v>
      </c>
      <c r="M7" s="7">
        <f t="shared" si="0"/>
        <v>2708.2650263939177</v>
      </c>
    </row>
    <row r="8" spans="2:15" x14ac:dyDescent="0.3">
      <c r="B8" t="s">
        <v>33</v>
      </c>
      <c r="C8" s="5">
        <v>0.14000000000000001</v>
      </c>
      <c r="K8" t="s">
        <v>33</v>
      </c>
      <c r="L8" s="8">
        <v>4.7942472756637378E-2</v>
      </c>
      <c r="M8" s="7">
        <f t="shared" si="0"/>
        <v>479.4247275663738</v>
      </c>
    </row>
    <row r="9" spans="2:15" x14ac:dyDescent="0.3">
      <c r="B9" t="s">
        <v>34</v>
      </c>
      <c r="C9" s="5">
        <v>0.14000000000000001</v>
      </c>
      <c r="K9" t="s">
        <v>34</v>
      </c>
      <c r="L9" s="8">
        <v>0.25447165556478057</v>
      </c>
      <c r="M9" s="7">
        <f t="shared" si="0"/>
        <v>2544.7165556478058</v>
      </c>
    </row>
    <row r="10" spans="2:15" x14ac:dyDescent="0.3">
      <c r="B10" t="s">
        <v>35</v>
      </c>
      <c r="C10" s="5">
        <v>0.09</v>
      </c>
      <c r="K10" t="s">
        <v>35</v>
      </c>
      <c r="L10" s="8">
        <v>0.12832232889077885</v>
      </c>
      <c r="M10" s="7">
        <f t="shared" si="0"/>
        <v>1283.2232889077886</v>
      </c>
    </row>
    <row r="11" spans="2:15" x14ac:dyDescent="0.3">
      <c r="K11" s="19" t="s">
        <v>1</v>
      </c>
      <c r="L11" s="20">
        <f>SUM(L5:L10)</f>
        <v>1</v>
      </c>
      <c r="M11" s="19">
        <v>10000</v>
      </c>
      <c r="N11" s="19">
        <v>1</v>
      </c>
    </row>
    <row r="12" spans="2:15" x14ac:dyDescent="0.3">
      <c r="B12" s="1" t="s">
        <v>18</v>
      </c>
      <c r="K12" s="19" t="s">
        <v>39</v>
      </c>
      <c r="L12" s="20">
        <f>SUMPRODUCT(C5:C10,L5:L10)</f>
        <v>0.11</v>
      </c>
      <c r="M12" s="19" t="s">
        <v>2</v>
      </c>
      <c r="N12" s="21">
        <v>0.11</v>
      </c>
    </row>
    <row r="13" spans="2:15" x14ac:dyDescent="0.3"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K13" s="19" t="s">
        <v>40</v>
      </c>
      <c r="L13" s="19" cm="1">
        <f t="array" ref="L13">MMULT(MMULT(TRANSPOSE(L5:L10),C14:H19),L5:L10)</f>
        <v>7.3563547664953852E-4</v>
      </c>
      <c r="M13" s="19"/>
      <c r="N13" s="19"/>
    </row>
    <row r="14" spans="2:15" x14ac:dyDescent="0.3">
      <c r="B14" t="s">
        <v>30</v>
      </c>
      <c r="C14">
        <v>1E-3</v>
      </c>
      <c r="D14">
        <v>2.9999999999999997E-4</v>
      </c>
      <c r="E14">
        <v>-2.9999999999999997E-4</v>
      </c>
      <c r="F14">
        <v>3.5E-4</v>
      </c>
      <c r="G14">
        <v>-3.5E-4</v>
      </c>
      <c r="H14">
        <v>4.0000000000000002E-4</v>
      </c>
    </row>
    <row r="15" spans="2:15" ht="16.2" thickBot="1" x14ac:dyDescent="0.35">
      <c r="B15" t="s">
        <v>31</v>
      </c>
      <c r="C15">
        <v>2.9999999999999997E-4</v>
      </c>
      <c r="D15">
        <v>8.9999999999999993E-3</v>
      </c>
      <c r="E15">
        <v>4.0000000000000002E-4</v>
      </c>
      <c r="F15">
        <v>1.6000000000000001E-3</v>
      </c>
      <c r="G15">
        <v>-1.6000000000000001E-3</v>
      </c>
      <c r="H15">
        <v>5.9999999999999995E-4</v>
      </c>
      <c r="J15" t="s">
        <v>41</v>
      </c>
      <c r="K15" s="3" t="s">
        <v>42</v>
      </c>
      <c r="L15" s="3" t="s">
        <v>43</v>
      </c>
      <c r="M15" s="3" t="s">
        <v>39</v>
      </c>
      <c r="N15" s="3" t="s">
        <v>47</v>
      </c>
      <c r="O15" s="3" t="s">
        <v>48</v>
      </c>
    </row>
    <row r="16" spans="2:15" ht="16.2" thickTop="1" x14ac:dyDescent="0.3">
      <c r="B16" t="s">
        <v>32</v>
      </c>
      <c r="C16">
        <v>-2.9999999999999997E-4</v>
      </c>
      <c r="D16">
        <v>4.0000000000000002E-4</v>
      </c>
      <c r="E16">
        <v>8.0000000000000002E-3</v>
      </c>
      <c r="F16">
        <v>1.5E-3</v>
      </c>
      <c r="G16">
        <v>-5.4999999999999997E-3</v>
      </c>
      <c r="H16">
        <v>-6.9999999999999999E-4</v>
      </c>
      <c r="K16" s="16">
        <v>0.1</v>
      </c>
      <c r="L16" s="17" cm="1">
        <f t="array" ref="L16">MMULT(TRANSPOSE(L26:L31),MMULT($C$14:$H$19,L26:L31))</f>
        <v>5.1390652089764344E-4</v>
      </c>
      <c r="M16" s="16">
        <f>L33</f>
        <v>0.10000000001369957</v>
      </c>
      <c r="N16" s="6">
        <f>L16/M16</f>
        <v>5.1390652082724045E-3</v>
      </c>
    </row>
    <row r="17" spans="2:19" x14ac:dyDescent="0.3">
      <c r="B17" t="s">
        <v>33</v>
      </c>
      <c r="C17">
        <v>3.5E-4</v>
      </c>
      <c r="D17">
        <v>1.6000000000000001E-3</v>
      </c>
      <c r="E17">
        <v>1.5E-3</v>
      </c>
      <c r="F17">
        <v>1.2E-2</v>
      </c>
      <c r="G17">
        <v>-5.0000000000000001E-4</v>
      </c>
      <c r="H17">
        <v>8.0000000000000004E-4</v>
      </c>
      <c r="K17" s="16">
        <v>0.105</v>
      </c>
      <c r="L17" s="17" cm="1">
        <f t="array" ref="L17">MMULT(TRANSPOSE(Q26:Q31),MMULT($C$14:$H$19,Q26:Q31))</f>
        <v>6.0327270163058064E-4</v>
      </c>
      <c r="M17" s="16">
        <f>Q33</f>
        <v>0.105</v>
      </c>
      <c r="N17" s="6">
        <f t="shared" ref="N17:N23" si="1">L17/M17</f>
        <v>5.7454543012436252E-3</v>
      </c>
      <c r="O17" s="6">
        <f>N17-N16</f>
        <v>6.0638909297122071E-4</v>
      </c>
    </row>
    <row r="18" spans="2:19" x14ac:dyDescent="0.3">
      <c r="B18" t="s">
        <v>34</v>
      </c>
      <c r="C18">
        <v>-3.5E-4</v>
      </c>
      <c r="D18">
        <v>-1.6000000000000001E-3</v>
      </c>
      <c r="E18">
        <v>-5.4999999999999997E-3</v>
      </c>
      <c r="F18">
        <v>-5.0000000000000001E-4</v>
      </c>
      <c r="G18">
        <v>1.2E-2</v>
      </c>
      <c r="H18">
        <v>-8.0000000000000004E-4</v>
      </c>
      <c r="K18" s="16">
        <v>0.11</v>
      </c>
      <c r="L18" s="17" cm="1">
        <f t="array" ref="L18">MMULT(TRANSPOSE(L36:L41),MMULT($C$14:$H$19,L36:L41))</f>
        <v>7.3563547657947781E-4</v>
      </c>
      <c r="M18" s="16">
        <f>L43</f>
        <v>0.11</v>
      </c>
      <c r="N18" s="6">
        <f t="shared" si="1"/>
        <v>6.6875952416316168E-3</v>
      </c>
      <c r="O18" s="6">
        <f t="shared" ref="O18:O23" si="2">N18-N17</f>
        <v>9.421409403879916E-4</v>
      </c>
    </row>
    <row r="19" spans="2:19" x14ac:dyDescent="0.3">
      <c r="B19" t="s">
        <v>35</v>
      </c>
      <c r="C19">
        <v>4.0000000000000002E-4</v>
      </c>
      <c r="D19">
        <v>5.9999999999999995E-4</v>
      </c>
      <c r="E19">
        <v>-6.9999999999999999E-4</v>
      </c>
      <c r="F19">
        <v>8.0000000000000004E-4</v>
      </c>
      <c r="G19">
        <v>-8.0000000000000004E-4</v>
      </c>
      <c r="H19">
        <v>5.0000000000000001E-3</v>
      </c>
      <c r="K19" s="16">
        <v>0.115</v>
      </c>
      <c r="L19" s="17" cm="1">
        <f t="array" ref="L19">MMULT(TRANSPOSE(Q36:Q41),MMULT($C$14:$H$19,Q36:Q41))</f>
        <v>9.1099484570832253E-4</v>
      </c>
      <c r="M19" s="16">
        <f>Q43</f>
        <v>0.115</v>
      </c>
      <c r="N19" s="6">
        <f t="shared" si="1"/>
        <v>7.9216943105071529E-3</v>
      </c>
      <c r="O19" s="6">
        <f t="shared" si="2"/>
        <v>1.2340990688755361E-3</v>
      </c>
    </row>
    <row r="20" spans="2:19" x14ac:dyDescent="0.3">
      <c r="K20" s="16">
        <v>0.12</v>
      </c>
      <c r="L20" s="17" cm="1">
        <f t="array" ref="L20">MMULT(TRANSPOSE(L46:L51),MMULT($C$14:$H$19,L46:L51))</f>
        <v>1.1293508089673322E-3</v>
      </c>
      <c r="M20" s="16">
        <f>L53</f>
        <v>0.12</v>
      </c>
      <c r="N20" s="6">
        <f t="shared" si="1"/>
        <v>9.4112567413944352E-3</v>
      </c>
      <c r="O20" s="6">
        <f t="shared" si="2"/>
        <v>1.4895624308872823E-3</v>
      </c>
    </row>
    <row r="21" spans="2:19" x14ac:dyDescent="0.3">
      <c r="K21" s="16">
        <v>0.125</v>
      </c>
      <c r="L21" s="17" cm="1">
        <f t="array" ref="L21">MMULT(TRANSPOSE(Q46:Q51),MMULT($C$14:$H$19,Q46:Q51))</f>
        <v>1.4634977009845374E-3</v>
      </c>
      <c r="M21" s="16">
        <f>Q53</f>
        <v>0.125</v>
      </c>
      <c r="N21" s="6">
        <f t="shared" si="1"/>
        <v>1.1707981607876299E-2</v>
      </c>
      <c r="O21" s="6">
        <f t="shared" si="2"/>
        <v>2.2967248664818637E-3</v>
      </c>
    </row>
    <row r="22" spans="2:19" x14ac:dyDescent="0.3">
      <c r="K22" s="16">
        <v>0.13</v>
      </c>
      <c r="L22" s="17" cm="1">
        <f t="array" ref="L22">MMULT(TRANSPOSE(L56:L61),MMULT($C$14:$H$19,L56:L61))</f>
        <v>2.0979200498975024E-3</v>
      </c>
      <c r="M22" s="16">
        <f>L63</f>
        <v>0.13</v>
      </c>
      <c r="N22" s="6">
        <f t="shared" si="1"/>
        <v>1.6137846537673094E-2</v>
      </c>
      <c r="O22" s="6">
        <f t="shared" si="2"/>
        <v>4.4298649297967955E-3</v>
      </c>
    </row>
    <row r="23" spans="2:19" x14ac:dyDescent="0.3">
      <c r="K23" s="16">
        <v>0.13500000000000001</v>
      </c>
      <c r="L23" s="17" cm="1">
        <f t="array" ref="L23">MMULT(TRANSPOSE(Q56:Q61),MMULT($C$14:$H$19,Q56:Q61))</f>
        <v>3.4962481792355097E-3</v>
      </c>
      <c r="M23" s="16">
        <f>Q63</f>
        <v>0.13500000000000001</v>
      </c>
      <c r="N23" s="6">
        <f t="shared" si="1"/>
        <v>2.5898134661003772E-2</v>
      </c>
      <c r="O23" s="6">
        <f t="shared" si="2"/>
        <v>9.7602881233306779E-3</v>
      </c>
    </row>
    <row r="24" spans="2:19" x14ac:dyDescent="0.3">
      <c r="K24" s="18"/>
      <c r="L24" s="18"/>
      <c r="M24" s="18"/>
    </row>
    <row r="25" spans="2:19" ht="16.2" thickBot="1" x14ac:dyDescent="0.35">
      <c r="K25" s="15">
        <v>0.1</v>
      </c>
      <c r="L25" s="3" t="s">
        <v>37</v>
      </c>
      <c r="M25" s="3" t="s">
        <v>38</v>
      </c>
      <c r="P25" s="6">
        <v>0.105</v>
      </c>
      <c r="Q25" t="s">
        <v>37</v>
      </c>
      <c r="R25" t="s">
        <v>38</v>
      </c>
    </row>
    <row r="26" spans="2:19" ht="16.2" thickTop="1" x14ac:dyDescent="0.3">
      <c r="K26" t="s">
        <v>30</v>
      </c>
      <c r="L26" s="8">
        <v>0.37446288749471301</v>
      </c>
      <c r="M26" s="7">
        <f>L26*$M$32</f>
        <v>3744.62887494713</v>
      </c>
      <c r="P26" t="s">
        <v>30</v>
      </c>
      <c r="Q26" s="8">
        <v>0.2821359293702575</v>
      </c>
      <c r="R26" s="7">
        <f>Q26*$M$32</f>
        <v>2821.3592937025751</v>
      </c>
    </row>
    <row r="27" spans="2:19" x14ac:dyDescent="0.3">
      <c r="K27" t="s">
        <v>31</v>
      </c>
      <c r="L27" s="8">
        <v>7.4372947855067359E-2</v>
      </c>
      <c r="M27" s="7">
        <f t="shared" ref="M27:M31" si="3">L27*$M$32</f>
        <v>743.72947855067355</v>
      </c>
      <c r="P27" t="s">
        <v>31</v>
      </c>
      <c r="Q27" s="8">
        <v>9.1503036328893367E-2</v>
      </c>
      <c r="R27" s="7">
        <f t="shared" ref="R27:R31" si="4">Q27*$M$32</f>
        <v>915.0303632889337</v>
      </c>
    </row>
    <row r="28" spans="2:19" x14ac:dyDescent="0.3">
      <c r="K28" t="s">
        <v>32</v>
      </c>
      <c r="L28" s="8">
        <v>0.22541846981833846</v>
      </c>
      <c r="M28" s="7">
        <f t="shared" si="3"/>
        <v>2254.1846981833846</v>
      </c>
      <c r="P28" t="s">
        <v>32</v>
      </c>
      <c r="Q28" s="8">
        <v>0.24812322747563684</v>
      </c>
      <c r="R28" s="7">
        <f t="shared" si="4"/>
        <v>2481.2322747563685</v>
      </c>
    </row>
    <row r="29" spans="2:19" x14ac:dyDescent="0.3">
      <c r="K29" t="s">
        <v>33</v>
      </c>
      <c r="L29" s="8">
        <v>1.7287043277737665E-2</v>
      </c>
      <c r="M29" s="7">
        <f t="shared" si="3"/>
        <v>172.87043277737664</v>
      </c>
      <c r="P29" t="s">
        <v>33</v>
      </c>
      <c r="Q29" s="8">
        <v>3.2614895258521487E-2</v>
      </c>
      <c r="R29" s="7">
        <f t="shared" si="4"/>
        <v>326.14895258521489</v>
      </c>
    </row>
    <row r="30" spans="2:19" x14ac:dyDescent="0.3">
      <c r="K30" t="s">
        <v>34</v>
      </c>
      <c r="L30" s="8">
        <v>0.1977069553537634</v>
      </c>
      <c r="M30" s="7">
        <f t="shared" si="3"/>
        <v>1977.069553537634</v>
      </c>
      <c r="P30" t="s">
        <v>34</v>
      </c>
      <c r="Q30" s="8">
        <v>0.22608836370199073</v>
      </c>
      <c r="R30" s="7">
        <f t="shared" si="4"/>
        <v>2260.8836370199074</v>
      </c>
    </row>
    <row r="31" spans="2:19" x14ac:dyDescent="0.3">
      <c r="K31" t="s">
        <v>35</v>
      </c>
      <c r="L31" s="8">
        <v>0.11075169620037999</v>
      </c>
      <c r="M31" s="7">
        <f t="shared" si="3"/>
        <v>1107.5169620037998</v>
      </c>
      <c r="P31" t="s">
        <v>35</v>
      </c>
      <c r="Q31" s="8">
        <v>0.11953454786470012</v>
      </c>
      <c r="R31" s="7">
        <f t="shared" si="4"/>
        <v>1195.3454786470013</v>
      </c>
    </row>
    <row r="32" spans="2:19" x14ac:dyDescent="0.3">
      <c r="K32" s="19" t="s">
        <v>1</v>
      </c>
      <c r="L32" s="20">
        <f>SUM(L26:L31)</f>
        <v>0.99999999999999989</v>
      </c>
      <c r="M32" s="19">
        <v>10000</v>
      </c>
      <c r="N32" s="19">
        <v>1</v>
      </c>
      <c r="P32" s="19" t="s">
        <v>1</v>
      </c>
      <c r="Q32" s="20">
        <f>SUM(Q26:Q31)</f>
        <v>1</v>
      </c>
      <c r="R32" s="19">
        <v>10000</v>
      </c>
      <c r="S32" s="19">
        <v>1</v>
      </c>
    </row>
    <row r="33" spans="11:19" x14ac:dyDescent="0.3">
      <c r="K33" s="19" t="s">
        <v>39</v>
      </c>
      <c r="L33" s="19">
        <f>SUMPRODUCT($C$5:$C$10,L26:L31)</f>
        <v>0.10000000001369957</v>
      </c>
      <c r="M33" s="19" t="s">
        <v>2</v>
      </c>
      <c r="N33" s="22">
        <v>0.1</v>
      </c>
      <c r="P33" s="19" t="s">
        <v>39</v>
      </c>
      <c r="Q33" s="19">
        <f>SUMPRODUCT($C$5:$C$10,Q26:Q31)</f>
        <v>0.105</v>
      </c>
      <c r="R33" s="19" t="s">
        <v>2</v>
      </c>
      <c r="S33" s="23">
        <v>0.105</v>
      </c>
    </row>
    <row r="35" spans="11:19" ht="16.2" thickBot="1" x14ac:dyDescent="0.35">
      <c r="K35" s="14">
        <v>0.11</v>
      </c>
      <c r="L35" s="3" t="s">
        <v>37</v>
      </c>
      <c r="M35" s="3" t="s">
        <v>38</v>
      </c>
      <c r="P35" s="14">
        <v>0.115</v>
      </c>
      <c r="Q35" s="3" t="s">
        <v>37</v>
      </c>
      <c r="R35" s="3" t="s">
        <v>38</v>
      </c>
    </row>
    <row r="36" spans="11:19" ht="16.2" thickTop="1" x14ac:dyDescent="0.3">
      <c r="K36" t="s">
        <v>30</v>
      </c>
      <c r="L36" s="8">
        <v>0.18980599555119484</v>
      </c>
      <c r="M36" s="7">
        <f>L36*$M$32</f>
        <v>1898.0599555119484</v>
      </c>
      <c r="P36" t="s">
        <v>30</v>
      </c>
      <c r="Q36" s="8">
        <v>9.7477548500485123E-2</v>
      </c>
      <c r="R36" s="7">
        <f>Q36*$M$32</f>
        <v>974.77548500485125</v>
      </c>
    </row>
    <row r="37" spans="11:19" x14ac:dyDescent="0.3">
      <c r="K37" t="s">
        <v>31</v>
      </c>
      <c r="L37" s="8">
        <v>0.1086304670904575</v>
      </c>
      <c r="M37" s="7">
        <f t="shared" ref="M37:M41" si="5">L37*$M$32</f>
        <v>1086.304670904575</v>
      </c>
      <c r="P37" t="s">
        <v>31</v>
      </c>
      <c r="Q37" s="8">
        <v>0.12575911688953439</v>
      </c>
      <c r="R37" s="7">
        <f t="shared" ref="R37:R41" si="6">Q37*$M$32</f>
        <v>1257.591168895344</v>
      </c>
    </row>
    <row r="38" spans="11:19" x14ac:dyDescent="0.3">
      <c r="K38" t="s">
        <v>32</v>
      </c>
      <c r="L38" s="8">
        <v>0.27082775780778395</v>
      </c>
      <c r="M38" s="7">
        <f t="shared" si="5"/>
        <v>2708.2775780778397</v>
      </c>
      <c r="P38" t="s">
        <v>32</v>
      </c>
      <c r="Q38" s="8">
        <v>0.29353251010813192</v>
      </c>
      <c r="R38" s="7">
        <f t="shared" si="6"/>
        <v>2935.3251010813192</v>
      </c>
    </row>
    <row r="39" spans="11:19" x14ac:dyDescent="0.3">
      <c r="K39" t="s">
        <v>33</v>
      </c>
      <c r="L39" s="8">
        <v>4.7942864041516521E-2</v>
      </c>
      <c r="M39" s="7">
        <f t="shared" si="5"/>
        <v>479.42864041516521</v>
      </c>
      <c r="P39" t="s">
        <v>33</v>
      </c>
      <c r="Q39" s="8">
        <v>6.3270752690333776E-2</v>
      </c>
      <c r="R39" s="7">
        <f t="shared" si="6"/>
        <v>632.70752690333779</v>
      </c>
    </row>
    <row r="40" spans="11:19" x14ac:dyDescent="0.3">
      <c r="K40" t="s">
        <v>34</v>
      </c>
      <c r="L40" s="8">
        <v>0.25447015080157298</v>
      </c>
      <c r="M40" s="7">
        <f t="shared" si="5"/>
        <v>2544.7015080157298</v>
      </c>
      <c r="P40" t="s">
        <v>34</v>
      </c>
      <c r="Q40" s="8">
        <v>0.28285179253288667</v>
      </c>
      <c r="R40" s="7">
        <f t="shared" si="6"/>
        <v>2828.5179253288666</v>
      </c>
    </row>
    <row r="41" spans="11:19" x14ac:dyDescent="0.3">
      <c r="K41" t="s">
        <v>35</v>
      </c>
      <c r="L41" s="8">
        <v>0.12832276470747431</v>
      </c>
      <c r="M41" s="7">
        <f t="shared" si="5"/>
        <v>1283.2276470747431</v>
      </c>
      <c r="P41" t="s">
        <v>35</v>
      </c>
      <c r="Q41" s="8">
        <v>0.13710827927862823</v>
      </c>
      <c r="R41" s="7">
        <f t="shared" si="6"/>
        <v>1371.0827927862824</v>
      </c>
    </row>
    <row r="42" spans="11:19" x14ac:dyDescent="0.3">
      <c r="K42" s="19" t="s">
        <v>1</v>
      </c>
      <c r="L42" s="20">
        <f>SUM(L36:L41)</f>
        <v>1</v>
      </c>
      <c r="M42" s="19">
        <v>10000</v>
      </c>
      <c r="N42" s="19">
        <v>1</v>
      </c>
      <c r="P42" s="19" t="s">
        <v>1</v>
      </c>
      <c r="Q42" s="20">
        <f>SUM(Q36:Q41)</f>
        <v>1</v>
      </c>
      <c r="R42" s="19">
        <v>10000</v>
      </c>
      <c r="S42" s="19">
        <v>1</v>
      </c>
    </row>
    <row r="43" spans="11:19" x14ac:dyDescent="0.3">
      <c r="K43" s="19" t="s">
        <v>39</v>
      </c>
      <c r="L43" s="19">
        <f>SUMPRODUCT($C$5:$C$10,L36:L41)</f>
        <v>0.11</v>
      </c>
      <c r="M43" s="19" t="s">
        <v>2</v>
      </c>
      <c r="N43" s="23">
        <v>0.11</v>
      </c>
      <c r="P43" s="19" t="s">
        <v>39</v>
      </c>
      <c r="Q43" s="19">
        <f>SUMPRODUCT($C$5:$C$10,Q36:Q41)</f>
        <v>0.115</v>
      </c>
      <c r="R43" s="19" t="s">
        <v>2</v>
      </c>
      <c r="S43" s="23">
        <v>0.115</v>
      </c>
    </row>
    <row r="45" spans="11:19" ht="16.2" thickBot="1" x14ac:dyDescent="0.35">
      <c r="K45" s="14">
        <v>0.12</v>
      </c>
      <c r="L45" s="3" t="s">
        <v>37</v>
      </c>
      <c r="M45" s="3" t="s">
        <v>38</v>
      </c>
      <c r="P45" s="14">
        <v>0.125</v>
      </c>
      <c r="Q45" s="3" t="s">
        <v>37</v>
      </c>
      <c r="R45" s="3" t="s">
        <v>38</v>
      </c>
    </row>
    <row r="46" spans="11:19" ht="16.2" thickTop="1" x14ac:dyDescent="0.3">
      <c r="K46" t="s">
        <v>30</v>
      </c>
      <c r="L46" s="8">
        <v>5.1490352409722055E-3</v>
      </c>
      <c r="M46" s="7">
        <f>L46*$M$32</f>
        <v>51.490352409722057</v>
      </c>
      <c r="P46" t="s">
        <v>30</v>
      </c>
      <c r="Q46" s="8">
        <v>0</v>
      </c>
      <c r="R46" s="7">
        <f>Q46*$M$32</f>
        <v>0</v>
      </c>
    </row>
    <row r="47" spans="11:19" x14ac:dyDescent="0.3">
      <c r="K47" t="s">
        <v>31</v>
      </c>
      <c r="L47" s="8">
        <v>0.1428879201856198</v>
      </c>
      <c r="M47" s="7">
        <f t="shared" ref="M47:M51" si="7">L47*$M$32</f>
        <v>1428.8792018561981</v>
      </c>
      <c r="P47" t="s">
        <v>31</v>
      </c>
      <c r="Q47" s="8">
        <v>0.1608963771019922</v>
      </c>
      <c r="R47" s="7">
        <f t="shared" ref="R47:R51" si="8">Q47*$M$32</f>
        <v>1608.963771019922</v>
      </c>
    </row>
    <row r="48" spans="11:19" x14ac:dyDescent="0.3">
      <c r="K48" t="s">
        <v>32</v>
      </c>
      <c r="L48" s="8">
        <v>0.31623711641818364</v>
      </c>
      <c r="M48" s="7">
        <f t="shared" si="7"/>
        <v>3162.3711641818363</v>
      </c>
      <c r="P48" t="s">
        <v>32</v>
      </c>
      <c r="Q48" s="8">
        <v>0.31415166746780682</v>
      </c>
      <c r="R48" s="7">
        <f t="shared" si="8"/>
        <v>3141.5166746780683</v>
      </c>
    </row>
    <row r="49" spans="11:19" x14ac:dyDescent="0.3">
      <c r="K49" t="s">
        <v>33</v>
      </c>
      <c r="L49" s="8">
        <v>7.8598631023220497E-2</v>
      </c>
      <c r="M49" s="7">
        <f t="shared" si="7"/>
        <v>785.98631023220491</v>
      </c>
      <c r="P49" t="s">
        <v>33</v>
      </c>
      <c r="Q49" s="8">
        <v>0.12732597152269096</v>
      </c>
      <c r="R49" s="7">
        <f t="shared" si="8"/>
        <v>1273.2597152269095</v>
      </c>
    </row>
    <row r="50" spans="11:19" x14ac:dyDescent="0.3">
      <c r="K50" t="s">
        <v>34</v>
      </c>
      <c r="L50" s="8">
        <v>0.31123338439452297</v>
      </c>
      <c r="M50" s="7">
        <f t="shared" si="7"/>
        <v>3112.3338439452295</v>
      </c>
      <c r="P50" t="s">
        <v>34</v>
      </c>
      <c r="Q50" s="8">
        <v>0.35047553522899116</v>
      </c>
      <c r="R50" s="7">
        <f t="shared" si="8"/>
        <v>3504.7553522899116</v>
      </c>
    </row>
    <row r="51" spans="11:19" x14ac:dyDescent="0.3">
      <c r="K51" t="s">
        <v>35</v>
      </c>
      <c r="L51" s="8">
        <v>0.1458939127374809</v>
      </c>
      <c r="M51" s="7">
        <f t="shared" si="7"/>
        <v>1458.939127374809</v>
      </c>
      <c r="P51" t="s">
        <v>35</v>
      </c>
      <c r="Q51" s="8">
        <v>4.7150448678518864E-2</v>
      </c>
      <c r="R51" s="7">
        <f t="shared" si="8"/>
        <v>471.50448678518865</v>
      </c>
    </row>
    <row r="52" spans="11:19" x14ac:dyDescent="0.3">
      <c r="K52" s="19" t="s">
        <v>1</v>
      </c>
      <c r="L52" s="20">
        <f>SUM(L46:L51)</f>
        <v>1</v>
      </c>
      <c r="M52" s="19">
        <v>10000</v>
      </c>
      <c r="N52" s="19">
        <v>1</v>
      </c>
      <c r="P52" s="19" t="s">
        <v>1</v>
      </c>
      <c r="Q52" s="20">
        <f>SUM(Q46:Q51)</f>
        <v>1</v>
      </c>
      <c r="R52" s="19">
        <v>10000</v>
      </c>
      <c r="S52" s="19">
        <v>1</v>
      </c>
    </row>
    <row r="53" spans="11:19" x14ac:dyDescent="0.3">
      <c r="K53" s="19" t="s">
        <v>39</v>
      </c>
      <c r="L53" s="19">
        <f>SUMPRODUCT($C$5:$C$10,L46:L51)</f>
        <v>0.12</v>
      </c>
      <c r="M53" s="19" t="s">
        <v>2</v>
      </c>
      <c r="N53" s="23">
        <v>0.12</v>
      </c>
      <c r="P53" s="19" t="s">
        <v>39</v>
      </c>
      <c r="Q53" s="19">
        <f>SUMPRODUCT($C$5:$C$10,Q46:Q51)</f>
        <v>0.125</v>
      </c>
      <c r="R53" s="19" t="s">
        <v>2</v>
      </c>
      <c r="S53" s="23">
        <v>0.125</v>
      </c>
    </row>
    <row r="55" spans="11:19" ht="16.2" thickBot="1" x14ac:dyDescent="0.35">
      <c r="K55" s="14">
        <v>0.13</v>
      </c>
      <c r="L55" s="3" t="s">
        <v>37</v>
      </c>
      <c r="M55" s="3" t="s">
        <v>38</v>
      </c>
      <c r="P55" s="14">
        <v>0.13500000000000001</v>
      </c>
      <c r="Q55" s="3" t="s">
        <v>37</v>
      </c>
      <c r="R55" s="3" t="s">
        <v>38</v>
      </c>
    </row>
    <row r="56" spans="11:19" ht="16.2" thickTop="1" x14ac:dyDescent="0.3">
      <c r="K56" t="s">
        <v>30</v>
      </c>
      <c r="L56" s="8">
        <v>0</v>
      </c>
      <c r="M56" s="7">
        <f>L56*$M$32</f>
        <v>0</v>
      </c>
      <c r="P56" t="s">
        <v>30</v>
      </c>
      <c r="Q56" s="8">
        <v>0</v>
      </c>
      <c r="R56" s="7">
        <f>Q56*$M$32</f>
        <v>0</v>
      </c>
    </row>
    <row r="57" spans="11:19" x14ac:dyDescent="0.3">
      <c r="K57" t="s">
        <v>31</v>
      </c>
      <c r="L57" s="8">
        <v>0.14326516418683971</v>
      </c>
      <c r="M57" s="7">
        <f t="shared" ref="M57:M61" si="9">L57*$M$32</f>
        <v>1432.6516418683971</v>
      </c>
      <c r="P57" t="s">
        <v>31</v>
      </c>
      <c r="Q57" s="8">
        <v>9.659088109137999E-2</v>
      </c>
      <c r="R57" s="7">
        <f t="shared" ref="R57:R61" si="10">Q57*$M$32</f>
        <v>965.90881091379993</v>
      </c>
    </row>
    <row r="58" spans="11:19" x14ac:dyDescent="0.3">
      <c r="K58" t="s">
        <v>32</v>
      </c>
      <c r="L58" s="8">
        <v>0.23782322387544072</v>
      </c>
      <c r="M58" s="7">
        <f t="shared" si="9"/>
        <v>2378.2322387544073</v>
      </c>
      <c r="P58" t="s">
        <v>32</v>
      </c>
      <c r="Q58" s="8">
        <v>0.1022727459390796</v>
      </c>
      <c r="R58" s="7">
        <f t="shared" si="10"/>
        <v>1022.7274593907961</v>
      </c>
    </row>
    <row r="59" spans="11:19" x14ac:dyDescent="0.3">
      <c r="K59" t="s">
        <v>33</v>
      </c>
      <c r="L59" s="8">
        <v>0.22452736481436092</v>
      </c>
      <c r="M59" s="7">
        <f t="shared" si="9"/>
        <v>2245.2736481436091</v>
      </c>
      <c r="P59" t="s">
        <v>33</v>
      </c>
      <c r="Q59" s="8">
        <v>0.35956818978504906</v>
      </c>
      <c r="R59" s="7">
        <f t="shared" si="10"/>
        <v>3595.6818978504907</v>
      </c>
    </row>
    <row r="60" spans="11:19" x14ac:dyDescent="0.3">
      <c r="K60" t="s">
        <v>34</v>
      </c>
      <c r="L60" s="8">
        <v>0.39438424712335868</v>
      </c>
      <c r="M60" s="7">
        <f t="shared" si="9"/>
        <v>3943.8424712335868</v>
      </c>
      <c r="P60" t="s">
        <v>34</v>
      </c>
      <c r="Q60" s="8">
        <v>0.44156818318449137</v>
      </c>
      <c r="R60" s="7">
        <f t="shared" si="10"/>
        <v>4415.6818318449141</v>
      </c>
    </row>
    <row r="61" spans="11:19" x14ac:dyDescent="0.3">
      <c r="K61" t="s">
        <v>35</v>
      </c>
      <c r="L61" s="8">
        <v>0</v>
      </c>
      <c r="M61" s="7">
        <f t="shared" si="9"/>
        <v>0</v>
      </c>
      <c r="P61" t="s">
        <v>35</v>
      </c>
      <c r="Q61" s="8">
        <v>0</v>
      </c>
      <c r="R61" s="7">
        <f t="shared" si="10"/>
        <v>0</v>
      </c>
    </row>
    <row r="62" spans="11:19" x14ac:dyDescent="0.3">
      <c r="K62" s="19" t="s">
        <v>1</v>
      </c>
      <c r="L62" s="20">
        <f>SUM(L56:L61)</f>
        <v>1</v>
      </c>
      <c r="M62" s="19">
        <v>10000</v>
      </c>
      <c r="N62" s="19">
        <v>1</v>
      </c>
      <c r="P62" s="19" t="s">
        <v>1</v>
      </c>
      <c r="Q62" s="20">
        <f>SUM(Q56:Q61)</f>
        <v>1</v>
      </c>
      <c r="R62" s="19">
        <v>10000</v>
      </c>
      <c r="S62" s="19">
        <v>1</v>
      </c>
    </row>
    <row r="63" spans="11:19" x14ac:dyDescent="0.3">
      <c r="K63" s="19" t="s">
        <v>39</v>
      </c>
      <c r="L63" s="19">
        <f>SUMPRODUCT($C$5:$C$10,L56:L61)</f>
        <v>0.13</v>
      </c>
      <c r="M63" s="19" t="s">
        <v>2</v>
      </c>
      <c r="N63" s="23">
        <v>0.13</v>
      </c>
      <c r="P63" s="19" t="s">
        <v>39</v>
      </c>
      <c r="Q63" s="19">
        <f>SUMPRODUCT($C$5:$C$10,Q56:Q61)</f>
        <v>0.13500000000000001</v>
      </c>
      <c r="R63" s="19" t="s">
        <v>2</v>
      </c>
      <c r="S63" s="23">
        <v>0.13500000000000001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Heejae Roh</cp:lastModifiedBy>
  <dcterms:created xsi:type="dcterms:W3CDTF">2021-02-09T10:19:03Z</dcterms:created>
  <dcterms:modified xsi:type="dcterms:W3CDTF">2023-04-01T18:07:57Z</dcterms:modified>
</cp:coreProperties>
</file>