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770" yWindow="690" windowWidth="17370" windowHeight="12360" tabRatio="600" firstSheet="0" activeTab="0" autoFilterDateGrouping="1"/>
  </bookViews>
  <sheets>
    <sheet name="就業記録簿" sheetId="1" state="visible" r:id="rId1"/>
  </sheets>
  <definedNames>
    <definedName name="_xlnm.Print_Titles" localSheetId="0">'就業記録簿'!$4:$7,'就業記録簿'!$A:$A</definedName>
    <definedName name="_xlnm.Print_Area" localSheetId="0">'就業記録簿'!$A$1:$Y$49</definedName>
  </definedNames>
  <calcPr calcId="191029" fullCalcOnLoad="1"/>
</workbook>
</file>

<file path=xl/styles.xml><?xml version="1.0" encoding="utf-8"?>
<styleSheet xmlns="http://schemas.openxmlformats.org/spreadsheetml/2006/main">
  <numFmts count="17">
    <numFmt numFmtId="164" formatCode="[h]:mm"/>
    <numFmt numFmtId="165" formatCode="m&quot;月&quot;"/>
    <numFmt numFmtId="166" formatCode="d"/>
    <numFmt numFmtId="167" formatCode="\ \(aaa\)"/>
    <numFmt numFmtId="168" formatCode="[h]:mm;[h]:mm;"/>
    <numFmt numFmtId="169" formatCode="\△[h]:mm;\△[h]:mm;"/>
    <numFmt numFmtId="170" formatCode="\△[h]:mm"/>
    <numFmt numFmtId="171" formatCode="0&quot;日&quot;"/>
    <numFmt numFmtId="172" formatCode="0.0&quot;日&quot;"/>
    <numFmt numFmtId="173" formatCode="0&quot;ｈ&quot;"/>
    <numFmt numFmtId="174" formatCode="0.0&quot;回&quot;;0.0&quot;回&quot;;"/>
    <numFmt numFmtId="175" formatCode="0.0_ "/>
    <numFmt numFmtId="176" formatCode="0&quot;日&quot;;0&quot;日&quot;;"/>
    <numFmt numFmtId="177" formatCode="0.0&quot;日&quot;;0.0&quot;日&quot;;"/>
    <numFmt numFmtId="178" formatCode="yyyy&quot;年&quot;m&quot;月分&quot;"/>
    <numFmt numFmtId="179" formatCode="0.0"/>
    <numFmt numFmtId="180" formatCode="hh:mm:ss"/>
  </numFmts>
  <fonts count="22">
    <font>
      <name val="游ゴシック"/>
      <charset val="128"/>
      <family val="3"/>
      <color theme="1"/>
      <sz val="11"/>
      <scheme val="minor"/>
    </font>
    <font>
      <name val="游ゴシック"/>
      <charset val="128"/>
      <family val="3"/>
      <sz val="6"/>
      <scheme val="minor"/>
    </font>
    <font>
      <name val="ＭＳ Ｐゴシック"/>
      <charset val="128"/>
      <family val="3"/>
      <sz val="6"/>
    </font>
    <font>
      <name val="ＭＳ Ｐゴシック"/>
      <charset val="128"/>
      <family val="3"/>
      <sz val="11"/>
    </font>
    <font>
      <name val="ＭＳ Ｐゴシック"/>
      <charset val="128"/>
      <family val="3"/>
      <color indexed="81"/>
      <sz val="9"/>
    </font>
    <font>
      <name val="ＭＳ Ｐゴシック"/>
      <charset val="128"/>
      <family val="3"/>
      <b val="1"/>
      <color indexed="81"/>
      <sz val="9"/>
    </font>
    <font>
      <name val="MS P ゴシック"/>
      <charset val="128"/>
      <family val="3"/>
      <b val="1"/>
      <color indexed="81"/>
      <sz val="9"/>
    </font>
    <font>
      <name val="ＭＳ Ｐゴシック"/>
      <charset val="128"/>
      <family val="3"/>
      <color theme="1"/>
      <sz val="10"/>
    </font>
    <font>
      <name val="ＭＳ Ｐゴシック"/>
      <charset val="128"/>
      <family val="3"/>
      <b val="1"/>
      <color theme="1"/>
      <sz val="13"/>
    </font>
    <font>
      <name val="ＭＳ Ｐゴシック"/>
      <charset val="128"/>
      <family val="3"/>
      <b val="1"/>
      <color theme="1"/>
      <sz val="14"/>
    </font>
    <font>
      <name val="ＭＳ Ｐゴシック"/>
      <charset val="128"/>
      <family val="3"/>
      <color theme="1"/>
      <sz val="8"/>
    </font>
    <font>
      <name val="ＭＳ Ｐゴシック"/>
      <charset val="128"/>
      <family val="3"/>
      <b val="1"/>
      <color theme="1"/>
      <sz val="10"/>
    </font>
    <font>
      <name val="ＭＳ Ｐゴシック"/>
      <charset val="128"/>
      <family val="3"/>
      <color theme="1"/>
      <sz val="6"/>
    </font>
    <font>
      <name val="ＭＳ Ｐゴシック"/>
      <charset val="128"/>
      <family val="3"/>
      <sz val="10"/>
    </font>
    <font>
      <name val="ＭＳ Ｐゴシック"/>
      <charset val="128"/>
      <family val="3"/>
      <sz val="8.5"/>
    </font>
    <font>
      <name val="ＭＳ Ｐゴシック"/>
      <charset val="128"/>
      <family val="3"/>
      <b val="1"/>
      <sz val="10"/>
    </font>
    <font>
      <name val="ＭＳ Ｐゴシック"/>
      <charset val="128"/>
      <family val="3"/>
      <sz val="7"/>
    </font>
    <font>
      <name val="ＭＳ Ｐゴシック"/>
      <charset val="128"/>
      <family val="3"/>
      <color theme="1"/>
      <sz val="9"/>
    </font>
    <font>
      <name val="ＭＳ Ｐゴシック"/>
      <charset val="128"/>
      <family val="3"/>
      <sz val="9"/>
    </font>
    <font>
      <name val="ＭＳ Ｐゴシック"/>
      <charset val="128"/>
      <family val="3"/>
      <sz val="8"/>
    </font>
    <font>
      <name val="ＭＳ Ｐゴシック"/>
      <charset val="128"/>
      <family val="3"/>
      <color theme="1"/>
      <sz val="12"/>
    </font>
    <font>
      <name val="ＭＳ Ｐゴシック"/>
      <charset val="128"/>
      <family val="3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2">
    <xf numFmtId="0" fontId="0" fillId="0" borderId="0" applyAlignment="1">
      <alignment vertical="center"/>
    </xf>
    <xf numFmtId="0" fontId="3" fillId="0" borderId="0"/>
  </cellStyleXfs>
  <cellXfs count="367">
    <xf numFmtId="0" fontId="0" fillId="0" borderId="0" applyAlignment="1" pivotButton="0" quotePrefix="0" xfId="0">
      <alignment vertical="center"/>
    </xf>
    <xf numFmtId="164" fontId="7" fillId="0" borderId="1" applyAlignment="1" pivotButton="0" quotePrefix="0" xfId="0">
      <alignment horizontal="center" vertical="center"/>
    </xf>
    <xf numFmtId="164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 shrinkToFit="1"/>
    </xf>
    <xf numFmtId="0" fontId="7" fillId="0" borderId="0" applyAlignment="1" pivotButton="0" quotePrefix="0" xfId="0">
      <alignment vertical="center" shrinkToFit="1"/>
    </xf>
    <xf numFmtId="0" fontId="7" fillId="0" borderId="0" applyAlignment="1" pivotButton="0" quotePrefix="0" xfId="0">
      <alignment vertical="center"/>
    </xf>
    <xf numFmtId="0" fontId="7" fillId="0" borderId="0" applyAlignment="1" applyProtection="1" pivotButton="0" quotePrefix="0" xfId="0">
      <alignment vertical="center"/>
      <protection locked="0" hidden="0"/>
    </xf>
    <xf numFmtId="0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0" borderId="3" applyAlignment="1" pivotButton="0" quotePrefix="0" xfId="0">
      <alignment horizontal="center" vertical="center" shrinkToFit="1"/>
    </xf>
    <xf numFmtId="164" fontId="7" fillId="0" borderId="3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 wrapText="1"/>
    </xf>
    <xf numFmtId="165" fontId="11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vertical="center"/>
    </xf>
    <xf numFmtId="164" fontId="7" fillId="0" borderId="6" applyAlignment="1" pivotButton="0" quotePrefix="0" xfId="0">
      <alignment horizontal="center" vertical="center"/>
    </xf>
    <xf numFmtId="164" fontId="7" fillId="0" borderId="5" applyAlignment="1" pivotButton="0" quotePrefix="0" xfId="0">
      <alignment horizontal="center" vertical="center"/>
    </xf>
    <xf numFmtId="164" fontId="7" fillId="0" borderId="5" applyAlignment="1" pivotButton="0" quotePrefix="0" xfId="0">
      <alignment horizontal="center" vertical="center" shrinkToFit="1"/>
    </xf>
    <xf numFmtId="0" fontId="10" fillId="0" borderId="5" applyAlignment="1" pivotButton="0" quotePrefix="0" xfId="0">
      <alignment vertical="center" wrapText="1"/>
    </xf>
    <xf numFmtId="0" fontId="7" fillId="3" borderId="0" applyAlignment="1" pivotButton="0" quotePrefix="0" xfId="0">
      <alignment vertical="center"/>
    </xf>
    <xf numFmtId="164" fontId="13" fillId="2" borderId="24" applyAlignment="1" pivotButton="0" quotePrefix="0" xfId="1">
      <alignment horizontal="center" vertical="center" shrinkToFit="1"/>
    </xf>
    <xf numFmtId="164" fontId="13" fillId="2" borderId="25" applyAlignment="1" pivotButton="0" quotePrefix="0" xfId="1">
      <alignment horizontal="center" vertical="center" shrinkToFit="1"/>
    </xf>
    <xf numFmtId="164" fontId="2" fillId="2" borderId="26" applyAlignment="1" pivotButton="0" quotePrefix="0" xfId="1">
      <alignment horizontal="center" vertical="center" wrapText="1" shrinkToFit="1"/>
    </xf>
    <xf numFmtId="164" fontId="14" fillId="0" borderId="31" applyAlignment="1" pivotButton="0" quotePrefix="0" xfId="1">
      <alignment horizontal="center" vertical="center" wrapText="1" shrinkToFit="1"/>
    </xf>
    <xf numFmtId="164" fontId="13" fillId="0" borderId="32" applyAlignment="1" pivotButton="0" quotePrefix="0" xfId="1">
      <alignment horizontal="center" vertical="center" shrinkToFit="1"/>
    </xf>
    <xf numFmtId="164" fontId="2" fillId="2" borderId="33" applyAlignment="1" pivotButton="0" quotePrefix="0" xfId="1">
      <alignment horizontal="center" vertical="center" wrapText="1" shrinkToFit="1"/>
    </xf>
    <xf numFmtId="164" fontId="15" fillId="0" borderId="34" applyAlignment="1" pivotButton="0" quotePrefix="0" xfId="1">
      <alignment horizontal="center" vertical="center" shrinkToFit="1"/>
    </xf>
    <xf numFmtId="164" fontId="16" fillId="2" borderId="33" applyAlignment="1" pivotButton="0" quotePrefix="0" xfId="1">
      <alignment horizontal="center" vertical="center" wrapText="1" shrinkToFit="1"/>
    </xf>
    <xf numFmtId="20" fontId="7" fillId="3" borderId="0" applyAlignment="1" pivotButton="0" quotePrefix="0" xfId="0">
      <alignment vertical="center"/>
    </xf>
    <xf numFmtId="164" fontId="7" fillId="2" borderId="79" applyAlignment="1" pivotButton="0" quotePrefix="0" xfId="0">
      <alignment horizontal="center" vertical="center" shrinkToFit="1"/>
    </xf>
    <xf numFmtId="164" fontId="7" fillId="0" borderId="35" applyAlignment="1" pivotButton="0" quotePrefix="0" xfId="0">
      <alignment horizontal="center" vertical="center" shrinkToFit="1"/>
    </xf>
    <xf numFmtId="164" fontId="7" fillId="0" borderId="3" applyAlignment="1" applyProtection="1" pivotButton="0" quotePrefix="0" xfId="0">
      <alignment horizontal="center" vertical="center" shrinkToFit="1"/>
      <protection locked="0" hidden="0"/>
    </xf>
    <xf numFmtId="166" fontId="7" fillId="0" borderId="36" applyAlignment="1" pivotButton="0" quotePrefix="0" xfId="0">
      <alignment vertical="center"/>
    </xf>
    <xf numFmtId="167" fontId="7" fillId="0" borderId="37" applyAlignment="1" pivotButton="0" quotePrefix="0" xfId="0">
      <alignment vertical="center"/>
    </xf>
    <xf numFmtId="167" fontId="17" fillId="0" borderId="47" applyAlignment="1" pivotButton="0" quotePrefix="0" xfId="0">
      <alignment vertical="center" shrinkToFit="1"/>
    </xf>
    <xf numFmtId="167" fontId="7" fillId="0" borderId="38" applyAlignment="1" pivotButton="0" quotePrefix="0" xfId="0">
      <alignment vertical="center" shrinkToFit="1"/>
    </xf>
    <xf numFmtId="0" fontId="10" fillId="0" borderId="39" applyAlignment="1" pivotButton="0" quotePrefix="0" xfId="0">
      <alignment vertical="center" shrinkToFit="1"/>
    </xf>
    <xf numFmtId="164" fontId="13" fillId="0" borderId="60" applyAlignment="1" pivotButton="0" quotePrefix="0" xfId="0">
      <alignment vertical="center"/>
    </xf>
    <xf numFmtId="164" fontId="13" fillId="0" borderId="61" applyAlignment="1" pivotButton="0" quotePrefix="0" xfId="0">
      <alignment vertical="center"/>
    </xf>
    <xf numFmtId="164" fontId="13" fillId="0" borderId="62" applyAlignment="1" pivotButton="0" quotePrefix="0" xfId="0">
      <alignment vertical="center"/>
    </xf>
    <xf numFmtId="168" fontId="13" fillId="0" borderId="63" applyAlignment="1" pivotButton="0" quotePrefix="0" xfId="0">
      <alignment vertical="center"/>
    </xf>
    <xf numFmtId="168" fontId="13" fillId="0" borderId="64" applyAlignment="1" pivotButton="0" quotePrefix="0" xfId="0">
      <alignment vertical="center"/>
    </xf>
    <xf numFmtId="168" fontId="13" fillId="0" borderId="43" applyAlignment="1" pivotButton="0" quotePrefix="0" xfId="0">
      <alignment vertical="center"/>
    </xf>
    <xf numFmtId="169" fontId="13" fillId="0" borderId="43" applyAlignment="1" pivotButton="0" quotePrefix="0" xfId="0">
      <alignment vertical="center"/>
    </xf>
    <xf numFmtId="170" fontId="13" fillId="0" borderId="65" applyAlignment="1" pivotButton="0" quotePrefix="0" xfId="0">
      <alignment vertical="center"/>
    </xf>
    <xf numFmtId="168" fontId="13" fillId="0" borderId="47" applyAlignment="1" pivotButton="0" quotePrefix="0" xfId="0">
      <alignment vertical="center" shrinkToFit="1"/>
    </xf>
    <xf numFmtId="168" fontId="13" fillId="0" borderId="43" applyAlignment="1" pivotButton="0" quotePrefix="0" xfId="0">
      <alignment vertical="center" shrinkToFit="1"/>
    </xf>
    <xf numFmtId="168" fontId="13" fillId="0" borderId="66" applyAlignment="1" pivotButton="0" quotePrefix="0" xfId="0">
      <alignment vertical="center" shrinkToFit="1"/>
    </xf>
    <xf numFmtId="168" fontId="15" fillId="0" borderId="66" applyAlignment="1" pivotButton="0" quotePrefix="0" xfId="0">
      <alignment horizontal="right" vertical="center" shrinkToFit="1"/>
    </xf>
    <xf numFmtId="168" fontId="13" fillId="0" borderId="47" applyAlignment="1" pivotButton="0" quotePrefix="0" xfId="0">
      <alignment horizontal="right" vertical="center"/>
    </xf>
    <xf numFmtId="168" fontId="15" fillId="0" borderId="67" applyAlignment="1" pivotButton="0" quotePrefix="0" xfId="0">
      <alignment horizontal="right" vertical="center" shrinkToFit="1"/>
    </xf>
    <xf numFmtId="164" fontId="7" fillId="0" borderId="80" applyAlignment="1" pivotButton="0" quotePrefix="0" xfId="0">
      <alignment horizontal="center" vertical="center"/>
    </xf>
    <xf numFmtId="164" fontId="7" fillId="0" borderId="18" applyAlignment="1" pivotButton="0" quotePrefix="0" xfId="0">
      <alignment horizontal="center" vertical="center"/>
    </xf>
    <xf numFmtId="164" fontId="7" fillId="0" borderId="19" applyAlignment="1" pivotButton="0" quotePrefix="0" xfId="0">
      <alignment horizontal="center" vertical="center"/>
    </xf>
    <xf numFmtId="164" fontId="7" fillId="0" borderId="35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center" vertical="center"/>
      <protection locked="0" hidden="0"/>
    </xf>
    <xf numFmtId="168" fontId="13" fillId="0" borderId="40" applyAlignment="1" pivotButton="0" quotePrefix="0" xfId="0">
      <alignment vertical="center"/>
    </xf>
    <xf numFmtId="168" fontId="13" fillId="0" borderId="41" applyAlignment="1" pivotButton="0" quotePrefix="0" xfId="0">
      <alignment vertical="center"/>
    </xf>
    <xf numFmtId="168" fontId="13" fillId="0" borderId="42" applyAlignment="1" pivotButton="0" quotePrefix="0" xfId="0">
      <alignment vertical="center"/>
    </xf>
    <xf numFmtId="169" fontId="13" fillId="0" borderId="42" applyAlignment="1" pivotButton="0" quotePrefix="0" xfId="0">
      <alignment vertical="center"/>
    </xf>
    <xf numFmtId="170" fontId="13" fillId="0" borderId="44" applyAlignment="1" pivotButton="0" quotePrefix="0" xfId="0">
      <alignment vertical="center"/>
    </xf>
    <xf numFmtId="168" fontId="13" fillId="0" borderId="48" applyAlignment="1" pivotButton="0" quotePrefix="0" xfId="0">
      <alignment vertical="center" shrinkToFit="1"/>
    </xf>
    <xf numFmtId="168" fontId="13" fillId="0" borderId="42" applyAlignment="1" pivotButton="0" quotePrefix="0" xfId="0">
      <alignment vertical="center" shrinkToFit="1"/>
    </xf>
    <xf numFmtId="168" fontId="13" fillId="0" borderId="45" applyAlignment="1" pivotButton="0" quotePrefix="0" xfId="0">
      <alignment vertical="center" shrinkToFit="1"/>
    </xf>
    <xf numFmtId="168" fontId="15" fillId="0" borderId="46" applyAlignment="1" pivotButton="0" quotePrefix="0" xfId="0">
      <alignment horizontal="right" vertical="center" shrinkToFit="1"/>
    </xf>
    <xf numFmtId="168" fontId="13" fillId="0" borderId="41" applyAlignment="1" pivotButton="0" quotePrefix="0" xfId="0">
      <alignment vertical="center" shrinkToFit="1"/>
    </xf>
    <xf numFmtId="0" fontId="10" fillId="0" borderId="39" applyAlignment="1" pivotButton="0" quotePrefix="0" xfId="0">
      <alignment vertical="center" wrapText="1" shrinkToFit="1"/>
    </xf>
    <xf numFmtId="20" fontId="7" fillId="0" borderId="0" applyAlignment="1" pivotButton="0" quotePrefix="0" xfId="0">
      <alignment vertical="center"/>
    </xf>
    <xf numFmtId="166" fontId="7" fillId="0" borderId="36" applyAlignment="1" pivotButton="0" quotePrefix="0" xfId="0">
      <alignment vertical="center"/>
    </xf>
    <xf numFmtId="167" fontId="7" fillId="0" borderId="37" applyAlignment="1" pivotButton="0" quotePrefix="0" xfId="0">
      <alignment vertical="center"/>
    </xf>
    <xf numFmtId="167" fontId="7" fillId="0" borderId="38" applyAlignment="1" pivotButton="0" quotePrefix="0" xfId="0">
      <alignment vertical="center" shrinkToFit="1"/>
    </xf>
    <xf numFmtId="0" fontId="10" fillId="0" borderId="39" applyAlignment="1" pivotButton="0" quotePrefix="0" xfId="0">
      <alignment vertical="center" shrinkToFit="1"/>
    </xf>
    <xf numFmtId="168" fontId="13" fillId="0" borderId="40" applyAlignment="1" pivotButton="0" quotePrefix="0" xfId="0">
      <alignment vertical="center"/>
    </xf>
    <xf numFmtId="168" fontId="13" fillId="0" borderId="41" applyAlignment="1" pivotButton="0" quotePrefix="0" xfId="0">
      <alignment vertical="center"/>
    </xf>
    <xf numFmtId="168" fontId="13" fillId="0" borderId="42" applyAlignment="1" pivotButton="0" quotePrefix="0" xfId="0">
      <alignment vertical="center"/>
    </xf>
    <xf numFmtId="169" fontId="13" fillId="0" borderId="42" applyAlignment="1" pivotButton="0" quotePrefix="0" xfId="0">
      <alignment vertical="center"/>
    </xf>
    <xf numFmtId="170" fontId="13" fillId="0" borderId="44" applyAlignment="1" pivotButton="0" quotePrefix="0" xfId="0">
      <alignment vertical="center"/>
    </xf>
    <xf numFmtId="168" fontId="13" fillId="0" borderId="48" applyAlignment="1" pivotButton="0" quotePrefix="0" xfId="0">
      <alignment vertical="center" shrinkToFit="1"/>
    </xf>
    <xf numFmtId="168" fontId="13" fillId="0" borderId="42" applyAlignment="1" pivotButton="0" quotePrefix="0" xfId="0">
      <alignment vertical="center" shrinkToFit="1"/>
    </xf>
    <xf numFmtId="168" fontId="13" fillId="0" borderId="45" applyAlignment="1" pivotButton="0" quotePrefix="0" xfId="0">
      <alignment vertical="center" shrinkToFit="1"/>
    </xf>
    <xf numFmtId="168" fontId="15" fillId="0" borderId="46" applyAlignment="1" pivotButton="0" quotePrefix="0" xfId="0">
      <alignment horizontal="right" vertical="center" shrinkToFit="1"/>
    </xf>
    <xf numFmtId="168" fontId="13" fillId="0" borderId="41" applyAlignment="1" pivotButton="0" quotePrefix="0" xfId="0">
      <alignment vertical="center" shrinkToFit="1"/>
    </xf>
    <xf numFmtId="166" fontId="13" fillId="0" borderId="36" applyAlignment="1" pivotButton="0" quotePrefix="0" xfId="0">
      <alignment vertical="center"/>
    </xf>
    <xf numFmtId="167" fontId="13" fillId="0" borderId="37" applyAlignment="1" pivotButton="0" quotePrefix="0" xfId="0">
      <alignment vertical="center"/>
    </xf>
    <xf numFmtId="167" fontId="18" fillId="0" borderId="47" applyAlignment="1" pivotButton="0" quotePrefix="0" xfId="0">
      <alignment vertical="center" shrinkToFit="1"/>
    </xf>
    <xf numFmtId="167" fontId="13" fillId="0" borderId="38" applyAlignment="1" pivotButton="0" quotePrefix="0" xfId="0">
      <alignment vertical="center" shrinkToFit="1"/>
    </xf>
    <xf numFmtId="0" fontId="19" fillId="0" borderId="39" applyAlignment="1" pivotButton="0" quotePrefix="0" xfId="0">
      <alignment vertical="center" shrinkToFit="1"/>
    </xf>
    <xf numFmtId="0" fontId="13" fillId="0" borderId="0" applyAlignment="1" pivotButton="0" quotePrefix="0" xfId="0">
      <alignment vertical="center"/>
    </xf>
    <xf numFmtId="0" fontId="13" fillId="0" borderId="0" applyAlignment="1" applyProtection="1" pivotButton="0" quotePrefix="0" xfId="0">
      <alignment vertical="center"/>
      <protection locked="0" hidden="0"/>
    </xf>
    <xf numFmtId="166" fontId="7" fillId="0" borderId="68" applyAlignment="1" pivotButton="0" quotePrefix="0" xfId="0">
      <alignment vertical="center"/>
    </xf>
    <xf numFmtId="167" fontId="7" fillId="0" borderId="69" applyAlignment="1" pivotButton="0" quotePrefix="0" xfId="0">
      <alignment vertical="center"/>
    </xf>
    <xf numFmtId="167" fontId="17" fillId="0" borderId="70" applyAlignment="1" pivotButton="0" quotePrefix="0" xfId="0">
      <alignment vertical="center" shrinkToFit="1"/>
    </xf>
    <xf numFmtId="167" fontId="7" fillId="0" borderId="71" applyAlignment="1" pivotButton="0" quotePrefix="0" xfId="0">
      <alignment vertical="center" shrinkToFit="1"/>
    </xf>
    <xf numFmtId="0" fontId="10" fillId="0" borderId="72" applyAlignment="1" pivotButton="0" quotePrefix="0" xfId="0">
      <alignment vertical="center" shrinkToFit="1"/>
    </xf>
    <xf numFmtId="168" fontId="13" fillId="0" borderId="73" applyAlignment="1" pivotButton="0" quotePrefix="0" xfId="0">
      <alignment vertical="center"/>
    </xf>
    <xf numFmtId="168" fontId="13" fillId="0" borderId="74" applyAlignment="1" pivotButton="0" quotePrefix="0" xfId="0">
      <alignment vertical="center"/>
    </xf>
    <xf numFmtId="168" fontId="13" fillId="0" borderId="75" applyAlignment="1" pivotButton="0" quotePrefix="0" xfId="0">
      <alignment vertical="center"/>
    </xf>
    <xf numFmtId="169" fontId="13" fillId="0" borderId="75" applyAlignment="1" pivotButton="0" quotePrefix="0" xfId="0">
      <alignment vertical="center"/>
    </xf>
    <xf numFmtId="170" fontId="13" fillId="0" borderId="76" applyAlignment="1" pivotButton="0" quotePrefix="0" xfId="0">
      <alignment vertical="center"/>
    </xf>
    <xf numFmtId="168" fontId="13" fillId="0" borderId="70" applyAlignment="1" pivotButton="0" quotePrefix="0" xfId="0">
      <alignment vertical="center" shrinkToFit="1"/>
    </xf>
    <xf numFmtId="168" fontId="13" fillId="0" borderId="75" applyAlignment="1" pivotButton="0" quotePrefix="0" xfId="0">
      <alignment vertical="center" shrinkToFit="1"/>
    </xf>
    <xf numFmtId="168" fontId="13" fillId="0" borderId="77" applyAlignment="1" pivotButton="0" quotePrefix="0" xfId="0">
      <alignment vertical="center" shrinkToFit="1"/>
    </xf>
    <xf numFmtId="168" fontId="15" fillId="0" borderId="78" applyAlignment="1" pivotButton="0" quotePrefix="0" xfId="0">
      <alignment horizontal="right" vertical="center" shrinkToFit="1"/>
    </xf>
    <xf numFmtId="168" fontId="13" fillId="0" borderId="74" applyAlignment="1" pivotButton="0" quotePrefix="0" xfId="0">
      <alignment vertical="center" shrinkToFit="1"/>
    </xf>
    <xf numFmtId="164" fontId="7" fillId="0" borderId="81" applyAlignment="1" pivotButton="0" quotePrefix="0" xfId="0">
      <alignment horizontal="center" vertical="center"/>
    </xf>
    <xf numFmtId="164" fontId="7" fillId="0" borderId="50" applyAlignment="1" pivotButton="0" quotePrefix="0" xfId="0">
      <alignment vertical="center" shrinkToFit="1"/>
    </xf>
    <xf numFmtId="164" fontId="7" fillId="0" borderId="49" applyAlignment="1" pivotButton="0" quotePrefix="0" xfId="0">
      <alignment vertical="center" shrinkToFit="1"/>
    </xf>
    <xf numFmtId="164" fontId="7" fillId="0" borderId="32" applyAlignment="1" pivotButton="0" quotePrefix="0" xfId="0">
      <alignment vertical="center" shrinkToFit="1"/>
    </xf>
    <xf numFmtId="170" fontId="7" fillId="0" borderId="32" applyAlignment="1" pivotButton="0" quotePrefix="0" xfId="0">
      <alignment vertical="center" shrinkToFit="1"/>
    </xf>
    <xf numFmtId="170" fontId="7" fillId="0" borderId="13" applyAlignment="1" pivotButton="0" quotePrefix="0" xfId="0">
      <alignment vertical="center" shrinkToFit="1"/>
    </xf>
    <xf numFmtId="164" fontId="7" fillId="0" borderId="31" applyAlignment="1" pivotButton="0" quotePrefix="0" xfId="0">
      <alignment vertical="center" shrinkToFit="1"/>
    </xf>
    <xf numFmtId="164" fontId="11" fillId="0" borderId="34" applyAlignment="1" pivotButton="0" quotePrefix="0" xfId="0">
      <alignment vertical="center" shrinkToFit="1"/>
    </xf>
    <xf numFmtId="171" fontId="7" fillId="0" borderId="0" applyAlignment="1" pivotButton="0" quotePrefix="0" xfId="0">
      <alignment vertical="center"/>
    </xf>
    <xf numFmtId="171" fontId="7" fillId="0" borderId="0" applyAlignment="1" applyProtection="1" pivotButton="0" quotePrefix="0" xfId="0">
      <alignment vertical="center"/>
      <protection locked="0" hidden="0"/>
    </xf>
    <xf numFmtId="172" fontId="7" fillId="0" borderId="0" applyAlignment="1" pivotButton="0" quotePrefix="0" xfId="0">
      <alignment vertical="center"/>
    </xf>
    <xf numFmtId="170" fontId="7" fillId="0" borderId="0" applyAlignment="1" pivotButton="0" quotePrefix="0" xfId="0">
      <alignment vertical="center" shrinkToFit="1"/>
    </xf>
    <xf numFmtId="164" fontId="7" fillId="0" borderId="0" applyAlignment="1" pivotButton="0" quotePrefix="0" xfId="0">
      <alignment horizontal="right" vertical="center" shrinkToFit="1"/>
    </xf>
    <xf numFmtId="164" fontId="11" fillId="0" borderId="0" applyAlignment="1" pivotButton="0" quotePrefix="0" xfId="0">
      <alignment vertical="center" shrinkToFit="1"/>
    </xf>
    <xf numFmtId="171" fontId="7" fillId="0" borderId="0" applyAlignment="1" pivotButton="0" quotePrefix="0" xfId="0">
      <alignment vertical="center" shrinkToFit="1"/>
    </xf>
    <xf numFmtId="173" fontId="7" fillId="0" borderId="0" applyAlignment="1" pivotButton="0" quotePrefix="0" xfId="0">
      <alignment vertical="center"/>
    </xf>
    <xf numFmtId="173" fontId="7" fillId="0" borderId="0" applyAlignment="1" applyProtection="1" pivotButton="0" quotePrefix="0" xfId="0">
      <alignment vertical="center"/>
      <protection locked="0" hidden="0"/>
    </xf>
    <xf numFmtId="164" fontId="7" fillId="0" borderId="0" applyAlignment="1" pivotButton="0" quotePrefix="0" xfId="0">
      <alignment horizontal="center" vertical="center" shrinkToFit="1"/>
    </xf>
    <xf numFmtId="174" fontId="7" fillId="0" borderId="59" applyAlignment="1" pivotButton="0" quotePrefix="0" xfId="0">
      <alignment horizontal="center" vertical="center"/>
    </xf>
    <xf numFmtId="164" fontId="7" fillId="2" borderId="3" applyAlignment="1" pivotButton="0" quotePrefix="0" xfId="0">
      <alignment horizontal="center" vertical="center" shrinkToFit="1"/>
    </xf>
    <xf numFmtId="175" fontId="20" fillId="0" borderId="0" applyAlignment="1" pivotButton="0" quotePrefix="0" xfId="0">
      <alignment horizontal="center" vertical="center"/>
    </xf>
    <xf numFmtId="175" fontId="20" fillId="0" borderId="0" applyAlignment="1" pivotButton="0" quotePrefix="0" xfId="0">
      <alignment horizontal="center" vertical="center" shrinkToFit="1"/>
    </xf>
    <xf numFmtId="173" fontId="7" fillId="0" borderId="0" applyAlignment="1" pivotButton="0" quotePrefix="0" xfId="0">
      <alignment vertical="center" shrinkToFit="1"/>
    </xf>
    <xf numFmtId="176" fontId="7" fillId="0" borderId="59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 shrinkToFit="1"/>
    </xf>
    <xf numFmtId="20" fontId="21" fillId="3" borderId="0" applyAlignment="1" pivotButton="0" quotePrefix="0" xfId="0">
      <alignment vertical="center"/>
    </xf>
    <xf numFmtId="164" fontId="7" fillId="3" borderId="0" applyAlignment="1" pivotButton="0" quotePrefix="0" xfId="0">
      <alignment vertical="center"/>
    </xf>
    <xf numFmtId="164" fontId="21" fillId="3" borderId="0" applyAlignment="1" pivotButton="0" quotePrefix="0" xfId="0">
      <alignment vertical="center"/>
    </xf>
    <xf numFmtId="164" fontId="7" fillId="0" borderId="0" applyAlignment="1" applyProtection="1" pivotButton="0" quotePrefix="0" xfId="0">
      <alignment vertical="center"/>
      <protection locked="0" hidden="0"/>
    </xf>
    <xf numFmtId="164" fontId="7" fillId="0" borderId="0" applyAlignment="1" applyProtection="1" pivotButton="0" quotePrefix="0" xfId="0">
      <alignment vertical="center" shrinkToFit="1"/>
      <protection locked="0" hidden="0"/>
    </xf>
    <xf numFmtId="0" fontId="7" fillId="0" borderId="0" applyAlignment="1" applyProtection="1" pivotButton="0" quotePrefix="0" xfId="0">
      <alignment vertical="center" shrinkToFit="1"/>
      <protection locked="0" hidden="0"/>
    </xf>
    <xf numFmtId="167" fontId="7" fillId="0" borderId="13" applyAlignment="1" pivotButton="0" quotePrefix="0" xfId="0">
      <alignment vertical="center" shrinkToFit="1"/>
    </xf>
    <xf numFmtId="164" fontId="13" fillId="0" borderId="12" applyAlignment="1" pivotButton="0" quotePrefix="0" xfId="0">
      <alignment vertical="center" shrinkToFit="1"/>
    </xf>
    <xf numFmtId="164" fontId="13" fillId="0" borderId="6" applyAlignment="1" pivotButton="0" quotePrefix="0" xfId="0">
      <alignment vertical="center" shrinkToFit="1"/>
    </xf>
    <xf numFmtId="164" fontId="13" fillId="0" borderId="13" applyAlignment="1" pivotButton="0" quotePrefix="0" xfId="0">
      <alignment vertical="center" shrinkToFit="1"/>
    </xf>
    <xf numFmtId="164" fontId="7" fillId="2" borderId="19" applyAlignment="1" pivotButton="0" quotePrefix="0" xfId="0">
      <alignment horizontal="center" vertical="center" shrinkToFit="1"/>
    </xf>
    <xf numFmtId="164" fontId="7" fillId="0" borderId="18" applyAlignment="1" pivotButton="0" quotePrefix="0" xfId="0">
      <alignment horizontal="center" vertical="center" shrinkToFit="1"/>
    </xf>
    <xf numFmtId="177" fontId="7" fillId="0" borderId="23" applyAlignment="1" pivotButton="0" quotePrefix="0" xfId="0">
      <alignment horizontal="center" vertical="center"/>
    </xf>
    <xf numFmtId="164" fontId="13" fillId="0" borderId="14" applyAlignment="1" pivotButton="0" quotePrefix="0" xfId="1">
      <alignment horizontal="center" vertical="center" wrapText="1" shrinkToFit="1"/>
    </xf>
    <xf numFmtId="164" fontId="13" fillId="0" borderId="27" applyAlignment="1" pivotButton="0" quotePrefix="0" xfId="1">
      <alignment horizontal="center" vertical="center" shrinkToFit="1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164" fontId="8" fillId="0" borderId="1" applyAlignment="1" pivotButton="0" quotePrefix="0" xfId="0">
      <alignment horizontal="center" vertical="center" shrinkToFit="1"/>
    </xf>
    <xf numFmtId="164" fontId="8" fillId="0" borderId="1" applyAlignment="1" pivotButton="0" quotePrefix="0" xfId="0">
      <alignment horizontal="center" vertical="center"/>
    </xf>
    <xf numFmtId="178" fontId="9" fillId="2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164" fontId="7" fillId="0" borderId="12" applyAlignment="1" pivotButton="0" quotePrefix="0" xfId="0">
      <alignment horizontal="center" vertical="center" shrinkToFit="1"/>
    </xf>
    <xf numFmtId="164" fontId="7" fillId="0" borderId="6" applyAlignment="1" pivotButton="0" quotePrefix="0" xfId="0">
      <alignment horizontal="center" vertical="center" shrinkToFit="1"/>
    </xf>
    <xf numFmtId="164" fontId="7" fillId="0" borderId="18" applyAlignment="1" pivotButton="0" quotePrefix="0" xfId="0">
      <alignment horizontal="center" vertical="center" shrinkToFit="1"/>
    </xf>
    <xf numFmtId="164" fontId="7" fillId="0" borderId="19" applyAlignment="1" pivotButton="0" quotePrefix="0" xfId="0">
      <alignment horizontal="center" vertical="center" shrinkToFit="1"/>
    </xf>
    <xf numFmtId="171" fontId="7" fillId="0" borderId="19" applyAlignment="1" pivotButton="0" quotePrefix="0" xfId="0">
      <alignment horizontal="center" vertical="center"/>
    </xf>
    <xf numFmtId="171" fontId="7" fillId="0" borderId="18" applyAlignment="1" pivotButton="0" quotePrefix="0" xfId="0">
      <alignment horizontal="center" vertical="center"/>
    </xf>
    <xf numFmtId="171" fontId="7" fillId="0" borderId="6" applyAlignment="1" pivotButton="0" quotePrefix="0" xfId="0">
      <alignment horizontal="center" vertical="center"/>
    </xf>
    <xf numFmtId="164" fontId="13" fillId="0" borderId="15" applyAlignment="1" pivotButton="0" quotePrefix="0" xfId="1">
      <alignment horizontal="center" vertical="center" shrinkToFit="1"/>
    </xf>
    <xf numFmtId="164" fontId="13" fillId="0" borderId="28" applyAlignment="1" pivotButton="0" quotePrefix="0" xfId="1">
      <alignment horizontal="center" vertical="center" shrinkToFit="1"/>
    </xf>
    <xf numFmtId="164" fontId="13" fillId="0" borderId="16" applyAlignment="1" pivotButton="0" quotePrefix="0" xfId="1">
      <alignment horizontal="center" vertical="center" shrinkToFit="1"/>
    </xf>
    <xf numFmtId="164" fontId="13" fillId="0" borderId="29" applyAlignment="1" pivotButton="0" quotePrefix="0" xfId="1">
      <alignment horizontal="center" vertical="center" shrinkToFit="1"/>
    </xf>
    <xf numFmtId="164" fontId="13" fillId="0" borderId="16" applyAlignment="1" pivotButton="0" quotePrefix="0" xfId="1">
      <alignment horizontal="center" vertical="center" wrapText="1" shrinkToFit="1"/>
    </xf>
    <xf numFmtId="164" fontId="13" fillId="0" borderId="17" applyAlignment="1" pivotButton="0" quotePrefix="0" xfId="1">
      <alignment horizontal="center" vertical="center" shrinkToFit="1"/>
    </xf>
    <xf numFmtId="164" fontId="13" fillId="0" borderId="30" applyAlignment="1" pivotButton="0" quotePrefix="0" xfId="1">
      <alignment horizontal="center" vertical="center" shrinkToFit="1"/>
    </xf>
    <xf numFmtId="165" fontId="11" fillId="0" borderId="7" applyAlignment="1" pivotButton="0" quotePrefix="0" xfId="0">
      <alignment horizontal="center" vertical="center"/>
    </xf>
    <xf numFmtId="165" fontId="11" fillId="0" borderId="8" applyAlignment="1" pivotButton="0" quotePrefix="0" xfId="0">
      <alignment horizontal="center" vertical="center"/>
    </xf>
    <xf numFmtId="165" fontId="11" fillId="0" borderId="20" applyAlignment="1" pivotButton="0" quotePrefix="0" xfId="0">
      <alignment horizontal="center" vertical="center"/>
    </xf>
    <xf numFmtId="165" fontId="11" fillId="0" borderId="21" applyAlignment="1" pivotButton="0" quotePrefix="0" xfId="0">
      <alignment horizontal="center" vertical="center"/>
    </xf>
    <xf numFmtId="165" fontId="12" fillId="2" borderId="9" applyAlignment="1" pivotButton="0" quotePrefix="0" xfId="0">
      <alignment horizontal="center" vertical="center" wrapText="1" shrinkToFit="1"/>
    </xf>
    <xf numFmtId="165" fontId="12" fillId="2" borderId="22" applyAlignment="1" pivotButton="0" quotePrefix="0" xfId="0">
      <alignment horizontal="center" vertical="center" shrinkToFit="1"/>
    </xf>
    <xf numFmtId="0" fontId="7" fillId="2" borderId="10" applyAlignment="1" pivotButton="0" quotePrefix="0" xfId="0">
      <alignment horizontal="center" vertical="center"/>
    </xf>
    <xf numFmtId="0" fontId="7" fillId="2" borderId="5" applyAlignment="1" pivotButton="0" quotePrefix="0" xfId="0">
      <alignment horizontal="center" vertical="center"/>
    </xf>
    <xf numFmtId="0" fontId="7" fillId="2" borderId="11" applyAlignment="1" pivotButton="0" quotePrefix="0" xfId="0">
      <alignment horizontal="center" vertical="center"/>
    </xf>
    <xf numFmtId="0" fontId="7" fillId="2" borderId="23" applyAlignment="1" pivotButton="0" quotePrefix="0" xfId="0">
      <alignment horizontal="center" vertical="center"/>
    </xf>
    <xf numFmtId="164" fontId="7" fillId="2" borderId="12" applyAlignment="1" pivotButton="0" quotePrefix="0" xfId="0">
      <alignment horizontal="center" vertical="center"/>
    </xf>
    <xf numFmtId="164" fontId="7" fillId="2" borderId="6" applyAlignment="1" pivotButton="0" quotePrefix="0" xfId="0">
      <alignment horizontal="center" vertical="center"/>
    </xf>
    <xf numFmtId="164" fontId="7" fillId="2" borderId="13" applyAlignment="1" pivotButton="0" quotePrefix="0" xfId="0">
      <alignment horizontal="center" vertical="center"/>
    </xf>
    <xf numFmtId="174" fontId="7" fillId="0" borderId="55" applyAlignment="1" pivotButton="0" quotePrefix="0" xfId="0">
      <alignment horizontal="center" vertical="center"/>
    </xf>
    <xf numFmtId="174" fontId="7" fillId="0" borderId="56" applyAlignment="1" pivotButton="0" quotePrefix="0" xfId="0">
      <alignment horizontal="center" vertical="center"/>
    </xf>
    <xf numFmtId="171" fontId="7" fillId="0" borderId="20" applyAlignment="1" pivotButton="0" quotePrefix="0" xfId="0">
      <alignment horizontal="center" vertical="center"/>
    </xf>
    <xf numFmtId="171" fontId="7" fillId="0" borderId="28" applyAlignment="1" pivotButton="0" quotePrefix="0" xfId="0">
      <alignment horizontal="center" vertical="center"/>
    </xf>
    <xf numFmtId="173" fontId="7" fillId="0" borderId="57" applyAlignment="1" pivotButton="0" quotePrefix="0" xfId="0">
      <alignment horizontal="center" vertical="center"/>
    </xf>
    <xf numFmtId="173" fontId="7" fillId="0" borderId="28" applyAlignment="1" pivotButton="0" quotePrefix="0" xfId="0">
      <alignment horizontal="center" vertical="center"/>
    </xf>
    <xf numFmtId="177" fontId="7" fillId="0" borderId="58" applyAlignment="1" pivotButton="0" quotePrefix="0" xfId="0">
      <alignment horizontal="center" vertical="center"/>
    </xf>
    <xf numFmtId="177" fontId="7" fillId="0" borderId="21" applyAlignment="1" pivotButton="0" quotePrefix="0" xfId="0">
      <alignment horizontal="center" vertical="center"/>
    </xf>
    <xf numFmtId="171" fontId="7" fillId="0" borderId="49" applyAlignment="1" pivotButton="0" quotePrefix="0" xfId="0">
      <alignment horizontal="center" vertical="center"/>
    </xf>
    <xf numFmtId="173" fontId="7" fillId="0" borderId="12" applyAlignment="1" pivotButton="0" quotePrefix="0" xfId="0">
      <alignment horizontal="center" vertical="center" wrapText="1"/>
    </xf>
    <xf numFmtId="173" fontId="7" fillId="0" borderId="49" applyAlignment="1" pivotButton="0" quotePrefix="0" xfId="0">
      <alignment horizontal="center" vertical="center" wrapText="1"/>
    </xf>
    <xf numFmtId="174" fontId="7" fillId="0" borderId="33" applyAlignment="1" pivotButton="0" quotePrefix="0" xfId="0">
      <alignment horizontal="center" vertical="center"/>
    </xf>
    <xf numFmtId="174" fontId="7" fillId="0" borderId="18" applyAlignment="1" pivotButton="0" quotePrefix="0" xfId="0">
      <alignment horizontal="center" vertical="center"/>
    </xf>
    <xf numFmtId="173" fontId="7" fillId="0" borderId="7" applyAlignment="1" pivotButton="0" quotePrefix="0" xfId="0">
      <alignment horizontal="center" vertical="center"/>
    </xf>
    <xf numFmtId="173" fontId="7" fillId="0" borderId="15" applyAlignment="1" pivotButton="0" quotePrefix="0" xfId="0">
      <alignment horizontal="center" vertical="center"/>
    </xf>
    <xf numFmtId="173" fontId="7" fillId="0" borderId="20" applyAlignment="1" pivotButton="0" quotePrefix="0" xfId="0">
      <alignment horizontal="center" vertical="center"/>
    </xf>
    <xf numFmtId="177" fontId="7" fillId="0" borderId="11" applyAlignment="1" pivotButton="0" quotePrefix="0" xfId="0">
      <alignment horizontal="center" vertical="center"/>
    </xf>
    <xf numFmtId="177" fontId="7" fillId="0" borderId="23" applyAlignment="1" pivotButton="0" quotePrefix="0" xfId="0">
      <alignment horizontal="center" vertical="center"/>
    </xf>
    <xf numFmtId="171" fontId="7" fillId="0" borderId="51" applyAlignment="1" pivotButton="0" quotePrefix="0" xfId="0">
      <alignment horizontal="center" vertical="center" shrinkToFit="1"/>
    </xf>
    <xf numFmtId="171" fontId="7" fillId="0" borderId="52" applyAlignment="1" pivotButton="0" quotePrefix="0" xfId="0">
      <alignment horizontal="center" vertical="center" shrinkToFit="1"/>
    </xf>
    <xf numFmtId="174" fontId="7" fillId="0" borderId="52" applyAlignment="1" pivotButton="0" quotePrefix="0" xfId="0">
      <alignment horizontal="center" vertical="center"/>
    </xf>
    <xf numFmtId="174" fontId="7" fillId="0" borderId="53" applyAlignment="1" pivotButton="0" quotePrefix="0" xfId="0">
      <alignment horizontal="center" vertical="center"/>
    </xf>
    <xf numFmtId="171" fontId="7" fillId="0" borderId="54" applyAlignment="1" pivotButton="0" quotePrefix="0" xfId="0">
      <alignment horizontal="center" vertical="center" shrinkToFit="1"/>
    </xf>
    <xf numFmtId="171" fontId="7" fillId="0" borderId="55" applyAlignment="1" pivotButton="0" quotePrefix="0" xfId="0">
      <alignment horizontal="center" vertical="center" shrinkToFit="1"/>
    </xf>
    <xf numFmtId="164" fontId="7" fillId="0" borderId="12" applyAlignment="1" pivotButton="0" quotePrefix="0" xfId="0">
      <alignment horizontal="center" vertical="center"/>
    </xf>
    <xf numFmtId="164" fontId="7" fillId="0" borderId="49" applyAlignment="1" pivotButton="0" quotePrefix="0" xfId="0">
      <alignment horizontal="center" vertical="center"/>
    </xf>
    <xf numFmtId="179" fontId="20" fillId="0" borderId="2" applyAlignment="1" pivotButton="0" quotePrefix="0" xfId="0">
      <alignment horizontal="center" vertical="center"/>
    </xf>
    <xf numFmtId="179" fontId="20" fillId="0" borderId="4" applyAlignment="1" pivotButton="0" quotePrefix="0" xfId="0">
      <alignment horizontal="center" vertical="center"/>
    </xf>
    <xf numFmtId="175" fontId="20" fillId="0" borderId="2" applyAlignment="1" pivotButton="0" quotePrefix="0" xfId="0">
      <alignment horizontal="center" vertical="center"/>
    </xf>
    <xf numFmtId="175" fontId="20" fillId="0" borderId="4" applyAlignment="1" pivotButton="0" quotePrefix="0" xfId="0">
      <alignment horizontal="center" vertical="center"/>
    </xf>
    <xf numFmtId="164" fontId="7" fillId="0" borderId="0" applyAlignment="1" applyProtection="1" pivotButton="0" quotePrefix="0" xfId="0">
      <alignment vertical="center"/>
      <protection locked="0" hidden="0"/>
    </xf>
    <xf numFmtId="164" fontId="7" fillId="0" borderId="0" applyAlignment="1" applyProtection="1" pivotButton="0" quotePrefix="0" xfId="0">
      <alignment vertical="center" shrinkToFit="1"/>
      <protection locked="0" hidden="0"/>
    </xf>
    <xf numFmtId="0" fontId="0" fillId="0" borderId="0" pivotButton="0" quotePrefix="0" xfId="0"/>
    <xf numFmtId="0" fontId="0" fillId="0" borderId="1" pivotButton="0" quotePrefix="0" xfId="0"/>
    <xf numFmtId="164" fontId="7" fillId="0" borderId="1" applyAlignment="1" pivotButton="0" quotePrefix="0" xfId="0">
      <alignment horizontal="center" vertical="center"/>
    </xf>
    <xf numFmtId="164" fontId="8" fillId="0" borderId="1" applyAlignment="1" pivotButton="0" quotePrefix="0" xfId="0">
      <alignment horizontal="center" vertical="center" shrinkToFit="1"/>
    </xf>
    <xf numFmtId="164" fontId="8" fillId="0" borderId="1" applyAlignment="1" pivotButton="0" quotePrefix="0" xfId="0">
      <alignment horizontal="center" vertical="center"/>
    </xf>
    <xf numFmtId="164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 shrinkToFit="1"/>
    </xf>
    <xf numFmtId="164" fontId="7" fillId="0" borderId="0" applyAlignment="1" pivotButton="0" quotePrefix="0" xfId="0">
      <alignment horizontal="center" vertical="center"/>
    </xf>
    <xf numFmtId="178" fontId="9" fillId="2" borderId="0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164" fontId="7" fillId="0" borderId="3" applyAlignment="1" pivotButton="0" quotePrefix="0" xfId="0">
      <alignment horizontal="center" vertical="center" shrinkToFit="1"/>
    </xf>
    <xf numFmtId="0" fontId="0" fillId="0" borderId="4" pivotButton="0" quotePrefix="0" xfId="0"/>
    <xf numFmtId="164" fontId="7" fillId="0" borderId="3" applyAlignment="1" pivotButton="0" quotePrefix="0" xfId="0">
      <alignment horizontal="center" vertical="center"/>
    </xf>
    <xf numFmtId="165" fontId="11" fillId="0" borderId="5" applyAlignment="1" pivotButton="0" quotePrefix="0" xfId="0">
      <alignment horizontal="center" vertical="center"/>
    </xf>
    <xf numFmtId="164" fontId="7" fillId="0" borderId="6" applyAlignment="1" pivotButton="0" quotePrefix="0" xfId="0">
      <alignment horizontal="center" vertical="center"/>
    </xf>
    <xf numFmtId="164" fontId="7" fillId="0" borderId="5" applyAlignment="1" pivotButton="0" quotePrefix="0" xfId="0">
      <alignment horizontal="center" vertical="center"/>
    </xf>
    <xf numFmtId="164" fontId="7" fillId="0" borderId="5" applyAlignment="1" pivotButton="0" quotePrefix="0" xfId="0">
      <alignment horizontal="center" vertical="center" shrinkToFit="1"/>
    </xf>
    <xf numFmtId="165" fontId="11" fillId="0" borderId="3" applyAlignment="1" pivotButton="0" quotePrefix="0" xfId="0">
      <alignment horizontal="center" vertical="center"/>
    </xf>
    <xf numFmtId="0" fontId="0" fillId="0" borderId="8" pivotButton="0" quotePrefix="0" xfId="0"/>
    <xf numFmtId="165" fontId="12" fillId="2" borderId="31" applyAlignment="1" pivotButton="0" quotePrefix="0" xfId="0">
      <alignment horizontal="center" vertical="center" wrapText="1" shrinkToFit="1"/>
    </xf>
    <xf numFmtId="0" fontId="7" fillId="2" borderId="6" applyAlignment="1" pivotButton="0" quotePrefix="0" xfId="0">
      <alignment horizontal="center" vertical="center"/>
    </xf>
    <xf numFmtId="0" fontId="7" fillId="2" borderId="59" applyAlignment="1" pivotButton="0" quotePrefix="0" xfId="0">
      <alignment horizontal="center" vertical="center"/>
    </xf>
    <xf numFmtId="164" fontId="7" fillId="2" borderId="50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13" pivotButton="0" quotePrefix="0" xfId="0"/>
    <xf numFmtId="164" fontId="13" fillId="0" borderId="50" applyAlignment="1" pivotButton="0" quotePrefix="0" xfId="1">
      <alignment horizontal="center" vertical="center" wrapText="1" shrinkToFit="1"/>
    </xf>
    <xf numFmtId="164" fontId="13" fillId="0" borderId="49" applyAlignment="1" pivotButton="0" quotePrefix="0" xfId="1">
      <alignment horizontal="center" vertical="center" shrinkToFit="1"/>
    </xf>
    <xf numFmtId="164" fontId="13" fillId="0" borderId="32" applyAlignment="1" pivotButton="0" quotePrefix="0" xfId="1">
      <alignment horizontal="center" vertical="center" shrinkToFit="1"/>
    </xf>
    <xf numFmtId="164" fontId="13" fillId="0" borderId="32" applyAlignment="1" pivotButton="0" quotePrefix="0" xfId="1">
      <alignment horizontal="center" vertical="center" wrapText="1" shrinkToFit="1"/>
    </xf>
    <xf numFmtId="164" fontId="13" fillId="0" borderId="13" applyAlignment="1" pivotButton="0" quotePrefix="0" xfId="1">
      <alignment horizontal="center" vertical="center" shrinkToFit="1"/>
    </xf>
    <xf numFmtId="164" fontId="7" fillId="0" borderId="95" applyAlignment="1" pivotButton="0" quotePrefix="0" xfId="0">
      <alignment horizontal="center" vertical="center" shrinkToFit="1"/>
    </xf>
    <xf numFmtId="0" fontId="0" fillId="0" borderId="1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5" pivotButton="0" quotePrefix="0" xfId="0"/>
    <xf numFmtId="0" fontId="0" fillId="0" borderId="23" pivotButton="0" quotePrefix="0" xfId="0"/>
    <xf numFmtId="164" fontId="13" fillId="2" borderId="24" applyAlignment="1" pivotButton="0" quotePrefix="0" xfId="1">
      <alignment horizontal="center" vertical="center" shrinkToFit="1"/>
    </xf>
    <xf numFmtId="164" fontId="13" fillId="2" borderId="25" applyAlignment="1" pivotButton="0" quotePrefix="0" xfId="1">
      <alignment horizontal="center" vertical="center" shrinkToFit="1"/>
    </xf>
    <xf numFmtId="164" fontId="2" fillId="2" borderId="26" applyAlignment="1" pivotButton="0" quotePrefix="0" xfId="1">
      <alignment horizontal="center" vertical="center" wrapText="1" shrinkToFit="1"/>
    </xf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164" fontId="14" fillId="0" borderId="31" applyAlignment="1" pivotButton="0" quotePrefix="0" xfId="1">
      <alignment horizontal="center" vertical="center" wrapText="1" shrinkToFit="1"/>
    </xf>
    <xf numFmtId="164" fontId="2" fillId="2" borderId="33" applyAlignment="1" pivotButton="0" quotePrefix="0" xfId="1">
      <alignment horizontal="center" vertical="center" wrapText="1" shrinkToFit="1"/>
    </xf>
    <xf numFmtId="164" fontId="15" fillId="0" borderId="34" applyAlignment="1" pivotButton="0" quotePrefix="0" xfId="1">
      <alignment horizontal="center" vertical="center" shrinkToFit="1"/>
    </xf>
    <xf numFmtId="164" fontId="16" fillId="2" borderId="33" applyAlignment="1" pivotButton="0" quotePrefix="0" xfId="1">
      <alignment horizontal="center" vertical="center" wrapText="1" shrinkToFit="1"/>
    </xf>
    <xf numFmtId="164" fontId="7" fillId="2" borderId="79" applyAlignment="1" pivotButton="0" quotePrefix="0" xfId="0">
      <alignment horizontal="center" vertical="center" shrinkToFit="1"/>
    </xf>
    <xf numFmtId="164" fontId="7" fillId="0" borderId="18" applyAlignment="1" pivotButton="0" quotePrefix="0" xfId="0">
      <alignment horizontal="center" vertical="center" shrinkToFit="1"/>
    </xf>
    <xf numFmtId="164" fontId="7" fillId="2" borderId="19" applyAlignment="1" pivotButton="0" quotePrefix="0" xfId="0">
      <alignment horizontal="center" vertical="center" shrinkToFit="1"/>
    </xf>
    <xf numFmtId="164" fontId="7" fillId="0" borderId="35" applyAlignment="1" pivotButton="0" quotePrefix="0" xfId="0">
      <alignment horizontal="center" vertical="center" shrinkToFit="1"/>
    </xf>
    <xf numFmtId="164" fontId="7" fillId="0" borderId="3" applyAlignment="1" applyProtection="1" pivotButton="0" quotePrefix="0" xfId="0">
      <alignment horizontal="center" vertical="center" shrinkToFit="1"/>
      <protection locked="0" hidden="0"/>
    </xf>
    <xf numFmtId="166" fontId="7" fillId="0" borderId="36" applyAlignment="1" pivotButton="0" quotePrefix="0" xfId="0">
      <alignment vertical="center"/>
    </xf>
    <xf numFmtId="167" fontId="7" fillId="0" borderId="37" applyAlignment="1" pivotButton="0" quotePrefix="0" xfId="0">
      <alignment vertical="center"/>
    </xf>
    <xf numFmtId="167" fontId="17" fillId="0" borderId="47" applyAlignment="1" pivotButton="0" quotePrefix="0" xfId="0">
      <alignment vertical="center" shrinkToFit="1"/>
    </xf>
    <xf numFmtId="167" fontId="7" fillId="0" borderId="38" applyAlignment="1" pivotButton="0" quotePrefix="0" xfId="0">
      <alignment vertical="center" shrinkToFit="1"/>
    </xf>
    <xf numFmtId="164" fontId="13" fillId="0" borderId="60" applyAlignment="1" pivotButton="0" quotePrefix="0" xfId="0">
      <alignment vertical="center"/>
    </xf>
    <xf numFmtId="164" fontId="13" fillId="0" borderId="61" applyAlignment="1" pivotButton="0" quotePrefix="0" xfId="0">
      <alignment vertical="center"/>
    </xf>
    <xf numFmtId="164" fontId="13" fillId="0" borderId="62" applyAlignment="1" pivotButton="0" quotePrefix="0" xfId="0">
      <alignment vertical="center"/>
    </xf>
    <xf numFmtId="168" fontId="13" fillId="0" borderId="63" applyAlignment="1" pivotButton="0" quotePrefix="0" xfId="0">
      <alignment vertical="center"/>
    </xf>
    <xf numFmtId="168" fontId="13" fillId="0" borderId="64" applyAlignment="1" pivotButton="0" quotePrefix="0" xfId="0">
      <alignment vertical="center"/>
    </xf>
    <xf numFmtId="168" fontId="13" fillId="0" borderId="43" applyAlignment="1" pivotButton="0" quotePrefix="0" xfId="0">
      <alignment vertical="center"/>
    </xf>
    <xf numFmtId="169" fontId="13" fillId="0" borderId="43" applyAlignment="1" pivotButton="0" quotePrefix="0" xfId="0">
      <alignment vertical="center"/>
    </xf>
    <xf numFmtId="170" fontId="13" fillId="0" borderId="65" applyAlignment="1" pivotButton="0" quotePrefix="0" xfId="0">
      <alignment vertical="center"/>
    </xf>
    <xf numFmtId="168" fontId="13" fillId="0" borderId="47" applyAlignment="1" pivotButton="0" quotePrefix="0" xfId="0">
      <alignment vertical="center" shrinkToFit="1"/>
    </xf>
    <xf numFmtId="168" fontId="13" fillId="0" borderId="43" applyAlignment="1" pivotButton="0" quotePrefix="0" xfId="0">
      <alignment vertical="center" shrinkToFit="1"/>
    </xf>
    <xf numFmtId="168" fontId="13" fillId="0" borderId="66" applyAlignment="1" pivotButton="0" quotePrefix="0" xfId="0">
      <alignment vertical="center" shrinkToFit="1"/>
    </xf>
    <xf numFmtId="168" fontId="15" fillId="0" borderId="66" applyAlignment="1" pivotButton="0" quotePrefix="0" xfId="0">
      <alignment horizontal="right" vertical="center" shrinkToFit="1"/>
    </xf>
    <xf numFmtId="168" fontId="13" fillId="0" borderId="47" applyAlignment="1" pivotButton="0" quotePrefix="0" xfId="0">
      <alignment horizontal="right" vertical="center"/>
    </xf>
    <xf numFmtId="168" fontId="15" fillId="0" borderId="67" applyAlignment="1" pivotButton="0" quotePrefix="0" xfId="0">
      <alignment horizontal="right" vertical="center" shrinkToFit="1"/>
    </xf>
    <xf numFmtId="164" fontId="7" fillId="0" borderId="80" applyAlignment="1" pivotButton="0" quotePrefix="0" xfId="0">
      <alignment horizontal="center" vertical="center"/>
    </xf>
    <xf numFmtId="164" fontId="7" fillId="0" borderId="18" applyAlignment="1" pivotButton="0" quotePrefix="0" xfId="0">
      <alignment horizontal="center" vertical="center"/>
    </xf>
    <xf numFmtId="164" fontId="7" fillId="0" borderId="19" applyAlignment="1" pivotButton="0" quotePrefix="0" xfId="0">
      <alignment horizontal="center" vertical="center"/>
    </xf>
    <xf numFmtId="164" fontId="7" fillId="0" borderId="35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center" vertical="center"/>
      <protection locked="0" hidden="0"/>
    </xf>
    <xf numFmtId="168" fontId="13" fillId="0" borderId="40" applyAlignment="1" pivotButton="0" quotePrefix="0" xfId="0">
      <alignment vertical="center"/>
    </xf>
    <xf numFmtId="168" fontId="13" fillId="0" borderId="41" applyAlignment="1" pivotButton="0" quotePrefix="0" xfId="0">
      <alignment vertical="center"/>
    </xf>
    <xf numFmtId="168" fontId="13" fillId="0" borderId="42" applyAlignment="1" pivotButton="0" quotePrefix="0" xfId="0">
      <alignment vertical="center"/>
    </xf>
    <xf numFmtId="169" fontId="13" fillId="0" borderId="42" applyAlignment="1" pivotButton="0" quotePrefix="0" xfId="0">
      <alignment vertical="center"/>
    </xf>
    <xf numFmtId="170" fontId="13" fillId="0" borderId="44" applyAlignment="1" pivotButton="0" quotePrefix="0" xfId="0">
      <alignment vertical="center"/>
    </xf>
    <xf numFmtId="168" fontId="13" fillId="0" borderId="48" applyAlignment="1" pivotButton="0" quotePrefix="0" xfId="0">
      <alignment vertical="center" shrinkToFit="1"/>
    </xf>
    <xf numFmtId="168" fontId="13" fillId="0" borderId="42" applyAlignment="1" pivotButton="0" quotePrefix="0" xfId="0">
      <alignment vertical="center" shrinkToFit="1"/>
    </xf>
    <xf numFmtId="168" fontId="13" fillId="0" borderId="45" applyAlignment="1" pivotButton="0" quotePrefix="0" xfId="0">
      <alignment vertical="center" shrinkToFit="1"/>
    </xf>
    <xf numFmtId="168" fontId="15" fillId="0" borderId="46" applyAlignment="1" pivotButton="0" quotePrefix="0" xfId="0">
      <alignment horizontal="right" vertical="center" shrinkToFit="1"/>
    </xf>
    <xf numFmtId="168" fontId="13" fillId="0" borderId="41" applyAlignment="1" pivotButton="0" quotePrefix="0" xfId="0">
      <alignment vertical="center" shrinkToFit="1"/>
    </xf>
    <xf numFmtId="166" fontId="13" fillId="0" borderId="36" applyAlignment="1" pivotButton="0" quotePrefix="0" xfId="0">
      <alignment vertical="center"/>
    </xf>
    <xf numFmtId="167" fontId="13" fillId="0" borderId="37" applyAlignment="1" pivotButton="0" quotePrefix="0" xfId="0">
      <alignment vertical="center"/>
    </xf>
    <xf numFmtId="167" fontId="18" fillId="0" borderId="47" applyAlignment="1" pivotButton="0" quotePrefix="0" xfId="0">
      <alignment vertical="center" shrinkToFit="1"/>
    </xf>
    <xf numFmtId="167" fontId="13" fillId="0" borderId="38" applyAlignment="1" pivotButton="0" quotePrefix="0" xfId="0">
      <alignment vertical="center" shrinkToFit="1"/>
    </xf>
    <xf numFmtId="166" fontId="7" fillId="0" borderId="68" applyAlignment="1" pivotButton="0" quotePrefix="0" xfId="0">
      <alignment vertical="center"/>
    </xf>
    <xf numFmtId="167" fontId="7" fillId="0" borderId="69" applyAlignment="1" pivotButton="0" quotePrefix="0" xfId="0">
      <alignment vertical="center"/>
    </xf>
    <xf numFmtId="167" fontId="17" fillId="0" borderId="70" applyAlignment="1" pivotButton="0" quotePrefix="0" xfId="0">
      <alignment vertical="center" shrinkToFit="1"/>
    </xf>
    <xf numFmtId="167" fontId="7" fillId="0" borderId="71" applyAlignment="1" pivotButton="0" quotePrefix="0" xfId="0">
      <alignment vertical="center" shrinkToFit="1"/>
    </xf>
    <xf numFmtId="168" fontId="13" fillId="0" borderId="73" applyAlignment="1" pivotButton="0" quotePrefix="0" xfId="0">
      <alignment vertical="center"/>
    </xf>
    <xf numFmtId="168" fontId="13" fillId="0" borderId="74" applyAlignment="1" pivotButton="0" quotePrefix="0" xfId="0">
      <alignment vertical="center"/>
    </xf>
    <xf numFmtId="168" fontId="13" fillId="0" borderId="75" applyAlignment="1" pivotButton="0" quotePrefix="0" xfId="0">
      <alignment vertical="center"/>
    </xf>
    <xf numFmtId="169" fontId="13" fillId="0" borderId="75" applyAlignment="1" pivotButton="0" quotePrefix="0" xfId="0">
      <alignment vertical="center"/>
    </xf>
    <xf numFmtId="170" fontId="13" fillId="0" borderId="76" applyAlignment="1" pivotButton="0" quotePrefix="0" xfId="0">
      <alignment vertical="center"/>
    </xf>
    <xf numFmtId="168" fontId="13" fillId="0" borderId="70" applyAlignment="1" pivotButton="0" quotePrefix="0" xfId="0">
      <alignment vertical="center" shrinkToFit="1"/>
    </xf>
    <xf numFmtId="168" fontId="13" fillId="0" borderId="75" applyAlignment="1" pivotButton="0" quotePrefix="0" xfId="0">
      <alignment vertical="center" shrinkToFit="1"/>
    </xf>
    <xf numFmtId="168" fontId="13" fillId="0" borderId="77" applyAlignment="1" pivotButton="0" quotePrefix="0" xfId="0">
      <alignment vertical="center" shrinkToFit="1"/>
    </xf>
    <xf numFmtId="168" fontId="15" fillId="0" borderId="78" applyAlignment="1" pivotButton="0" quotePrefix="0" xfId="0">
      <alignment horizontal="right" vertical="center" shrinkToFit="1"/>
    </xf>
    <xf numFmtId="168" fontId="13" fillId="0" borderId="74" applyAlignment="1" pivotButton="0" quotePrefix="0" xfId="0">
      <alignment vertical="center" shrinkToFit="1"/>
    </xf>
    <xf numFmtId="164" fontId="7" fillId="0" borderId="81" applyAlignment="1" pivotButton="0" quotePrefix="0" xfId="0">
      <alignment horizontal="center" vertical="center"/>
    </xf>
    <xf numFmtId="171" fontId="7" fillId="0" borderId="0" applyAlignment="1" applyProtection="1" pivotButton="0" quotePrefix="0" xfId="0">
      <alignment vertical="center"/>
      <protection locked="0" hidden="0"/>
    </xf>
    <xf numFmtId="171" fontId="7" fillId="0" borderId="3" applyAlignment="1" pivotButton="0" quotePrefix="0" xfId="0">
      <alignment horizontal="center" vertical="center"/>
    </xf>
    <xf numFmtId="171" fontId="7" fillId="0" borderId="19" applyAlignment="1" pivotButton="0" quotePrefix="0" xfId="0">
      <alignment horizontal="center" vertical="center"/>
    </xf>
    <xf numFmtId="167" fontId="7" fillId="0" borderId="13" applyAlignment="1" pivotButton="0" quotePrefix="0" xfId="0">
      <alignment vertical="center" shrinkToFit="1"/>
    </xf>
    <xf numFmtId="164" fontId="13" fillId="0" borderId="12" applyAlignment="1" pivotButton="0" quotePrefix="0" xfId="0">
      <alignment vertical="center" shrinkToFit="1"/>
    </xf>
    <xf numFmtId="164" fontId="13" fillId="0" borderId="6" applyAlignment="1" pivotButton="0" quotePrefix="0" xfId="0">
      <alignment vertical="center" shrinkToFit="1"/>
    </xf>
    <xf numFmtId="164" fontId="13" fillId="0" borderId="13" applyAlignment="1" pivotButton="0" quotePrefix="0" xfId="0">
      <alignment vertical="center" shrinkToFit="1"/>
    </xf>
    <xf numFmtId="164" fontId="7" fillId="0" borderId="50" applyAlignment="1" pivotButton="0" quotePrefix="0" xfId="0">
      <alignment vertical="center" shrinkToFit="1"/>
    </xf>
    <xf numFmtId="164" fontId="7" fillId="0" borderId="49" applyAlignment="1" pivotButton="0" quotePrefix="0" xfId="0">
      <alignment vertical="center" shrinkToFit="1"/>
    </xf>
    <xf numFmtId="164" fontId="7" fillId="0" borderId="32" applyAlignment="1" pivotButton="0" quotePrefix="0" xfId="0">
      <alignment vertical="center" shrinkToFit="1"/>
    </xf>
    <xf numFmtId="170" fontId="7" fillId="0" borderId="32" applyAlignment="1" pivotButton="0" quotePrefix="0" xfId="0">
      <alignment vertical="center" shrinkToFit="1"/>
    </xf>
    <xf numFmtId="170" fontId="7" fillId="0" borderId="13" applyAlignment="1" pivotButton="0" quotePrefix="0" xfId="0">
      <alignment vertical="center" shrinkToFit="1"/>
    </xf>
    <xf numFmtId="164" fontId="7" fillId="0" borderId="31" applyAlignment="1" pivotButton="0" quotePrefix="0" xfId="0">
      <alignment vertical="center" shrinkToFit="1"/>
    </xf>
    <xf numFmtId="164" fontId="11" fillId="0" borderId="34" applyAlignment="1" pivotButton="0" quotePrefix="0" xfId="0">
      <alignment vertical="center" shrinkToFit="1"/>
    </xf>
    <xf numFmtId="171" fontId="7" fillId="0" borderId="0" applyAlignment="1" pivotButton="0" quotePrefix="0" xfId="0">
      <alignment vertical="center"/>
    </xf>
    <xf numFmtId="172" fontId="7" fillId="0" borderId="0" applyAlignment="1" pivotButton="0" quotePrefix="0" xfId="0">
      <alignment vertical="center"/>
    </xf>
    <xf numFmtId="170" fontId="7" fillId="0" borderId="0" applyAlignment="1" pivotButton="0" quotePrefix="0" xfId="0">
      <alignment vertical="center" shrinkToFit="1"/>
    </xf>
    <xf numFmtId="164" fontId="7" fillId="0" borderId="0" applyAlignment="1" pivotButton="0" quotePrefix="0" xfId="0">
      <alignment horizontal="right" vertical="center" shrinkToFit="1"/>
    </xf>
    <xf numFmtId="164" fontId="11" fillId="0" borderId="0" applyAlignment="1" pivotButton="0" quotePrefix="0" xfId="0">
      <alignment vertical="center" shrinkToFit="1"/>
    </xf>
    <xf numFmtId="171" fontId="7" fillId="0" borderId="0" applyAlignment="1" pivotButton="0" quotePrefix="0" xfId="0">
      <alignment vertical="center" shrinkToFit="1"/>
    </xf>
    <xf numFmtId="173" fontId="7" fillId="0" borderId="0" applyAlignment="1" applyProtection="1" pivotButton="0" quotePrefix="0" xfId="0">
      <alignment vertical="center"/>
      <protection locked="0" hidden="0"/>
    </xf>
    <xf numFmtId="173" fontId="7" fillId="0" borderId="0" applyAlignment="1" pivotButton="0" quotePrefix="0" xfId="0">
      <alignment vertical="center"/>
    </xf>
    <xf numFmtId="173" fontId="7" fillId="0" borderId="31" applyAlignment="1" pivotButton="0" quotePrefix="0" xfId="0">
      <alignment horizontal="center" vertical="center"/>
    </xf>
    <xf numFmtId="0" fontId="0" fillId="0" borderId="15" pivotButton="0" quotePrefix="0" xfId="0"/>
    <xf numFmtId="177" fontId="7" fillId="0" borderId="59" applyAlignment="1" pivotButton="0" quotePrefix="0" xfId="0">
      <alignment horizontal="center" vertical="center"/>
    </xf>
    <xf numFmtId="171" fontId="7" fillId="0" borderId="51" applyAlignment="1" pivotButton="0" quotePrefix="0" xfId="0">
      <alignment horizontal="center" vertical="center" shrinkToFit="1"/>
    </xf>
    <xf numFmtId="0" fontId="0" fillId="0" borderId="94" pivotButton="0" quotePrefix="0" xfId="0"/>
    <xf numFmtId="174" fontId="7" fillId="0" borderId="52" applyAlignment="1" pivotButton="0" quotePrefix="0" xfId="0">
      <alignment horizontal="center" vertical="center"/>
    </xf>
    <xf numFmtId="171" fontId="7" fillId="0" borderId="54" applyAlignment="1" pivotButton="0" quotePrefix="0" xfId="0">
      <alignment horizontal="center" vertical="center" shrinkToFit="1"/>
    </xf>
    <xf numFmtId="0" fontId="0" fillId="0" borderId="85" pivotButton="0" quotePrefix="0" xfId="0"/>
    <xf numFmtId="174" fontId="7" fillId="0" borderId="55" applyAlignment="1" pivotButton="0" quotePrefix="0" xfId="0">
      <alignment horizontal="center" vertical="center"/>
    </xf>
    <xf numFmtId="171" fontId="7" fillId="0" borderId="22" applyAlignment="1" pivotButton="0" quotePrefix="0" xfId="0">
      <alignment horizontal="center" vertical="center"/>
    </xf>
    <xf numFmtId="177" fontId="7" fillId="0" borderId="23" applyAlignment="1" pivotButton="0" quotePrefix="0" xfId="0">
      <alignment horizontal="center" vertical="center"/>
    </xf>
    <xf numFmtId="173" fontId="7" fillId="0" borderId="87" applyAlignment="1" pivotButton="0" quotePrefix="0" xfId="0">
      <alignment horizontal="center" vertical="center"/>
    </xf>
    <xf numFmtId="177" fontId="7" fillId="0" borderId="88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 shrinkToFit="1"/>
    </xf>
    <xf numFmtId="171" fontId="7" fillId="0" borderId="31" applyAlignment="1" pivotButton="0" quotePrefix="0" xfId="0">
      <alignment horizontal="center" vertical="center"/>
    </xf>
    <xf numFmtId="0" fontId="0" fillId="0" borderId="49" pivotButton="0" quotePrefix="0" xfId="0"/>
    <xf numFmtId="174" fontId="7" fillId="0" borderId="59" applyAlignment="1" pivotButton="0" quotePrefix="0" xfId="0">
      <alignment horizontal="center" vertical="center"/>
    </xf>
    <xf numFmtId="173" fontId="7" fillId="0" borderId="82" applyAlignment="1" pivotButton="0" quotePrefix="0" xfId="0">
      <alignment horizontal="center" vertical="center" wrapText="1"/>
    </xf>
    <xf numFmtId="174" fontId="7" fillId="0" borderId="34" applyAlignment="1" pivotButton="0" quotePrefix="0" xfId="0">
      <alignment horizontal="center" vertical="center"/>
    </xf>
    <xf numFmtId="164" fontId="7" fillId="2" borderId="3" applyAlignment="1" pivotButton="0" quotePrefix="0" xfId="0">
      <alignment horizontal="center" vertical="center" shrinkToFit="1"/>
    </xf>
    <xf numFmtId="175" fontId="20" fillId="0" borderId="0" applyAlignment="1" pivotButton="0" quotePrefix="0" xfId="0">
      <alignment horizontal="center" vertical="center"/>
    </xf>
    <xf numFmtId="175" fontId="20" fillId="0" borderId="0" applyAlignment="1" pivotButton="0" quotePrefix="0" xfId="0">
      <alignment horizontal="center" vertical="center" shrinkToFit="1"/>
    </xf>
    <xf numFmtId="173" fontId="7" fillId="0" borderId="0" applyAlignment="1" pivotButton="0" quotePrefix="0" xfId="0">
      <alignment vertical="center" shrinkToFit="1"/>
    </xf>
    <xf numFmtId="176" fontId="7" fillId="0" borderId="59" applyAlignment="1" pivotButton="0" quotePrefix="0" xfId="0">
      <alignment horizontal="center" vertical="center"/>
    </xf>
    <xf numFmtId="164" fontId="7" fillId="0" borderId="82" applyAlignment="1" pivotButton="0" quotePrefix="0" xfId="0">
      <alignment horizontal="center" vertical="center"/>
    </xf>
    <xf numFmtId="179" fontId="20" fillId="0" borderId="3" applyAlignment="1" pivotButton="0" quotePrefix="0" xfId="0">
      <alignment horizontal="center" vertical="center"/>
    </xf>
    <xf numFmtId="175" fontId="20" fillId="0" borderId="3" applyAlignment="1" pivotButton="0" quotePrefix="0" xfId="0">
      <alignment horizontal="center" vertical="center"/>
    </xf>
    <xf numFmtId="164" fontId="7" fillId="3" borderId="0" applyAlignment="1" pivotButton="0" quotePrefix="0" xfId="0">
      <alignment vertical="center"/>
    </xf>
    <xf numFmtId="164" fontId="21" fillId="3" borderId="0" applyAlignment="1" pivotButton="0" quotePrefix="0" xfId="0">
      <alignment vertical="center"/>
    </xf>
    <xf numFmtId="180" fontId="13" fillId="0" borderId="60" applyAlignment="1" pivotButton="0" quotePrefix="0" xfId="0">
      <alignment vertical="center"/>
    </xf>
  </cellXfs>
  <cellStyles count="2">
    <cellStyle name="標準" xfId="0" builtinId="0"/>
    <cellStyle name="標準 2" xfId="1"/>
  </cellStyles>
  <dxfs count="157"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8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ayako.kimura</author>
  </authors>
  <commentList>
    <comment ref="H7" authorId="0" shapeId="0">
      <text>
        <t>通常休憩時間+勤務所定内の私用外出時間
※休出の場合
始業時間～22：00までの
休憩時間+私用外出時間</t>
      </text>
    </comment>
    <comment ref="R7" authorId="0" shapeId="0">
      <text>
        <t>勤務所定外以降22：00までの私用外出した時間</t>
      </text>
    </comment>
    <comment ref="V7" authorId="0" shapeId="0">
      <text>
        <t>22：00以降の私用外出した時間</t>
      </text>
    </comment>
    <comment ref="AE7" authorId="0" shapeId="0">
      <text>
        <t>時差出勤の際は
開始（始業時間）を変更してください。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171"/>
  <sheetViews>
    <sheetView tabSelected="1" zoomScaleNormal="100" workbookViewId="0">
      <selection activeCell="A8" sqref="A8"/>
    </sheetView>
  </sheetViews>
  <sheetFormatPr baseColWidth="8" defaultColWidth="4.125" defaultRowHeight="17.25" customHeight="1"/>
  <cols>
    <col width="4.875" customWidth="1" style="6" min="1" max="2"/>
    <col width="6.125" customWidth="1" style="6" min="3" max="4"/>
    <col width="13.875" customWidth="1" style="6" min="5" max="5"/>
    <col width="7.125" customWidth="1" style="208" min="6" max="8"/>
    <col width="10" customWidth="1" style="208" min="9" max="9"/>
    <col width="7.125" customWidth="1" style="208" min="10" max="13"/>
    <col width="7.125" customWidth="1" style="209" min="14" max="15"/>
    <col width="5.625" customWidth="1" style="209" min="16" max="23"/>
    <col width="5.625" customWidth="1" style="134" min="24" max="24"/>
    <col width="5.625" customWidth="1" style="6" min="25" max="25"/>
    <col width="7.5" customWidth="1" style="6" min="26" max="26"/>
    <col width="8.25" bestFit="1" customWidth="1" style="6" min="27" max="27"/>
    <col width="4.125" customWidth="1" style="6" min="28" max="28"/>
    <col width="4.5" bestFit="1" customWidth="1" style="6" min="29" max="29"/>
    <col width="4.125" customWidth="1" style="6" min="30" max="30"/>
    <col width="6.5" customWidth="1" style="6" min="31" max="36"/>
    <col width="4.125" customWidth="1" style="6" min="37" max="16384"/>
  </cols>
  <sheetData>
    <row r="1" ht="40.5" customHeight="1" s="210" thickBot="1">
      <c r="A1" s="144" t="inlineStr">
        <is>
          <t>社員番号</t>
        </is>
      </c>
      <c r="B1" s="211" t="n"/>
      <c r="C1" s="145" t="n">
        <v>112</v>
      </c>
      <c r="D1" s="211" t="n"/>
      <c r="E1" s="212" t="inlineStr">
        <is>
          <t>部署</t>
        </is>
      </c>
      <c r="F1" s="213" t="inlineStr">
        <is>
          <t>事業部</t>
        </is>
      </c>
      <c r="G1" s="211" t="n"/>
      <c r="H1" s="212" t="inlineStr">
        <is>
          <t>氏名</t>
        </is>
      </c>
      <c r="I1" s="214" t="inlineStr">
        <is>
          <t>今井浩平</t>
        </is>
      </c>
      <c r="J1" s="211" t="n"/>
      <c r="K1" s="211" t="n"/>
      <c r="L1" s="215" t="n"/>
      <c r="M1" s="215" t="n"/>
      <c r="N1" s="216" t="n"/>
      <c r="O1" s="216" t="n"/>
      <c r="P1" s="216" t="n"/>
      <c r="Q1" s="216" t="n"/>
      <c r="R1" s="216" t="n"/>
      <c r="S1" s="216" t="n"/>
      <c r="T1" s="216" t="n"/>
      <c r="U1" s="216" t="n"/>
      <c r="V1" s="216" t="n"/>
      <c r="W1" s="216" t="n"/>
      <c r="X1" s="4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</row>
    <row r="2" ht="21" customHeight="1" s="210" thickTop="1">
      <c r="A2" s="5" t="n"/>
      <c r="B2" s="7" t="n"/>
      <c r="C2" s="7" t="n"/>
      <c r="D2" s="217" t="n"/>
      <c r="E2" s="217" t="n"/>
      <c r="F2" s="217" t="n"/>
      <c r="G2" s="5" t="n"/>
      <c r="H2" s="5" t="n"/>
      <c r="I2" s="215" t="n"/>
      <c r="J2" s="215" t="n"/>
      <c r="K2" s="215" t="n"/>
      <c r="L2" s="215" t="n"/>
      <c r="M2" s="215" t="n"/>
      <c r="N2" s="216" t="n"/>
      <c r="O2" s="216" t="n"/>
      <c r="P2" s="216" t="n"/>
      <c r="Q2" s="216" t="n"/>
      <c r="R2" s="216" t="n"/>
      <c r="S2" s="216" t="n"/>
      <c r="T2" s="216" t="n"/>
      <c r="U2" s="216" t="n"/>
      <c r="V2" s="216" t="n"/>
      <c r="W2" s="216" t="n"/>
      <c r="X2" s="4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</row>
    <row r="3" ht="15" customHeight="1" s="210">
      <c r="A3" s="218" t="n">
        <v>44562</v>
      </c>
      <c r="E3" s="5" t="n"/>
      <c r="F3" s="219" t="inlineStr">
        <is>
          <t>通常</t>
        </is>
      </c>
      <c r="G3" s="220" t="inlineStr">
        <is>
          <t>開始</t>
        </is>
      </c>
      <c r="H3" s="220" t="inlineStr">
        <is>
          <t>終了</t>
        </is>
      </c>
      <c r="I3" s="220" t="inlineStr">
        <is>
          <t>休憩（何時間）</t>
        </is>
      </c>
      <c r="J3" s="220" t="inlineStr">
        <is>
          <t>就労</t>
        </is>
      </c>
      <c r="K3" s="220" t="inlineStr">
        <is>
          <t>普通残業</t>
        </is>
      </c>
      <c r="L3" s="220" t="inlineStr">
        <is>
          <t>深夜残業</t>
        </is>
      </c>
      <c r="M3" s="216" t="n"/>
      <c r="N3" s="216" t="n"/>
      <c r="O3" s="216" t="n"/>
      <c r="P3" s="216" t="n"/>
      <c r="Q3" s="4" t="n"/>
      <c r="R3" s="4" t="n"/>
      <c r="S3" s="4" t="n"/>
      <c r="T3" s="4" t="n"/>
      <c r="U3" s="4" t="n"/>
      <c r="V3" s="4" t="n"/>
      <c r="W3" s="4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</row>
    <row r="4" ht="25.5" customHeight="1" s="210">
      <c r="E4" s="5" t="n"/>
      <c r="F4" s="221" t="n"/>
      <c r="G4" s="222" t="n">
        <v>0.375</v>
      </c>
      <c r="H4" s="222" t="n">
        <v>0.75</v>
      </c>
      <c r="I4" s="222" t="n">
        <v>0.04166666666666666</v>
      </c>
      <c r="J4" s="222">
        <f>H4-G4-I4</f>
        <v/>
      </c>
      <c r="K4" s="222" t="n">
        <v>0.9166666666666666</v>
      </c>
      <c r="L4" s="222" t="n">
        <v>1.208333333333333</v>
      </c>
      <c r="M4" s="216" t="n"/>
      <c r="N4" s="216" t="n"/>
      <c r="O4" s="216" t="n"/>
      <c r="P4" s="216" t="n"/>
      <c r="Q4" s="4" t="n"/>
      <c r="R4" s="4" t="n"/>
      <c r="S4" s="4" t="n"/>
      <c r="T4" s="4" t="n"/>
      <c r="U4" s="4" t="n"/>
      <c r="V4" s="11" t="n"/>
      <c r="W4" s="4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</row>
    <row r="5" ht="10.5" customHeight="1" s="210">
      <c r="A5" s="223" t="n"/>
      <c r="B5" s="223" t="n"/>
      <c r="C5" s="223" t="n"/>
      <c r="D5" s="13" t="n"/>
      <c r="E5" s="13" t="n"/>
      <c r="F5" s="224" t="n"/>
      <c r="G5" s="224" t="n"/>
      <c r="H5" s="224" t="n"/>
      <c r="I5" s="224" t="n"/>
      <c r="J5" s="224" t="n"/>
      <c r="K5" s="224" t="n"/>
      <c r="L5" s="224" t="n"/>
      <c r="M5" s="225" t="n"/>
      <c r="N5" s="226" t="n"/>
      <c r="O5" s="226" t="n"/>
      <c r="P5" s="226" t="n"/>
      <c r="Q5" s="216" t="n"/>
      <c r="R5" s="216" t="n"/>
      <c r="S5" s="216" t="n"/>
      <c r="T5" s="216" t="n"/>
      <c r="U5" s="216" t="n"/>
      <c r="V5" s="17" t="n"/>
      <c r="W5" s="216" t="n"/>
      <c r="X5" s="4" t="n"/>
      <c r="Y5" s="5" t="n"/>
      <c r="Z5" s="5" t="n"/>
      <c r="AA5" s="18" t="inlineStr">
        <is>
          <t>※消さない</t>
        </is>
      </c>
      <c r="AB5" s="18" t="n"/>
      <c r="AC5" s="18" t="n"/>
      <c r="AD5" s="5" t="n"/>
      <c r="AE5" s="5" t="n"/>
      <c r="AF5" s="5" t="n"/>
      <c r="AG5" s="5" t="n"/>
      <c r="AH5" s="5" t="n"/>
      <c r="AI5" s="5" t="n"/>
    </row>
    <row r="6" ht="18" customHeight="1" s="210" thickBot="1">
      <c r="A6" s="227" t="inlineStr">
        <is>
          <t>日にち</t>
        </is>
      </c>
      <c r="B6" s="228" t="n"/>
      <c r="C6" s="229" t="inlineStr">
        <is>
          <t>リモート
出張</t>
        </is>
      </c>
      <c r="D6" s="230" t="inlineStr">
        <is>
          <t>有休等</t>
        </is>
      </c>
      <c r="E6" s="231" t="inlineStr">
        <is>
          <t>備考</t>
        </is>
      </c>
      <c r="F6" s="232" t="inlineStr">
        <is>
          <t>就業</t>
        </is>
      </c>
      <c r="G6" s="233" t="n"/>
      <c r="H6" s="234" t="n"/>
      <c r="I6" s="235" t="inlineStr">
        <is>
          <t>総時間
（休憩控除）</t>
        </is>
      </c>
      <c r="J6" s="236" t="inlineStr">
        <is>
          <t>有給分</t>
        </is>
      </c>
      <c r="K6" s="237" t="inlineStr">
        <is>
          <t>所定内</t>
        </is>
      </c>
      <c r="L6" s="238" t="inlineStr">
        <is>
          <t>所定外
(休憩控除前）</t>
        </is>
      </c>
      <c r="M6" s="237" t="inlineStr">
        <is>
          <t>不就労</t>
        </is>
      </c>
      <c r="N6" s="238" t="inlineStr">
        <is>
          <t>休出
(所定外休憩控除前）</t>
        </is>
      </c>
      <c r="O6" s="239" t="inlineStr">
        <is>
          <t>振替/代休</t>
        </is>
      </c>
      <c r="P6" s="240" t="inlineStr">
        <is>
          <t>所定外残業詳細</t>
        </is>
      </c>
      <c r="Q6" s="233" t="n"/>
      <c r="R6" s="233" t="n"/>
      <c r="S6" s="241" t="n"/>
      <c r="T6" s="220" t="inlineStr">
        <is>
          <t>所定外深夜残業詳細</t>
        </is>
      </c>
      <c r="U6" s="233" t="n"/>
      <c r="V6" s="233" t="n"/>
      <c r="W6" s="241" t="n"/>
      <c r="X6" s="220" t="inlineStr">
        <is>
          <t>休出詳細</t>
        </is>
      </c>
      <c r="Y6" s="241" t="n"/>
      <c r="Z6" s="5" t="n"/>
      <c r="AA6" s="18" t="n"/>
      <c r="AB6" s="18" t="inlineStr">
        <is>
          <t>休憩時間</t>
        </is>
      </c>
      <c r="AC6" s="18" t="n"/>
      <c r="AD6" s="5" t="n"/>
      <c r="AE6" s="5" t="n"/>
      <c r="AF6" s="5" t="n"/>
      <c r="AG6" s="5" t="n"/>
      <c r="AH6" s="5" t="n"/>
      <c r="AI6" s="5" t="n"/>
    </row>
    <row r="7" ht="33" customHeight="1" s="210">
      <c r="A7" s="242" t="n"/>
      <c r="B7" s="243" t="n"/>
      <c r="C7" s="244" t="n"/>
      <c r="D7" s="245" t="n"/>
      <c r="E7" s="246" t="n"/>
      <c r="F7" s="247" t="inlineStr">
        <is>
          <t>始業時間</t>
        </is>
      </c>
      <c r="G7" s="248" t="inlineStr">
        <is>
          <t>終業時間</t>
        </is>
      </c>
      <c r="H7" s="249" t="inlineStr">
        <is>
          <t>所定内休憩
所定内私用外出</t>
        </is>
      </c>
      <c r="I7" s="250" t="n"/>
      <c r="J7" s="251" t="n"/>
      <c r="K7" s="252" t="n"/>
      <c r="L7" s="252" t="n"/>
      <c r="M7" s="252" t="n"/>
      <c r="N7" s="252" t="n"/>
      <c r="O7" s="253" t="n"/>
      <c r="P7" s="254" t="inlineStr">
        <is>
          <t>法定外
残業</t>
        </is>
      </c>
      <c r="Q7" s="237" t="inlineStr">
        <is>
          <t>残業休憩</t>
        </is>
      </c>
      <c r="R7" s="255" t="inlineStr">
        <is>
          <t>私用外出</t>
        </is>
      </c>
      <c r="S7" s="256" t="inlineStr">
        <is>
          <t>残業</t>
        </is>
      </c>
      <c r="T7" s="254" t="inlineStr">
        <is>
          <t>法定外
深夜</t>
        </is>
      </c>
      <c r="U7" s="237" t="inlineStr">
        <is>
          <t>深夜休憩</t>
        </is>
      </c>
      <c r="V7" s="257" t="inlineStr">
        <is>
          <t>私用外出</t>
        </is>
      </c>
      <c r="W7" s="256" t="inlineStr">
        <is>
          <t>深夜</t>
        </is>
      </c>
      <c r="X7" s="254" t="inlineStr">
        <is>
          <t>所定外
休憩</t>
        </is>
      </c>
      <c r="Y7" s="256" t="inlineStr">
        <is>
          <t>休出</t>
        </is>
      </c>
      <c r="Z7" s="5" t="n"/>
      <c r="AA7" s="27" t="n">
        <v>0</v>
      </c>
      <c r="AB7" s="18" t="n"/>
      <c r="AC7" s="27" t="n">
        <v>0</v>
      </c>
      <c r="AD7" s="5" t="n"/>
      <c r="AE7" s="258" t="inlineStr">
        <is>
          <t>開始</t>
        </is>
      </c>
      <c r="AF7" s="259" t="inlineStr">
        <is>
          <t>終了</t>
        </is>
      </c>
      <c r="AG7" s="260" t="inlineStr">
        <is>
          <t>休憩（何時間）</t>
        </is>
      </c>
      <c r="AH7" s="261" t="inlineStr">
        <is>
          <t>就労</t>
        </is>
      </c>
      <c r="AI7" s="220" t="inlineStr">
        <is>
          <t>普通残業</t>
        </is>
      </c>
      <c r="AJ7" s="262" t="inlineStr">
        <is>
          <t>深夜残業</t>
        </is>
      </c>
    </row>
    <row r="8" ht="32.25" customHeight="1" s="210">
      <c r="A8" s="263">
        <f>A3</f>
        <v/>
      </c>
      <c r="B8" s="264">
        <f>A8</f>
        <v/>
      </c>
      <c r="C8" s="265" t="n"/>
      <c r="D8" s="266" t="n"/>
      <c r="E8" s="70" t="n"/>
      <c r="F8" s="267" t="inlineStr"/>
      <c r="G8" s="268" t="inlineStr"/>
      <c r="H8" s="269" t="n"/>
      <c r="I8" s="270">
        <f>IF(D8="有",0+TIME(8,0,0),IF(D8="半有",(G8-MAX($F8,$AE8)-SUM(H8,Q8,U8,X8,R8,V8)+J8),IF(OR(D8="欠勤",D8="祝日",F8=""),0,IF(D8="遅刻",(G8-MAX($F8,$AE8)-SUM(H8,Q8,U8,X8,R8,V8)),IF(D8="早退/私用外出",(G8-MAX($F8,$AE8)-SUM(H8,Q8,U8,X8,R8,V8)),IF(D8="特休",(G8-MAX($F8,$AE8)-SUM(H8,Q8,U8,X8,R8,V8)+J8),IF(AND(D8="",F8=""),0,(G8-MAX($F8,$AE8)-SUM(H8,Q8,U8,X8,R8,V8)))))))))</f>
        <v/>
      </c>
      <c r="J8" s="271">
        <f>IF(AND(D8="有",F8=""),TIME(8,0,0),IF(D8="半有","８：００"-K8,IF(OR(D8="",D8="欠勤",D8="特休",D8="休出",D8="祝日",D8="遅刻",D8="早退/私用外出",D8="振替",D8="代休"),0,TIME(8,0,0)-K8)))</f>
        <v/>
      </c>
      <c r="K8" s="272">
        <f>IF(OR(F8="",D8="休出"),"",(IF(COUNT($F8:$G8)&lt;2,"",TEXT(MAX(0,MIN($G8,$AF8)-MAX($F8,$AE8)),"[h]:mm")*1))-$H8)</f>
        <v/>
      </c>
      <c r="L8" s="272">
        <f>IF(COUNT($F8:$G8)&lt;2,"",IF(D8="休出",W8,TEXT(MAX(0,MIN($G8,$AJ8)-MAX($F8,$AF8)),"[h]:mm")*1))</f>
        <v/>
      </c>
      <c r="M8" s="273">
        <f>IF(OR(D8="",D8="半有",D8="有",D8="欠勤",D8="特休",D8="休出",D8="祝日",D8="振替",D8="代休"),0,($AH8-K8))</f>
        <v/>
      </c>
      <c r="N8" s="272">
        <f>IF(D8="休出",G8-F8-H8-IF(COUNT($F8:$G8)&lt;2,"",TEXT(MAX(0,MIN($G8,$AJ8)-MAX($F8,$AI8)),"[h]:mm")*1),"")</f>
        <v/>
      </c>
      <c r="O8" s="274">
        <f>IF(AND(OR(D8="振替",D8="代休"),F8=""),TIME(8,0,0),IF(OR(D8="振替",D8="代休"),TIME(8,0,0)-K8,""))</f>
        <v/>
      </c>
      <c r="P8" s="275">
        <f>IF(OR(D8="休出",COUNT($F8:$G8)&lt;2),"",TEXT(MAX(0,MIN($G8,$AI8)-MAX($F8,$AF8)),"[h]:mm")*1)</f>
        <v/>
      </c>
      <c r="Q8" s="276">
        <f>IF(P8=0,"",VLOOKUP($G8,$AA$7:$AC$57,3))</f>
        <v/>
      </c>
      <c r="R8" s="277" t="n"/>
      <c r="S8" s="278">
        <f>IF(ISERROR(P8-Q8-R8&lt;=0),"",P8-Q8-R8)</f>
        <v/>
      </c>
      <c r="T8" s="279">
        <f>IF(COUNT($F8:$G8)&lt;2,"",TEXT(MAX(0,MIN($G8,$AJ8)-MAX($F8,$AI8)),"[h]:mm")*1)</f>
        <v/>
      </c>
      <c r="U8" s="276">
        <f>VLOOKUP($G8,$AA$59:$AC$171,3)</f>
        <v/>
      </c>
      <c r="V8" s="277" t="n"/>
      <c r="W8" s="280">
        <f>IF(ISERROR(T8-U8-V8&lt;=0),"",T8-U8-V8)</f>
        <v/>
      </c>
      <c r="X8" s="276">
        <f>IF(IF(D8="休出",IF(COUNT($F8:$G8)&lt;2,"",TEXT(MAX(0,MIN($G8,$AJ$8)-MAX($F8,$AI$8)),"[h]:mm")*1),"")="","",VLOOKUP($G8,$AA$7:$AC$57,3))</f>
        <v/>
      </c>
      <c r="Y8" s="280">
        <f>IF(ISERROR(G8-MAX($F8,$G$4)-H8-L8-X8&lt;=0),"",(G8-MAX($F8,$G$4)-H8)-L8-X8)</f>
        <v/>
      </c>
      <c r="Z8" s="5" t="n"/>
      <c r="AA8" s="27" t="n">
        <v>0.7493055555555556</v>
      </c>
      <c r="AB8" s="18" t="n"/>
      <c r="AC8" s="27" t="n"/>
      <c r="AD8" s="5" t="n"/>
      <c r="AE8" s="281" t="n">
        <v>0.375</v>
      </c>
      <c r="AF8" s="282">
        <f>AE8+AH8+AG8</f>
        <v/>
      </c>
      <c r="AG8" s="283" t="n">
        <v>0.04166666666666666</v>
      </c>
      <c r="AH8" s="284" t="n">
        <v>0.3333333333333333</v>
      </c>
      <c r="AI8" s="222" t="n">
        <v>0.9166666666666666</v>
      </c>
      <c r="AJ8" s="285" t="n">
        <v>1.208333333333333</v>
      </c>
    </row>
    <row r="9" ht="32.25" customHeight="1" s="210">
      <c r="A9" s="263">
        <f>A8+1</f>
        <v/>
      </c>
      <c r="B9" s="264">
        <f>A9</f>
        <v/>
      </c>
      <c r="C9" s="265" t="n"/>
      <c r="D9" s="266" t="n"/>
      <c r="E9" s="70" t="n"/>
      <c r="F9" s="267" t="inlineStr"/>
      <c r="G9" s="268" t="inlineStr"/>
      <c r="H9" s="269" t="n"/>
      <c r="I9" s="286">
        <f>IF(D9="有",0+TIME(8,0,0),IF(D9="半有",(G9-MAX($F9,$AE9)-SUM(H9,Q9,U9,X9,R9,V9)+J9),IF(OR(D9="欠勤",D9="祝日",F9=""),0,IF(D9="遅刻",(G9-MAX($F9,$AE9)-SUM(H9,Q9,U9,X9,R9,V9)),IF(D9="早退/私用外出",(G9-MAX($F9,$AE9)-SUM(H9,Q9,U9,X9,R9,V9)),IF(D9="特休",(G9-MAX($F9,$AE9)-SUM(H9,Q9,U9,X9,R9,V9)+J9),IF(AND(D9="",F9=""),0,(G9-MAX($F9,$AE9)-SUM(H9,Q9,U9,X9,R9,V9)))))))))</f>
        <v/>
      </c>
      <c r="J9" s="287">
        <f>IF(AND(D9="有",F9=""),TIME(8,0,0),IF(D9="半有","８：００"-K9,IF(OR(D9="",D9="欠勤",D9="特休",D9="休出",D9="祝日",D9="遅刻",D9="早退/私用外出",D9="振替",D9="代休"),0,TIME(8,0,0)-K9)))</f>
        <v/>
      </c>
      <c r="K9" s="288">
        <f>IF(OR(F9="",D9="休出"),"",(IF(COUNT($F9:$G9)&lt;2,"",TEXT(MAX(0,MIN($G9,$AF9)-MAX($F9,$AE9)),"[h]:mm")*1))-$H9)</f>
        <v/>
      </c>
      <c r="L9" s="288">
        <f>IF(COUNT($F9:$G9)&lt;2,"",IF(D9="休出",W9,TEXT(MAX(0,MIN($G9,$AJ9)-MAX($F9,$AF9)),"[h]:mm")*1))</f>
        <v/>
      </c>
      <c r="M9" s="289">
        <f>IF(OR(D9="",D9="半有",D9="有",D9="欠勤",D9="特休",D9="休出",D9="祝日",D9="振替",D9="代休"),0,($AH9-K9))</f>
        <v/>
      </c>
      <c r="N9" s="288">
        <f>IF(D9="休出",G9-F9-H9-IF(COUNT($F9:$G9)&lt;2,"",TEXT(MAX(0,MIN($G9,$AJ9)-MAX($F9,$AI9)),"[h]:mm")*1),"")</f>
        <v/>
      </c>
      <c r="O9" s="290">
        <f>IF(AND(OR(D9="振替",D9="代休"),F9=""),TIME(8,0,0),IF(OR(D9="振替",D9="代休"),TIME(8,0,0)-K9,""))</f>
        <v/>
      </c>
      <c r="P9" s="291">
        <f>IF(OR(D9="休出",COUNT($F9:$G9)&lt;2),"",TEXT(MAX(0,MIN($G9,$AI9)-MAX($F9,$AF9)),"[h]:mm")*1)</f>
        <v/>
      </c>
      <c r="Q9" s="292">
        <f>IF(P9=0,"",VLOOKUP($G9,$AA$7:$AC$57,3))</f>
        <v/>
      </c>
      <c r="R9" s="293" t="n"/>
      <c r="S9" s="294">
        <f>IF(ISERROR(P9-Q9-R9&lt;=0),"",P9-Q9-R9)</f>
        <v/>
      </c>
      <c r="T9" s="295">
        <f>IF(COUNT($F9:$G9)&lt;2,"",TEXT(MAX(0,MIN($G9,$AJ9)-MAX($F9,$AI9)),"[h]:mm")*1)</f>
        <v/>
      </c>
      <c r="U9" s="292">
        <f>VLOOKUP($G9,$AA$59:$AC$171,3)</f>
        <v/>
      </c>
      <c r="V9" s="293" t="n"/>
      <c r="W9" s="294">
        <f>IF(ISERROR(T9-U9-V9&lt;=0),"",T9-U9-V9)</f>
        <v/>
      </c>
      <c r="X9" s="292">
        <f>IF(IF(D9="休出",IF(COUNT($F9:$G9)&lt;2,"",TEXT(MAX(0,MIN($G9,$AJ$8)-MAX($F9,$AI$8)),"[h]:mm")*1),"")="","",VLOOKUP($G9,$AA$7:$AC$57,3))</f>
        <v/>
      </c>
      <c r="Y9" s="294">
        <f>IF(ISERROR(G9-MAX($F9,$G$4)-H9-L9-X9&lt;=0),"",(G9-MAX($F9,$G$4)-H9)-L9-X9)</f>
        <v/>
      </c>
      <c r="Z9" s="5" t="n"/>
      <c r="AA9" s="27" t="n">
        <v>0.75</v>
      </c>
      <c r="AB9" s="18" t="n"/>
      <c r="AC9" s="27" t="n">
        <v>0</v>
      </c>
      <c r="AD9" s="5" t="n"/>
      <c r="AE9" s="281" t="n">
        <v>0.375</v>
      </c>
      <c r="AF9" s="282">
        <f>AE9+AH9+AG9</f>
        <v/>
      </c>
      <c r="AG9" s="283" t="n">
        <v>0.04166666666666666</v>
      </c>
      <c r="AH9" s="284" t="n">
        <v>0.3333333333333333</v>
      </c>
      <c r="AI9" s="222" t="n">
        <v>0.9166666666666666</v>
      </c>
      <c r="AJ9" s="285" t="n">
        <v>1.208333333333333</v>
      </c>
    </row>
    <row r="10" ht="32.25" customHeight="1" s="210">
      <c r="A10" s="263">
        <f>A9+1</f>
        <v/>
      </c>
      <c r="B10" s="264">
        <f>A10</f>
        <v/>
      </c>
      <c r="C10" s="265" t="n"/>
      <c r="D10" s="266" t="n"/>
      <c r="E10" s="65" t="n"/>
      <c r="F10" s="267" t="inlineStr"/>
      <c r="G10" s="268" t="inlineStr"/>
      <c r="H10" s="269" t="n"/>
      <c r="I10" s="286">
        <f>IF(D10="有",0+TIME(8,0,0),IF(D10="半有",(G10-MAX($F10,$AE10)-SUM(H10,Q10,U10,X10,R10,V10)+J10),IF(OR(D10="欠勤",D10="祝日",F10=""),0,IF(D10="遅刻",(G10-MAX($F10,$AE10)-SUM(H10,Q10,U10,X10,R10,V10)),IF(D10="早退/私用外出",(G10-MAX($F10,$AE10)-SUM(H10,Q10,U10,X10,R10,V10)),IF(D10="特休",(G10-MAX($F10,$AE10)-SUM(H10,Q10,U10,X10,R10,V10)+J10),IF(AND(D10="",F10=""),0,(G10-MAX($F10,$AE10)-SUM(H10,Q10,U10,X10,R10,V10)))))))))</f>
        <v/>
      </c>
      <c r="J10" s="287">
        <f>IF(AND(D10="有",F10=""),TIME(8,0,0),IF(D10="半有","８：００"-K10,IF(OR(D10="",D10="欠勤",D10="特休",D10="休出",D10="祝日",D10="遅刻",D10="早退/私用外出",D10="振替",D10="代休"),0,TIME(8,0,0)-K10)))</f>
        <v/>
      </c>
      <c r="K10" s="288">
        <f>IF(OR(F10="",D10="休出"),"",(IF(COUNT($F10:$G10)&lt;2,"",TEXT(MAX(0,MIN($G10,$AF10)-MAX($F10,$AE10)),"[h]:mm")*1))-$H10)</f>
        <v/>
      </c>
      <c r="L10" s="288">
        <f>IF(COUNT($F10:$G10)&lt;2,"",IF(D10="休出",W10,TEXT(MAX(0,MIN($G10,$AJ10)-MAX($F10,$AF10)),"[h]:mm")*1))</f>
        <v/>
      </c>
      <c r="M10" s="289">
        <f>IF(OR(D10="",D10="半有",D10="有",D10="欠勤",D10="特休",D10="休出",D10="祝日",D10="振替",D10="代休"),0,($AH10-K10))</f>
        <v/>
      </c>
      <c r="N10" s="288">
        <f>IF(D10="休出",G10-F10-H10-IF(COUNT($F10:$G10)&lt;2,"",TEXT(MAX(0,MIN($G10,$AJ10)-MAX($F10,$AI10)),"[h]:mm")*1),"")</f>
        <v/>
      </c>
      <c r="O10" s="290">
        <f>IF(AND(OR(D10="振替",D10="代休"),F10=""),TIME(8,0,0),IF(OR(D10="振替",D10="代休"),TIME(8,0,0)-K10,""))</f>
        <v/>
      </c>
      <c r="P10" s="291">
        <f>IF(OR(D10="休出",COUNT($F10:$G10)&lt;2),"",TEXT(MAX(0,MIN($G10,$AI10)-MAX($F10,$AF10)),"[h]:mm")*1)</f>
        <v/>
      </c>
      <c r="Q10" s="292">
        <f>IF(P10=0,"",VLOOKUP($G10,$AA$7:$AC$57,3))</f>
        <v/>
      </c>
      <c r="R10" s="293" t="n"/>
      <c r="S10" s="294">
        <f>IF(ISERROR(P10-Q10-R10&lt;=0),"",P10-Q10-R10)</f>
        <v/>
      </c>
      <c r="T10" s="295">
        <f>IF(COUNT($F10:$G10)&lt;2,"",TEXT(MAX(0,MIN($G10,$AJ10)-MAX($F10,$AI10)),"[h]:mm")*1)</f>
        <v/>
      </c>
      <c r="U10" s="292">
        <f>VLOOKUP($G10,$AA$59:$AC$171,3)</f>
        <v/>
      </c>
      <c r="V10" s="293" t="n"/>
      <c r="W10" s="294">
        <f>IF(ISERROR(T10-U10-V10&lt;=0),"",T10-U10-V10)</f>
        <v/>
      </c>
      <c r="X10" s="292">
        <f>IF(IF(D10="休出",IF(COUNT($F10:$G10)&lt;2,"",TEXT(MAX(0,MIN($G10,$AJ$8)-MAX($F10,$AI$8)),"[h]:mm")*1),"")="","",VLOOKUP($G10,$AA$7:$AC$57,3))</f>
        <v/>
      </c>
      <c r="Y10" s="294">
        <f>IF(ISERROR(G10-MAX($F10,$G$4)-H10-L10-X10&lt;=0),"",(G10-MAX($F10,$G$4)-H10)-L10-X10)</f>
        <v/>
      </c>
      <c r="Z10" s="5" t="n"/>
      <c r="AA10" s="27" t="n">
        <v>0.7506944444444444</v>
      </c>
      <c r="AB10" s="18" t="n">
        <v>30</v>
      </c>
      <c r="AC10" s="27" t="n">
        <v>0.0006944444444444445</v>
      </c>
      <c r="AD10" s="5" t="n"/>
      <c r="AE10" s="281" t="n">
        <v>0.375</v>
      </c>
      <c r="AF10" s="282">
        <f>AE10+AH10+AG10</f>
        <v/>
      </c>
      <c r="AG10" s="283" t="n">
        <v>0.04166666666666666</v>
      </c>
      <c r="AH10" s="284" t="n">
        <v>0.3333333333333333</v>
      </c>
      <c r="AI10" s="222" t="n">
        <v>0.9166666666666666</v>
      </c>
      <c r="AJ10" s="285" t="n">
        <v>1.208333333333333</v>
      </c>
    </row>
    <row r="11" ht="32.25" customHeight="1" s="210">
      <c r="A11" s="263">
        <f>A10+1</f>
        <v/>
      </c>
      <c r="B11" s="264">
        <f>A11</f>
        <v/>
      </c>
      <c r="C11" s="265" t="n"/>
      <c r="D11" s="266" t="n"/>
      <c r="E11" s="65" t="n"/>
      <c r="F11" s="366" t="n">
        <v>1.369444444444444</v>
      </c>
      <c r="G11" s="268" t="n">
        <v>2</v>
      </c>
      <c r="H11" s="269" t="n"/>
      <c r="I11" s="286">
        <f>IF(D11="有",0+TIME(8,0,0),IF(D11="半有",(G11-MAX($F11,$AE11)-SUM(H11,Q11,U11,X11,R11,V11)+J11),IF(OR(D11="欠勤",D11="祝日",F11=""),0,IF(D11="遅刻",(G11-MAX($F11,$AE11)-SUM(H11,Q11,U11,X11,R11,V11)),IF(D11="早退/私用外出",(G11-MAX($F11,$AE11)-SUM(H11,Q11,U11,X11,R11,V11)),IF(D11="特休",(G11-MAX($F11,$AE11)-SUM(H11,Q11,U11,X11,R11,V11)+J11),IF(AND(D11="",F11=""),0,(G11-MAX($F11,$AE11)-SUM(H11,Q11,U11,X11,R11,V11)))))))))</f>
        <v/>
      </c>
      <c r="J11" s="287">
        <f>IF(AND(D11="有",F11=""),TIME(8,0,0),IF(D11="半有","８：００"-K11,IF(OR(D11="",D11="欠勤",D11="特休",D11="休出",D11="祝日",D11="遅刻",D11="早退/私用外出",D11="振替",D11="代休"),0,TIME(8,0,0)-K11)))</f>
        <v/>
      </c>
      <c r="K11" s="288">
        <f>IF(OR(F11="",D11="休出"),"",(IF(COUNT($F11:$G11)&lt;2,"",TEXT(MAX(0,MIN($G11,$AF11)-MAX($F11,$AE11)),"[h]:mm")*1))-$H11)</f>
        <v/>
      </c>
      <c r="L11" s="288">
        <f>IF(COUNT($F11:$G11)&lt;2,"",IF(D11="休出",W11,TEXT(MAX(0,MIN($G11,$AJ11)-MAX($F11,$AF11)),"[h]:mm")*1))</f>
        <v/>
      </c>
      <c r="M11" s="289">
        <f>IF(OR(D11="",D11="半有",D11="有",D11="欠勤",D11="特休",D11="休出",D11="祝日",D11="振替",D11="代休"),0,($AH11-K11))</f>
        <v/>
      </c>
      <c r="N11" s="288">
        <f>IF(D11="休出",G11-F11-H11-IF(COUNT($F11:$G11)&lt;2,"",TEXT(MAX(0,MIN($G11,$AJ11)-MAX($F11,$AI11)),"[h]:mm")*1),"")</f>
        <v/>
      </c>
      <c r="O11" s="290">
        <f>IF(AND(OR(D11="振替",D11="代休"),F11=""),TIME(8,0,0),IF(OR(D11="振替",D11="代休"),TIME(8,0,0)-K11,""))</f>
        <v/>
      </c>
      <c r="P11" s="291">
        <f>IF(OR(D11="休出",COUNT($F11:$G11)&lt;2),"",TEXT(MAX(0,MIN($G11,$AI11)-MAX($F11,$AF11)),"[h]:mm")*1)</f>
        <v/>
      </c>
      <c r="Q11" s="292">
        <f>IF(P11=0,"",VLOOKUP($G11,$AA$7:$AC$57,3))</f>
        <v/>
      </c>
      <c r="R11" s="293" t="n"/>
      <c r="S11" s="294">
        <f>IF(ISERROR(P11-Q11-R11&lt;=0),"",P11-Q11-R11)</f>
        <v/>
      </c>
      <c r="T11" s="295">
        <f>IF(COUNT($F11:$G11)&lt;2,"",TEXT(MAX(0,MIN($G11,$AJ11)-MAX($F11,$AI11)),"[h]:mm")*1)</f>
        <v/>
      </c>
      <c r="U11" s="292">
        <f>VLOOKUP($G11,$AA$59:$AC$171,3)</f>
        <v/>
      </c>
      <c r="V11" s="293" t="n"/>
      <c r="W11" s="294">
        <f>IF(ISERROR(T11-U11-V11&lt;=0),"",T11-U11-V11)</f>
        <v/>
      </c>
      <c r="X11" s="292">
        <f>IF(IF(D11="休出",IF(COUNT($F11:$G11)&lt;2,"",TEXT(MAX(0,MIN($G11,$AJ$8)-MAX($F11,$AI$8)),"[h]:mm")*1),"")="","",VLOOKUP($G11,$AA$7:$AC$57,3))</f>
        <v/>
      </c>
      <c r="Y11" s="294">
        <f>IF(ISERROR(G11-MAX($F11,$G$4)-H11-L11-X11&lt;=0),"",(G11-MAX($F11,$G$4)-H11)-L11-X11)</f>
        <v/>
      </c>
      <c r="Z11" s="5" t="n"/>
      <c r="AA11" s="27" t="n">
        <v>0.7513888888888889</v>
      </c>
      <c r="AB11" s="18" t="n"/>
      <c r="AC11" s="27" t="n">
        <v>0.001388888888888889</v>
      </c>
      <c r="AD11" s="5" t="n"/>
      <c r="AE11" s="281" t="n">
        <v>0.375</v>
      </c>
      <c r="AF11" s="282">
        <f>AE11+AH11+AG11</f>
        <v/>
      </c>
      <c r="AG11" s="283" t="n">
        <v>0.04166666666666666</v>
      </c>
      <c r="AH11" s="284" t="n">
        <v>0.3333333333333333</v>
      </c>
      <c r="AI11" s="222" t="n">
        <v>0.9166666666666666</v>
      </c>
      <c r="AJ11" s="285" t="n">
        <v>1.208333333333333</v>
      </c>
    </row>
    <row r="12" ht="32.25" customHeight="1" s="210">
      <c r="A12" s="263">
        <f>A11+1</f>
        <v/>
      </c>
      <c r="B12" s="264">
        <f>A12</f>
        <v/>
      </c>
      <c r="C12" s="265" t="n"/>
      <c r="D12" s="266" t="n"/>
      <c r="E12" s="70" t="n"/>
      <c r="F12" s="366" t="n">
        <v>1.368055555555556</v>
      </c>
      <c r="G12" s="268" t="n">
        <v>2</v>
      </c>
      <c r="H12" s="269" t="n"/>
      <c r="I12" s="286">
        <f>IF(D12="有",0+TIME(8,0,0),IF(D12="半有",(G12-MAX($F12,$AE12)-SUM(H12,Q12,U12,X12,R12,V12)+J12),IF(OR(D12="欠勤",D12="祝日",F12=""),0,IF(D12="遅刻",(G12-MAX($F12,$AE12)-SUM(H12,Q12,U12,X12,R12,V12)),IF(D12="早退/私用外出",(G12-MAX($F12,$AE12)-SUM(H12,Q12,U12,X12,R12,V12)),IF(D12="特休",(G12-MAX($F12,$AE12)-SUM(H12,Q12,U12,X12,R12,V12)+J12),IF(AND(D12="",F12=""),0,(G12-MAX($F12,$AE12)-SUM(H12,Q12,U12,X12,R12,V12)))))))))</f>
        <v/>
      </c>
      <c r="J12" s="287">
        <f>IF(AND(D12="有",F12=""),TIME(8,0,0),IF(D12="半有","８：００"-K12,IF(OR(D12="",D12="欠勤",D12="特休",D12="休出",D12="祝日",D12="遅刻",D12="早退/私用外出",D12="振替",D12="代休"),0,TIME(8,0,0)-K12)))</f>
        <v/>
      </c>
      <c r="K12" s="288">
        <f>IF(OR(F12="",D12="休出"),"",(IF(COUNT($F12:$G12)&lt;2,"",TEXT(MAX(0,MIN($G12,$AF12)-MAX($F12,$AE12)),"[h]:mm")*1))-$H12)</f>
        <v/>
      </c>
      <c r="L12" s="288">
        <f>IF(COUNT($F12:$G12)&lt;2,"",IF(D12="休出",W12,TEXT(MAX(0,MIN($G12,$AJ12)-MAX($F12,$AF12)),"[h]:mm")*1))</f>
        <v/>
      </c>
      <c r="M12" s="289">
        <f>IF(OR(D12="",D12="半有",D12="有",D12="欠勤",D12="特休",D12="休出",D12="祝日",D12="振替",D12="代休"),0,($AH12-K12))</f>
        <v/>
      </c>
      <c r="N12" s="288">
        <f>IF(D12="休出",G12-F12-H12-IF(COUNT($F12:$G12)&lt;2,"",TEXT(MAX(0,MIN($G12,$AJ12)-MAX($F12,$AI12)),"[h]:mm")*1),"")</f>
        <v/>
      </c>
      <c r="O12" s="290">
        <f>IF(AND(OR(D12="振替",D12="代休"),F12=""),TIME(8,0,0),IF(OR(D12="振替",D12="代休"),TIME(8,0,0)-K12,""))</f>
        <v/>
      </c>
      <c r="P12" s="291">
        <f>IF(OR(D12="休出",COUNT($F12:$G12)&lt;2),"",TEXT(MAX(0,MIN($G12,$AI12)-MAX($F12,$AF12)),"[h]:mm")*1)</f>
        <v/>
      </c>
      <c r="Q12" s="292">
        <f>IF(P12=0,"",VLOOKUP($G12,$AA$7:$AC$57,3))</f>
        <v/>
      </c>
      <c r="R12" s="293" t="n"/>
      <c r="S12" s="294">
        <f>IF(ISERROR(P12-Q12-R12&lt;=0),"",P12-Q12-R12)</f>
        <v/>
      </c>
      <c r="T12" s="295">
        <f>IF(COUNT($F12:$G12)&lt;2,"",TEXT(MAX(0,MIN($G12,$AJ12)-MAX($F12,$AI12)),"[h]:mm")*1)</f>
        <v/>
      </c>
      <c r="U12" s="292">
        <f>VLOOKUP($G12,$AA$59:$AC$171,3)</f>
        <v/>
      </c>
      <c r="V12" s="293" t="n"/>
      <c r="W12" s="294">
        <f>IF(ISERROR(T12-U12-V12&lt;=0),"",T12-U12-V12)</f>
        <v/>
      </c>
      <c r="X12" s="292">
        <f>IF(IF(D12="休出",IF(COUNT($F12:$G12)&lt;2,"",TEXT(MAX(0,MIN($G12,$AJ$8)-MAX($F12,$AI$8)),"[h]:mm")*1),"")="","",VLOOKUP($G12,$AA$7:$AC$57,3))</f>
        <v/>
      </c>
      <c r="Y12" s="294">
        <f>IF(ISERROR(G12-MAX($F12,$G$4)-H12-L12-X12&lt;=0),"",(G12-MAX($F12,$G$4)-H12)-L12-X12)</f>
        <v/>
      </c>
      <c r="Z12" s="5" t="n"/>
      <c r="AA12" s="27" t="n">
        <v>0.7520833333333333</v>
      </c>
      <c r="AB12" s="18" t="n"/>
      <c r="AC12" s="27" t="n">
        <v>0.002083333333333333</v>
      </c>
      <c r="AD12" s="5" t="n"/>
      <c r="AE12" s="281" t="n">
        <v>0.375</v>
      </c>
      <c r="AF12" s="282">
        <f>AE12+AH12+AG12</f>
        <v/>
      </c>
      <c r="AG12" s="283" t="n">
        <v>0.04166666666666666</v>
      </c>
      <c r="AH12" s="284" t="n">
        <v>0.3333333333333333</v>
      </c>
      <c r="AI12" s="222" t="n">
        <v>0.9166666666666666</v>
      </c>
      <c r="AJ12" s="285" t="n">
        <v>1.208333333333333</v>
      </c>
    </row>
    <row r="13" ht="32.25" customHeight="1" s="210">
      <c r="A13" s="263">
        <f>A12+1</f>
        <v/>
      </c>
      <c r="B13" s="264">
        <f>A13</f>
        <v/>
      </c>
      <c r="C13" s="265" t="n"/>
      <c r="D13" s="266" t="n"/>
      <c r="E13" s="70" t="n"/>
      <c r="F13" s="366" t="n">
        <v>1.375</v>
      </c>
      <c r="G13" s="268" t="n">
        <v>2</v>
      </c>
      <c r="H13" s="269" t="n"/>
      <c r="I13" s="286">
        <f>IF(D13="有",0+TIME(8,0,0),IF(D13="半有",(G13-MAX($F13,$AE13)-SUM(H13,Q13,U13,X13,R13,V13)+J13),IF(OR(D13="欠勤",D13="祝日",F13=""),0,IF(D13="遅刻",(G13-MAX($F13,$AE13)-SUM(H13,Q13,U13,X13,R13,V13)),IF(D13="早退/私用外出",(G13-MAX($F13,$AE13)-SUM(H13,Q13,U13,X13,R13,V13)),IF(D13="特休",(G13-MAX($F13,$AE13)-SUM(H13,Q13,U13,X13,R13,V13)+J13),IF(AND(D13="",F13=""),0,(G13-MAX($F13,$AE13)-SUM(H13,Q13,U13,X13,R13,V13)))))))))</f>
        <v/>
      </c>
      <c r="J13" s="287">
        <f>IF(AND(D13="有",F13=""),TIME(8,0,0),IF(D13="半有","８：００"-K13,IF(OR(D13="",D13="欠勤",D13="特休",D13="休出",D13="祝日",D13="遅刻",D13="早退/私用外出",D13="振替",D13="代休"),0,TIME(8,0,0)-K13)))</f>
        <v/>
      </c>
      <c r="K13" s="288">
        <f>IF(OR(F13="",D13="休出"),"",(IF(COUNT($F13:$G13)&lt;2,"",TEXT(MAX(0,MIN($G13,$AF13)-MAX($F13,$AE13)),"[h]:mm")*1))-$H13)</f>
        <v/>
      </c>
      <c r="L13" s="288">
        <f>IF(COUNT($F13:$G13)&lt;2,"",IF(D13="休出",W13,TEXT(MAX(0,MIN($G13,$AJ13)-MAX($F13,$AF13)),"[h]:mm")*1))</f>
        <v/>
      </c>
      <c r="M13" s="289">
        <f>IF(OR(D13="",D13="半有",D13="有",D13="欠勤",D13="特休",D13="休出",D13="祝日",D13="振替",D13="代休"),0,($AH13-K13))</f>
        <v/>
      </c>
      <c r="N13" s="288">
        <f>IF(D13="休出",G13-F13-H13-IF(COUNT($F13:$G13)&lt;2,"",TEXT(MAX(0,MIN($G13,$AJ13)-MAX($F13,$AI13)),"[h]:mm")*1),"")</f>
        <v/>
      </c>
      <c r="O13" s="290">
        <f>IF(AND(OR(D13="振替",D13="代休"),F13=""),TIME(8,0,0),IF(OR(D13="振替",D13="代休"),TIME(8,0,0)-K13,""))</f>
        <v/>
      </c>
      <c r="P13" s="291">
        <f>IF(OR(D13="休出",COUNT($F13:$G13)&lt;2),"",TEXT(MAX(0,MIN($G13,$AI13)-MAX($F13,$AF13)),"[h]:mm")*1)</f>
        <v/>
      </c>
      <c r="Q13" s="292">
        <f>IF(P13=0,"",VLOOKUP($G13,$AA$7:$AC$57,3))</f>
        <v/>
      </c>
      <c r="R13" s="293" t="n"/>
      <c r="S13" s="294">
        <f>IF(ISERROR(P13-Q13-R13&lt;=0),"",P13-Q13-R13)</f>
        <v/>
      </c>
      <c r="T13" s="295">
        <f>IF(COUNT($F13:$G13)&lt;2,"",TEXT(MAX(0,MIN($G13,$AJ13)-MAX($F13,$AI13)),"[h]:mm")*1)</f>
        <v/>
      </c>
      <c r="U13" s="292">
        <f>VLOOKUP($G13,$AA$59:$AC$171,3)</f>
        <v/>
      </c>
      <c r="V13" s="293" t="n"/>
      <c r="W13" s="294">
        <f>IF(ISERROR(T13-U13-V13&lt;=0),"",T13-U13-V13)</f>
        <v/>
      </c>
      <c r="X13" s="292">
        <f>IF(IF(D13="休出",IF(COUNT($F13:$G13)&lt;2,"",TEXT(MAX(0,MIN($G13,$AJ$8)-MAX($F13,$AI$8)),"[h]:mm")*1),"")="","",VLOOKUP($G13,$AA$7:$AC$57,3))</f>
        <v/>
      </c>
      <c r="Y13" s="294">
        <f>IF(ISERROR(G13-MAX($F13,$G$4)-H13-L13-X13&lt;=0),"",(G13-MAX($F13,$G$4)-H13)-L13-X13)</f>
        <v/>
      </c>
      <c r="Z13" s="5" t="n"/>
      <c r="AA13" s="27" t="n">
        <v>0.7527777777777778</v>
      </c>
      <c r="AB13" s="18" t="n"/>
      <c r="AC13" s="27" t="n">
        <v>0.002777777777777778</v>
      </c>
      <c r="AD13" s="5" t="n"/>
      <c r="AE13" s="281" t="n">
        <v>0.375</v>
      </c>
      <c r="AF13" s="282">
        <f>AE13+AH13+AG13</f>
        <v/>
      </c>
      <c r="AG13" s="283" t="n">
        <v>0.04166666666666666</v>
      </c>
      <c r="AH13" s="284" t="n">
        <v>0.3333333333333333</v>
      </c>
      <c r="AI13" s="222" t="n">
        <v>0.9166666666666666</v>
      </c>
      <c r="AJ13" s="285" t="n">
        <v>1.208333333333333</v>
      </c>
    </row>
    <row r="14" ht="32.25" customHeight="1" s="210">
      <c r="A14" s="263">
        <f>A13+1</f>
        <v/>
      </c>
      <c r="B14" s="264">
        <f>A14</f>
        <v/>
      </c>
      <c r="C14" s="265" t="n"/>
      <c r="D14" s="266" t="n"/>
      <c r="E14" s="70" t="n"/>
      <c r="F14" s="366" t="n">
        <v>1.375</v>
      </c>
      <c r="G14" s="268" t="n">
        <v>2</v>
      </c>
      <c r="H14" s="269" t="n"/>
      <c r="I14" s="286">
        <f>IF(D14="有",0+TIME(8,0,0),IF(D14="半有",(G14-MAX($F14,$AE14)-SUM(H14,Q14,U14,X14,R14,V14)+J14),IF(OR(D14="欠勤",D14="祝日",F14=""),0,IF(D14="遅刻",(G14-MAX($F14,$AE14)-SUM(H14,Q14,U14,X14,R14,V14)),IF(D14="早退/私用外出",(G14-MAX($F14,$AE14)-SUM(H14,Q14,U14,X14,R14,V14)),IF(D14="特休",(G14-MAX($F14,$AE14)-SUM(H14,Q14,U14,X14,R14,V14)+J14),IF(AND(D14="",F14=""),0,(G14-MAX($F14,$AE14)-SUM(H14,Q14,U14,X14,R14,V14)))))))))</f>
        <v/>
      </c>
      <c r="J14" s="287">
        <f>IF(AND(D14="有",F14=""),TIME(8,0,0),IF(D14="半有","８：００"-K14,IF(OR(D14="",D14="欠勤",D14="特休",D14="休出",D14="祝日",D14="遅刻",D14="早退/私用外出",D14="振替",D14="代休"),0,TIME(8,0,0)-K14)))</f>
        <v/>
      </c>
      <c r="K14" s="288">
        <f>IF(OR(F14="",D14="休出"),"",(IF(COUNT($F14:$G14)&lt;2,"",TEXT(MAX(0,MIN($G14,$AF14)-MAX($F14,$AE14)),"[h]:mm")*1))-$H14)</f>
        <v/>
      </c>
      <c r="L14" s="288">
        <f>IF(COUNT($F14:$G14)&lt;2,"",IF(D14="休出",W14,TEXT(MAX(0,MIN($G14,$AJ14)-MAX($F14,$AF14)),"[h]:mm")*1))</f>
        <v/>
      </c>
      <c r="M14" s="289">
        <f>IF(OR(D14="",D14="半有",D14="有",D14="欠勤",D14="特休",D14="休出",D14="祝日",D14="振替",D14="代休"),0,($AH14-K14))</f>
        <v/>
      </c>
      <c r="N14" s="288">
        <f>IF(D14="休出",G14-F14-H14-IF(COUNT($F14:$G14)&lt;2,"",TEXT(MAX(0,MIN($G14,$AJ14)-MAX($F14,$AI14)),"[h]:mm")*1),"")</f>
        <v/>
      </c>
      <c r="O14" s="290">
        <f>IF(AND(OR(D14="振替",D14="代休"),F14=""),TIME(8,0,0),IF(OR(D14="振替",D14="代休"),TIME(8,0,0)-K14,""))</f>
        <v/>
      </c>
      <c r="P14" s="291">
        <f>IF(OR(D14="休出",COUNT($F14:$G14)&lt;2),"",TEXT(MAX(0,MIN($G14,$AI14)-MAX($F14,$AF14)),"[h]:mm")*1)</f>
        <v/>
      </c>
      <c r="Q14" s="292">
        <f>IF(P14=0,"",VLOOKUP($G14,$AA$7:$AC$57,3))</f>
        <v/>
      </c>
      <c r="R14" s="293" t="n"/>
      <c r="S14" s="294">
        <f>IF(ISERROR(P14-Q14-R14&lt;=0),"",P14-Q14-R14)</f>
        <v/>
      </c>
      <c r="T14" s="295">
        <f>IF(COUNT($F14:$G14)&lt;2,"",TEXT(MAX(0,MIN($G14,$AJ14)-MAX($F14,$AI14)),"[h]:mm")*1)</f>
        <v/>
      </c>
      <c r="U14" s="292">
        <f>VLOOKUP($G14,$AA$59:$AC$171,3)</f>
        <v/>
      </c>
      <c r="V14" s="293" t="n"/>
      <c r="W14" s="294">
        <f>IF(ISERROR(T14-U14-V14&lt;=0),"",T14-U14-V14)</f>
        <v/>
      </c>
      <c r="X14" s="292">
        <f>IF(IF(D14="休出",IF(COUNT($F14:$G14)&lt;2,"",TEXT(MAX(0,MIN($G14,$AJ$8)-MAX($F14,$AI$8)),"[h]:mm")*1),"")="","",VLOOKUP($G14,$AA$7:$AC$57,3))</f>
        <v/>
      </c>
      <c r="Y14" s="294">
        <f>IF(ISERROR(G14-MAX($F14,$G$4)-H14-L14-X14&lt;=0),"",(G14-MAX($F14,$G$4)-H14)-L14-X14)</f>
        <v/>
      </c>
      <c r="Z14" s="5" t="n"/>
      <c r="AA14" s="27" t="n">
        <v>0.7534722222222222</v>
      </c>
      <c r="AB14" s="18" t="n"/>
      <c r="AC14" s="27" t="n">
        <v>0.003472222222222222</v>
      </c>
      <c r="AD14" s="66" t="n"/>
      <c r="AE14" s="281" t="n">
        <v>0.375</v>
      </c>
      <c r="AF14" s="282">
        <f>AE14+AH14+AG14</f>
        <v/>
      </c>
      <c r="AG14" s="283" t="n">
        <v>0.04166666666666666</v>
      </c>
      <c r="AH14" s="284" t="n">
        <v>0.3333333333333333</v>
      </c>
      <c r="AI14" s="222" t="n">
        <v>0.9166666666666666</v>
      </c>
      <c r="AJ14" s="285" t="n">
        <v>1.208333333333333</v>
      </c>
    </row>
    <row r="15" ht="32.25" customHeight="1" s="210">
      <c r="A15" s="263">
        <f>A14+1</f>
        <v/>
      </c>
      <c r="B15" s="264">
        <f>A15</f>
        <v/>
      </c>
      <c r="C15" s="265" t="n"/>
      <c r="D15" s="266" t="n"/>
      <c r="E15" s="70" t="n"/>
      <c r="F15" s="267" t="inlineStr"/>
      <c r="G15" s="268" t="inlineStr"/>
      <c r="H15" s="269" t="n"/>
      <c r="I15" s="286">
        <f>IF(D15="有",0+TIME(8,0,0),IF(D15="半有",(G15-MAX($F15,$AE15)-SUM(H15,Q15,U15,X15,R15,V15)+J15),IF(OR(D15="欠勤",D15="祝日",F15=""),0,IF(D15="遅刻",(G15-MAX($F15,$AE15)-SUM(H15,Q15,U15,X15,R15,V15)),IF(D15="早退/私用外出",(G15-MAX($F15,$AE15)-SUM(H15,Q15,U15,X15,R15,V15)),IF(D15="特休",(G15-MAX($F15,$AE15)-SUM(H15,Q15,U15,X15,R15,V15)+J15),IF(AND(D15="",F15=""),0,(G15-MAX($F15,$AE15)-SUM(H15,Q15,U15,X15,R15,V15)))))))))</f>
        <v/>
      </c>
      <c r="J15" s="287">
        <f>IF(AND(D15="有",F15=""),TIME(8,0,0),IF(D15="半有","８：００"-K15,IF(OR(D15="",D15="欠勤",D15="特休",D15="休出",D15="祝日",D15="遅刻",D15="早退/私用外出",D15="振替",D15="代休"),0,TIME(8,0,0)-K15)))</f>
        <v/>
      </c>
      <c r="K15" s="288">
        <f>IF(OR(F15="",D15="休出"),"",(IF(COUNT($F15:$G15)&lt;2,"",TEXT(MAX(0,MIN($G15,$AF15)-MAX($F15,$AE15)),"[h]:mm")*1))-$H15)</f>
        <v/>
      </c>
      <c r="L15" s="288">
        <f>IF(COUNT($F15:$G15)&lt;2,"",IF(D15="休出",W15,TEXT(MAX(0,MIN($G15,$AJ15)-MAX($F15,$AF15)),"[h]:mm")*1))</f>
        <v/>
      </c>
      <c r="M15" s="289">
        <f>IF(OR(D15="",D15="半有",D15="有",D15="欠勤",D15="特休",D15="休出",D15="祝日",D15="振替",D15="代休"),0,($AH15-K15))</f>
        <v/>
      </c>
      <c r="N15" s="288">
        <f>IF(D15="休出",G15-F15-H15-IF(COUNT($F15:$G15)&lt;2,"",TEXT(MAX(0,MIN($G15,$AJ15)-MAX($F15,$AI15)),"[h]:mm")*1),"")</f>
        <v/>
      </c>
      <c r="O15" s="290">
        <f>IF(AND(OR(D15="振替",D15="代休"),F15=""),TIME(8,0,0),IF(OR(D15="振替",D15="代休"),TIME(8,0,0)-K15,""))</f>
        <v/>
      </c>
      <c r="P15" s="291">
        <f>IF(OR(D15="休出",COUNT($F15:$G15)&lt;2),"",TEXT(MAX(0,MIN($G15,$AI15)-MAX($F15,$AF15)),"[h]:mm")*1)</f>
        <v/>
      </c>
      <c r="Q15" s="292">
        <f>IF(P15=0,"",VLOOKUP($G15,$AA$7:$AC$57,3))</f>
        <v/>
      </c>
      <c r="R15" s="293" t="n"/>
      <c r="S15" s="294">
        <f>IF(ISERROR(P15-Q15-R15&lt;=0),"",P15-Q15-R15)</f>
        <v/>
      </c>
      <c r="T15" s="295">
        <f>IF(COUNT($F15:$G15)&lt;2,"",TEXT(MAX(0,MIN($G15,$AJ15)-MAX($F15,$AI15)),"[h]:mm")*1)</f>
        <v/>
      </c>
      <c r="U15" s="292">
        <f>VLOOKUP($G15,$AA$59:$AC$171,3)</f>
        <v/>
      </c>
      <c r="V15" s="293" t="n"/>
      <c r="W15" s="294">
        <f>IF(ISERROR(T15-U15-V15&lt;=0),"",T15-U15-V15)</f>
        <v/>
      </c>
      <c r="X15" s="292">
        <f>IF(IF(D15="休出",IF(COUNT($F15:$G15)&lt;2,"",TEXT(MAX(0,MIN($G15,$AJ$8)-MAX($F15,$AI$8)),"[h]:mm")*1),"")="","",VLOOKUP($G15,$AA$7:$AC$57,3))</f>
        <v/>
      </c>
      <c r="Y15" s="294">
        <f>IF(ISERROR(G15-MAX($F15,$G$4)-H15-L15-X15&lt;=0),"",(G15-MAX($F15,$G$4)-H15)-L15-X15)</f>
        <v/>
      </c>
      <c r="Z15" s="5" t="n"/>
      <c r="AA15" s="27" t="n">
        <v>0.7541666666666667</v>
      </c>
      <c r="AB15" s="18" t="n"/>
      <c r="AC15" s="27" t="n">
        <v>0.004166666666666667</v>
      </c>
      <c r="AD15" s="66" t="n"/>
      <c r="AE15" s="281" t="n">
        <v>0.375</v>
      </c>
      <c r="AF15" s="282">
        <f>AE15+AH15+AG15</f>
        <v/>
      </c>
      <c r="AG15" s="283" t="n">
        <v>0.04166666666666666</v>
      </c>
      <c r="AH15" s="284" t="n">
        <v>0.3333333333333333</v>
      </c>
      <c r="AI15" s="222" t="n">
        <v>0.9166666666666666</v>
      </c>
      <c r="AJ15" s="285" t="n">
        <v>1.208333333333333</v>
      </c>
    </row>
    <row r="16" ht="32.25" customHeight="1" s="210">
      <c r="A16" s="263">
        <f>A15+1</f>
        <v/>
      </c>
      <c r="B16" s="264">
        <f>A16</f>
        <v/>
      </c>
      <c r="C16" s="265" t="n"/>
      <c r="D16" s="266" t="n"/>
      <c r="E16" s="70" t="n"/>
      <c r="F16" s="267" t="inlineStr"/>
      <c r="G16" s="268" t="inlineStr"/>
      <c r="H16" s="269" t="n"/>
      <c r="I16" s="286">
        <f>IF(D16="有",0+TIME(8,0,0),IF(D16="半有",(G16-MAX($F16,$AE16)-SUM(H16,Q16,U16,X16,R16,V16)+J16),IF(OR(D16="欠勤",D16="祝日",F16=""),0,IF(D16="遅刻",(G16-MAX($F16,$AE16)-SUM(H16,Q16,U16,X16,R16,V16)),IF(D16="早退/私用外出",(G16-MAX($F16,$AE16)-SUM(H16,Q16,U16,X16,R16,V16)),IF(D16="特休",(G16-MAX($F16,$AE16)-SUM(H16,Q16,U16,X16,R16,V16)+J16),IF(AND(D16="",F16=""),0,(G16-MAX($F16,$AE16)-SUM(H16,Q16,U16,X16,R16,V16)))))))))</f>
        <v/>
      </c>
      <c r="J16" s="287">
        <f>IF(AND(D16="有",F16=""),TIME(8,0,0),IF(D16="半有","８：００"-K16,IF(OR(D16="",D16="欠勤",D16="特休",D16="休出",D16="祝日",D16="遅刻",D16="早退/私用外出",D16="振替",D16="代休"),0,TIME(8,0,0)-K16)))</f>
        <v/>
      </c>
      <c r="K16" s="288">
        <f>IF(OR(F16="",D16="休出"),"",(IF(COUNT($F16:$G16)&lt;2,"",TEXT(MAX(0,MIN($G16,$AF16)-MAX($F16,$AE16)),"[h]:mm")*1))-$H16)</f>
        <v/>
      </c>
      <c r="L16" s="288">
        <f>IF(COUNT($F16:$G16)&lt;2,"",IF(D16="休出",W16,TEXT(MAX(0,MIN($G16,$AJ16)-MAX($F16,$AF16)),"[h]:mm")*1))</f>
        <v/>
      </c>
      <c r="M16" s="289">
        <f>IF(OR(D16="",D16="半有",D16="有",D16="欠勤",D16="特休",D16="休出",D16="祝日",D16="振替",D16="代休"),0,($AH16-K16))</f>
        <v/>
      </c>
      <c r="N16" s="288">
        <f>IF(D16="休出",G16-F16-H16-IF(COUNT($F16:$G16)&lt;2,"",TEXT(MAX(0,MIN($G16,$AJ16)-MAX($F16,$AI16)),"[h]:mm")*1),"")</f>
        <v/>
      </c>
      <c r="O16" s="290">
        <f>IF(AND(OR(D16="振替",D16="代休"),F16=""),TIME(8,0,0),IF(OR(D16="振替",D16="代休"),TIME(8,0,0)-K16,""))</f>
        <v/>
      </c>
      <c r="P16" s="291">
        <f>IF(OR(D16="休出",COUNT($F16:$G16)&lt;2),"",TEXT(MAX(0,MIN($G16,$AI16)-MAX($F16,$AF16)),"[h]:mm")*1)</f>
        <v/>
      </c>
      <c r="Q16" s="292">
        <f>IF(P16=0,"",VLOOKUP($G16,$AA$7:$AC$57,3))</f>
        <v/>
      </c>
      <c r="R16" s="293" t="n"/>
      <c r="S16" s="294">
        <f>IF(ISERROR(P16-Q16-R16&lt;=0),"",P16-Q16-R16)</f>
        <v/>
      </c>
      <c r="T16" s="295">
        <f>IF(COUNT($F16:$G16)&lt;2,"",TEXT(MAX(0,MIN($G16,$AJ16)-MAX($F16,$AI16)),"[h]:mm")*1)</f>
        <v/>
      </c>
      <c r="U16" s="292">
        <f>VLOOKUP($G16,$AA$59:$AC$171,3)</f>
        <v/>
      </c>
      <c r="V16" s="293" t="n"/>
      <c r="W16" s="294">
        <f>IF(ISERROR(T16-U16-V16&lt;=0),"",T16-U16-V16)</f>
        <v/>
      </c>
      <c r="X16" s="292">
        <f>IF(IF(D16="休出",IF(COUNT($F16:$G16)&lt;2,"",TEXT(MAX(0,MIN($G16,$AJ$8)-MAX($F16,$AI$8)),"[h]:mm")*1),"")="","",VLOOKUP($G16,$AA$7:$AC$57,3))</f>
        <v/>
      </c>
      <c r="Y16" s="294">
        <f>IF(ISERROR(G16-MAX($F16,$G$4)-H16-L16-X16&lt;=0),"",(G16-MAX($F16,$G$4)-H16)-L16-X16)</f>
        <v/>
      </c>
      <c r="Z16" s="5" t="n"/>
      <c r="AA16" s="27" t="n">
        <v>0.7548611111111111</v>
      </c>
      <c r="AB16" s="18" t="n"/>
      <c r="AC16" s="27" t="n">
        <v>0.004861111111111111</v>
      </c>
      <c r="AD16" s="66" t="n"/>
      <c r="AE16" s="281" t="n">
        <v>0.375</v>
      </c>
      <c r="AF16" s="282">
        <f>AE16+AH16+AG16</f>
        <v/>
      </c>
      <c r="AG16" s="283" t="n">
        <v>0.04166666666666666</v>
      </c>
      <c r="AH16" s="284" t="n">
        <v>0.3333333333333333</v>
      </c>
      <c r="AI16" s="222" t="n">
        <v>0.9166666666666666</v>
      </c>
      <c r="AJ16" s="285" t="n">
        <v>1.208333333333333</v>
      </c>
    </row>
    <row r="17" ht="32.25" customHeight="1" s="210">
      <c r="A17" s="263">
        <f>A16+1</f>
        <v/>
      </c>
      <c r="B17" s="264">
        <f>A17</f>
        <v/>
      </c>
      <c r="C17" s="265" t="n"/>
      <c r="D17" s="266" t="n"/>
      <c r="E17" s="70" t="n"/>
      <c r="F17" s="267" t="inlineStr"/>
      <c r="G17" s="268" t="inlineStr"/>
      <c r="H17" s="269" t="n"/>
      <c r="I17" s="286">
        <f>IF(D17="有",0+TIME(8,0,0),IF(D17="半有",(G17-MAX($F17,$AE17)-SUM(H17,Q17,U17,X17,R17,V17)+J17),IF(OR(D17="欠勤",D17="祝日",F17=""),0,IF(D17="遅刻",(G17-MAX($F17,$AE17)-SUM(H17,Q17,U17,X17,R17,V17)),IF(D17="早退/私用外出",(G17-MAX($F17,$AE17)-SUM(H17,Q17,U17,X17,R17,V17)),IF(D17="特休",(G17-MAX($F17,$AE17)-SUM(H17,Q17,U17,X17,R17,V17)+J17),IF(AND(D17="",F17=""),0,(G17-MAX($F17,$AE17)-SUM(H17,Q17,U17,X17,R17,V17)))))))))</f>
        <v/>
      </c>
      <c r="J17" s="287">
        <f>IF(AND(D17="有",F17=""),TIME(8,0,0),IF(D17="半有","８：００"-K17,IF(OR(D17="",D17="欠勤",D17="特休",D17="休出",D17="祝日",D17="遅刻",D17="早退/私用外出",D17="振替",D17="代休"),0,TIME(8,0,0)-K17)))</f>
        <v/>
      </c>
      <c r="K17" s="288">
        <f>IF(OR(F17="",D17="休出"),"",(IF(COUNT($F17:$G17)&lt;2,"",TEXT(MAX(0,MIN($G17,$AF17)-MAX($F17,$AE17)),"[h]:mm")*1))-$H17)</f>
        <v/>
      </c>
      <c r="L17" s="288">
        <f>IF(COUNT($F17:$G17)&lt;2,"",IF(D17="休出",W17,TEXT(MAX(0,MIN($G17,$AJ17)-MAX($F17,$AF17)),"[h]:mm")*1))</f>
        <v/>
      </c>
      <c r="M17" s="289">
        <f>IF(OR(D17="",D17="半有",D17="有",D17="欠勤",D17="特休",D17="休出",D17="祝日",D17="振替",D17="代休"),0,($AH17-K17))</f>
        <v/>
      </c>
      <c r="N17" s="288">
        <f>IF(D17="休出",G17-F17-H17-IF(COUNT($F17:$G17)&lt;2,"",TEXT(MAX(0,MIN($G17,$AJ17)-MAX($F17,$AI17)),"[h]:mm")*1),"")</f>
        <v/>
      </c>
      <c r="O17" s="290">
        <f>IF(AND(OR(D17="振替",D17="代休"),F17=""),TIME(8,0,0),IF(OR(D17="振替",D17="代休"),TIME(8,0,0)-K17,""))</f>
        <v/>
      </c>
      <c r="P17" s="291">
        <f>IF(OR(D17="休出",COUNT($F17:$G17)&lt;2),"",TEXT(MAX(0,MIN($G17,$AI17)-MAX($F17,$AF17)),"[h]:mm")*1)</f>
        <v/>
      </c>
      <c r="Q17" s="292">
        <f>IF(P17=0,"",VLOOKUP($G17,$AA$7:$AC$57,3))</f>
        <v/>
      </c>
      <c r="R17" s="293" t="n"/>
      <c r="S17" s="294">
        <f>IF(ISERROR(P17-Q17-R17&lt;=0),"",P17-Q17-R17)</f>
        <v/>
      </c>
      <c r="T17" s="295">
        <f>IF(COUNT($F17:$G17)&lt;2,"",TEXT(MAX(0,MIN($G17,$AJ17)-MAX($F17,$AI17)),"[h]:mm")*1)</f>
        <v/>
      </c>
      <c r="U17" s="292">
        <f>VLOOKUP($G17,$AA$59:$AC$171,3)</f>
        <v/>
      </c>
      <c r="V17" s="293" t="n"/>
      <c r="W17" s="294">
        <f>IF(ISERROR(T17-U17-V17&lt;=0),"",T17-U17-V17)</f>
        <v/>
      </c>
      <c r="X17" s="292">
        <f>IF(IF(D17="休出",IF(COUNT($F17:$G17)&lt;2,"",TEXT(MAX(0,MIN($G17,$AJ$8)-MAX($F17,$AI$8)),"[h]:mm")*1),"")="","",VLOOKUP($G17,$AA$7:$AC$57,3))</f>
        <v/>
      </c>
      <c r="Y17" s="294">
        <f>IF(ISERROR(G17-MAX($F17,$G$4)-H17-L17-X17&lt;=0),"",(G17-MAX($F17,$G$4)-H17)-L17-X17)</f>
        <v/>
      </c>
      <c r="Z17" s="5" t="n"/>
      <c r="AA17" s="27" t="n">
        <v>0.7555555555555555</v>
      </c>
      <c r="AB17" s="18" t="n"/>
      <c r="AC17" s="27" t="n">
        <v>0.005555555555555556</v>
      </c>
      <c r="AD17" s="66" t="n"/>
      <c r="AE17" s="281" t="n">
        <v>0.375</v>
      </c>
      <c r="AF17" s="282">
        <f>AE17+AH17+AG17</f>
        <v/>
      </c>
      <c r="AG17" s="283" t="n">
        <v>0.04166666666666666</v>
      </c>
      <c r="AH17" s="284" t="n">
        <v>0.3333333333333333</v>
      </c>
      <c r="AI17" s="222" t="n">
        <v>0.9166666666666666</v>
      </c>
      <c r="AJ17" s="285" t="n">
        <v>1.208333333333333</v>
      </c>
    </row>
    <row r="18" ht="32.25" customHeight="1" s="210">
      <c r="A18" s="263">
        <f>A17+1</f>
        <v/>
      </c>
      <c r="B18" s="264">
        <f>A18</f>
        <v/>
      </c>
      <c r="C18" s="265" t="n"/>
      <c r="D18" s="266" t="n"/>
      <c r="E18" s="70" t="n"/>
      <c r="F18" s="366" t="n">
        <v>1.375</v>
      </c>
      <c r="G18" s="268" t="n">
        <v>2</v>
      </c>
      <c r="H18" s="269" t="n"/>
      <c r="I18" s="286">
        <f>IF(D18="有",0+TIME(8,0,0),IF(D18="半有",(G18-MAX($F18,$AE18)-SUM(H18,Q18,U18,X18,R18,V18)+J18),IF(OR(D18="欠勤",D18="祝日",F18=""),0,IF(D18="遅刻",(G18-MAX($F18,$AE18)-SUM(H18,Q18,U18,X18,R18,V18)),IF(D18="早退/私用外出",(G18-MAX($F18,$AE18)-SUM(H18,Q18,U18,X18,R18,V18)),IF(D18="特休",(G18-MAX($F18,$AE18)-SUM(H18,Q18,U18,X18,R18,V18)+J18),IF(AND(D18="",F18=""),0,(G18-MAX($F18,$AE18)-SUM(H18,Q18,U18,X18,R18,V18)))))))))</f>
        <v/>
      </c>
      <c r="J18" s="287">
        <f>IF(AND(D18="有",F18=""),TIME(8,0,0),IF(D18="半有","８：００"-K18,IF(OR(D18="",D18="欠勤",D18="特休",D18="休出",D18="祝日",D18="遅刻",D18="早退/私用外出",D18="振替",D18="代休"),0,TIME(8,0,0)-K18)))</f>
        <v/>
      </c>
      <c r="K18" s="288">
        <f>IF(OR(F18="",D18="休出"),"",(IF(COUNT($F18:$G18)&lt;2,"",TEXT(MAX(0,MIN($G18,$AF18)-MAX($F18,$AE18)),"[h]:mm")*1))-$H18)</f>
        <v/>
      </c>
      <c r="L18" s="288">
        <f>IF(COUNT($F18:$G18)&lt;2,"",IF(D18="休出",W18,TEXT(MAX(0,MIN($G18,$AJ18)-MAX($F18,$AF18)),"[h]:mm")*1))</f>
        <v/>
      </c>
      <c r="M18" s="289">
        <f>IF(OR(D18="",D18="半有",D18="有",D18="欠勤",D18="特休",D18="休出",D18="祝日",D18="振替",D18="代休"),0,($AH18-K18))</f>
        <v/>
      </c>
      <c r="N18" s="288">
        <f>IF(D18="休出",G18-F18-H18-IF(COUNT($F18:$G18)&lt;2,"",TEXT(MAX(0,MIN($G18,$AJ18)-MAX($F18,$AI18)),"[h]:mm")*1),"")</f>
        <v/>
      </c>
      <c r="O18" s="290">
        <f>IF(AND(OR(D18="振替",D18="代休"),F18=""),TIME(8,0,0),IF(OR(D18="振替",D18="代休"),TIME(8,0,0)-K18,""))</f>
        <v/>
      </c>
      <c r="P18" s="291">
        <f>IF(OR(D18="休出",COUNT($F18:$G18)&lt;2),"",TEXT(MAX(0,MIN($G18,$AI18)-MAX($F18,$AF18)),"[h]:mm")*1)</f>
        <v/>
      </c>
      <c r="Q18" s="292">
        <f>IF(P18=0,"",VLOOKUP($G18,$AA$7:$AC$57,3))</f>
        <v/>
      </c>
      <c r="R18" s="293" t="n"/>
      <c r="S18" s="294">
        <f>IF(ISERROR(P18-Q18-R18&lt;=0),"",P18-Q18-R18)</f>
        <v/>
      </c>
      <c r="T18" s="295">
        <f>IF(COUNT($F18:$G18)&lt;2,"",TEXT(MAX(0,MIN($G18,$AJ18)-MAX($F18,$AI18)),"[h]:mm")*1)</f>
        <v/>
      </c>
      <c r="U18" s="292">
        <f>VLOOKUP($G18,$AA$59:$AC$171,3)</f>
        <v/>
      </c>
      <c r="V18" s="293" t="n"/>
      <c r="W18" s="294">
        <f>IF(ISERROR(T18-U18-V18&lt;=0),"",T18-U18-V18)</f>
        <v/>
      </c>
      <c r="X18" s="292">
        <f>IF(IF(D18="休出",IF(COUNT($F18:$G18)&lt;2,"",TEXT(MAX(0,MIN($G18,$AJ$8)-MAX($F18,$AI$8)),"[h]:mm")*1),"")="","",VLOOKUP($G18,$AA$7:$AC$57,3))</f>
        <v/>
      </c>
      <c r="Y18" s="294">
        <f>IF(ISERROR(G18-MAX($F18,$G$4)-H18-L18-X18&lt;=0),"",(G18-MAX($F18,$G$4)-H18)-L18-X18)</f>
        <v/>
      </c>
      <c r="Z18" s="5" t="n"/>
      <c r="AA18" s="27" t="n">
        <v>0.75625</v>
      </c>
      <c r="AB18" s="18" t="n"/>
      <c r="AC18" s="27" t="n">
        <v>0.00625</v>
      </c>
      <c r="AD18" s="66" t="n"/>
      <c r="AE18" s="281" t="n">
        <v>0.375</v>
      </c>
      <c r="AF18" s="282">
        <f>AE18+AH18+AG18</f>
        <v/>
      </c>
      <c r="AG18" s="283" t="n">
        <v>0.04166666666666666</v>
      </c>
      <c r="AH18" s="284" t="n">
        <v>0.3333333333333333</v>
      </c>
      <c r="AI18" s="222" t="n">
        <v>0.9166666666666666</v>
      </c>
      <c r="AJ18" s="285" t="n">
        <v>1.208333333333333</v>
      </c>
    </row>
    <row r="19" ht="32.25" customHeight="1" s="210">
      <c r="A19" s="263">
        <f>A18+1</f>
        <v/>
      </c>
      <c r="B19" s="264">
        <f>A19</f>
        <v/>
      </c>
      <c r="C19" s="265" t="n"/>
      <c r="D19" s="266" t="n"/>
      <c r="E19" s="70" t="n"/>
      <c r="F19" s="366" t="n">
        <v>1.375</v>
      </c>
      <c r="G19" s="268" t="n">
        <v>2</v>
      </c>
      <c r="H19" s="269" t="n"/>
      <c r="I19" s="286">
        <f>IF(D19="有",0+TIME(8,0,0),IF(D19="半有",(G19-MAX($F19,$AE19)-SUM(H19,Q19,U19,X19,R19,V19)+J19),IF(OR(D19="欠勤",D19="祝日",F19=""),0,IF(D19="遅刻",(G19-MAX($F19,$AE19)-SUM(H19,Q19,U19,X19,R19,V19)),IF(D19="早退/私用外出",(G19-MAX($F19,$AE19)-SUM(H19,Q19,U19,X19,R19,V19)),IF(D19="特休",(G19-MAX($F19,$AE19)-SUM(H19,Q19,U19,X19,R19,V19)+J19),IF(AND(D19="",F19=""),0,(G19-MAX($F19,$AE19)-SUM(H19,Q19,U19,X19,R19,V19)))))))))</f>
        <v/>
      </c>
      <c r="J19" s="287">
        <f>IF(AND(D19="有",F19=""),TIME(8,0,0),IF(D19="半有","８：００"-K19,IF(OR(D19="",D19="欠勤",D19="特休",D19="休出",D19="祝日",D19="遅刻",D19="早退/私用外出",D19="振替",D19="代休"),0,TIME(8,0,0)-K19)))</f>
        <v/>
      </c>
      <c r="K19" s="288">
        <f>IF(OR(F19="",D19="休出"),"",(IF(COUNT($F19:$G19)&lt;2,"",TEXT(MAX(0,MIN($G19,$AF19)-MAX($F19,$AE19)),"[h]:mm")*1))-$H19)</f>
        <v/>
      </c>
      <c r="L19" s="288">
        <f>IF(COUNT($F19:$G19)&lt;2,"",IF(D19="休出",W19,TEXT(MAX(0,MIN($G19,$AJ19)-MAX($F19,$AF19)),"[h]:mm")*1))</f>
        <v/>
      </c>
      <c r="M19" s="289">
        <f>IF(OR(D19="",D19="半有",D19="有",D19="欠勤",D19="特休",D19="休出",D19="祝日",D19="振替",D19="代休"),0,($AH19-K19))</f>
        <v/>
      </c>
      <c r="N19" s="288">
        <f>IF(D19="休出",G19-F19-H19-IF(COUNT($F19:$G19)&lt;2,"",TEXT(MAX(0,MIN($G19,$AJ19)-MAX($F19,$AI19)),"[h]:mm")*1),"")</f>
        <v/>
      </c>
      <c r="O19" s="290">
        <f>IF(AND(OR(D19="振替",D19="代休"),F19=""),TIME(8,0,0),IF(OR(D19="振替",D19="代休"),TIME(8,0,0)-K19,""))</f>
        <v/>
      </c>
      <c r="P19" s="291">
        <f>IF(OR(D19="休出",COUNT($F19:$G19)&lt;2),"",TEXT(MAX(0,MIN($G19,$AI19)-MAX($F19,$AF19)),"[h]:mm")*1)</f>
        <v/>
      </c>
      <c r="Q19" s="292">
        <f>IF(P19=0,"",VLOOKUP($G19,$AA$7:$AC$57,3))</f>
        <v/>
      </c>
      <c r="R19" s="293" t="n"/>
      <c r="S19" s="294">
        <f>IF(ISERROR(P19-Q19-R19&lt;=0),"",P19-Q19-R19)</f>
        <v/>
      </c>
      <c r="T19" s="295">
        <f>IF(COUNT($F19:$G19)&lt;2,"",TEXT(MAX(0,MIN($G19,$AJ19)-MAX($F19,$AI19)),"[h]:mm")*1)</f>
        <v/>
      </c>
      <c r="U19" s="292">
        <f>VLOOKUP($G19,$AA$59:$AC$171,3)</f>
        <v/>
      </c>
      <c r="V19" s="293" t="n"/>
      <c r="W19" s="294">
        <f>IF(ISERROR(T19-U19-V19&lt;=0),"",T19-U19-V19)</f>
        <v/>
      </c>
      <c r="X19" s="292">
        <f>IF(IF(D19="休出",IF(COUNT($F19:$G19)&lt;2,"",TEXT(MAX(0,MIN($G19,$AJ$8)-MAX($F19,$AI$8)),"[h]:mm")*1),"")="","",VLOOKUP($G19,$AA$7:$AC$57,3))</f>
        <v/>
      </c>
      <c r="Y19" s="294">
        <f>IF(ISERROR(G19-MAX($F19,$G$4)-H19-L19-X19&lt;=0),"",(G19-MAX($F19,$G$4)-H19)-L19-X19)</f>
        <v/>
      </c>
      <c r="Z19" s="5" t="n"/>
      <c r="AA19" s="27" t="n">
        <v>0.7569444444444444</v>
      </c>
      <c r="AB19" s="18" t="n"/>
      <c r="AC19" s="27" t="n">
        <v>0.006944444444444444</v>
      </c>
      <c r="AD19" s="66" t="n"/>
      <c r="AE19" s="281" t="n">
        <v>0.375</v>
      </c>
      <c r="AF19" s="282">
        <f>AE19+AH19+AG19</f>
        <v/>
      </c>
      <c r="AG19" s="283" t="n">
        <v>0.04166666666666666</v>
      </c>
      <c r="AH19" s="284" t="n">
        <v>0.3333333333333333</v>
      </c>
      <c r="AI19" s="222" t="n">
        <v>0.9166666666666666</v>
      </c>
      <c r="AJ19" s="285" t="n">
        <v>1.208333333333333</v>
      </c>
    </row>
    <row r="20" ht="32.25" customHeight="1" s="210">
      <c r="A20" s="263">
        <f>A19+1</f>
        <v/>
      </c>
      <c r="B20" s="264">
        <f>A20</f>
        <v/>
      </c>
      <c r="C20" s="265" t="n"/>
      <c r="D20" s="266" t="n"/>
      <c r="E20" s="70" t="n"/>
      <c r="F20" s="366" t="n">
        <v>1.359722222222222</v>
      </c>
      <c r="G20" s="268" t="n">
        <v>2</v>
      </c>
      <c r="H20" s="269" t="n"/>
      <c r="I20" s="286">
        <f>IF(D20="有",0+TIME(8,0,0),IF(D20="半有",(G20-MAX($F20,$AE20)-SUM(H20,Q20,U20,X20,R20,V20)+J20),IF(OR(D20="欠勤",D20="祝日",F20=""),0,IF(D20="遅刻",(G20-MAX($F20,$AE20)-SUM(H20,Q20,U20,X20,R20,V20)),IF(D20="早退/私用外出",(G20-MAX($F20,$AE20)-SUM(H20,Q20,U20,X20,R20,V20)),IF(D20="特休",(G20-MAX($F20,$AE20)-SUM(H20,Q20,U20,X20,R20,V20)+J20),IF(AND(D20="",F20=""),0,(G20-MAX($F20,$AE20)-SUM(H20,Q20,U20,X20,R20,V20)))))))))</f>
        <v/>
      </c>
      <c r="J20" s="287">
        <f>IF(AND(D20="有",F20=""),TIME(8,0,0),IF(D20="半有","８：００"-K20,IF(OR(D20="",D20="欠勤",D20="特休",D20="休出",D20="祝日",D20="遅刻",D20="早退/私用外出",D20="振替",D20="代休"),0,TIME(8,0,0)-K20)))</f>
        <v/>
      </c>
      <c r="K20" s="288">
        <f>IF(OR(F20="",D20="休出"),"",(IF(COUNT($F20:$G20)&lt;2,"",TEXT(MAX(0,MIN($G20,$AF20)-MAX($F20,$AE20)),"[h]:mm")*1))-$H20)</f>
        <v/>
      </c>
      <c r="L20" s="288">
        <f>IF(COUNT($F20:$G20)&lt;2,"",IF(D20="休出",W20,TEXT(MAX(0,MIN($G20,$AJ20)-MAX($F20,$AF20)),"[h]:mm")*1))</f>
        <v/>
      </c>
      <c r="M20" s="289">
        <f>IF(OR(D20="",D20="半有",D20="有",D20="欠勤",D20="特休",D20="休出",D20="祝日",D20="振替",D20="代休"),0,($AH20-K20))</f>
        <v/>
      </c>
      <c r="N20" s="288">
        <f>IF(D20="休出",G20-F20-H20-IF(COUNT($F20:$G20)&lt;2,"",TEXT(MAX(0,MIN($G20,$AJ20)-MAX($F20,$AI20)),"[h]:mm")*1),"")</f>
        <v/>
      </c>
      <c r="O20" s="290">
        <f>IF(AND(OR(D20="振替",D20="代休"),F20=""),TIME(8,0,0),IF(OR(D20="振替",D20="代休"),TIME(8,0,0)-K20,""))</f>
        <v/>
      </c>
      <c r="P20" s="291">
        <f>IF(OR(D20="休出",COUNT($F20:$G20)&lt;2),"",TEXT(MAX(0,MIN($G20,$AI20)-MAX($F20,$AF20)),"[h]:mm")*1)</f>
        <v/>
      </c>
      <c r="Q20" s="292">
        <f>IF(P20=0,"",VLOOKUP($G20,$AA$7:$AC$57,3))</f>
        <v/>
      </c>
      <c r="R20" s="293" t="n"/>
      <c r="S20" s="294">
        <f>IF(ISERROR(P20-Q20-R20&lt;=0),"",P20-Q20-R20)</f>
        <v/>
      </c>
      <c r="T20" s="295">
        <f>IF(COUNT($F20:$G20)&lt;2,"",TEXT(MAX(0,MIN($G20,$AJ20)-MAX($F20,$AI20)),"[h]:mm")*1)</f>
        <v/>
      </c>
      <c r="U20" s="292">
        <f>VLOOKUP($G20,$AA$59:$AC$171,3)</f>
        <v/>
      </c>
      <c r="V20" s="293" t="n"/>
      <c r="W20" s="294">
        <f>IF(ISERROR(T20-U20-V20&lt;=0),"",T20-U20-V20)</f>
        <v/>
      </c>
      <c r="X20" s="292">
        <f>IF(IF(D20="休出",IF(COUNT($F20:$G20)&lt;2,"",TEXT(MAX(0,MIN($G20,$AJ$8)-MAX($F20,$AI$8)),"[h]:mm")*1),"")="","",VLOOKUP($G20,$AA$7:$AC$57,3))</f>
        <v/>
      </c>
      <c r="Y20" s="294">
        <f>IF(ISERROR(G20-MAX($F20,$G$4)-H20-L20-X20&lt;=0),"",(G20-MAX($F20,$G$4)-H20)-L20-X20)</f>
        <v/>
      </c>
      <c r="Z20" s="5" t="n"/>
      <c r="AA20" s="27" t="n">
        <v>0.7576388888888889</v>
      </c>
      <c r="AB20" s="18" t="n"/>
      <c r="AC20" s="27" t="n">
        <v>0.007638888888888889</v>
      </c>
      <c r="AD20" s="66" t="n"/>
      <c r="AE20" s="281" t="n">
        <v>0.375</v>
      </c>
      <c r="AF20" s="282">
        <f>AE20+AH20+AG20</f>
        <v/>
      </c>
      <c r="AG20" s="283" t="n">
        <v>0.04166666666666666</v>
      </c>
      <c r="AH20" s="284" t="n">
        <v>0.3333333333333333</v>
      </c>
      <c r="AI20" s="222" t="n">
        <v>0.9166666666666666</v>
      </c>
      <c r="AJ20" s="285" t="n">
        <v>1.208333333333333</v>
      </c>
    </row>
    <row r="21" ht="32.25" customHeight="1" s="210">
      <c r="A21" s="263">
        <f>A20+1</f>
        <v/>
      </c>
      <c r="B21" s="264">
        <f>A21</f>
        <v/>
      </c>
      <c r="C21" s="265" t="n"/>
      <c r="D21" s="266" t="n"/>
      <c r="E21" s="70" t="n"/>
      <c r="F21" s="366" t="n">
        <v>1.375</v>
      </c>
      <c r="G21" s="268" t="n">
        <v>2</v>
      </c>
      <c r="H21" s="269" t="n"/>
      <c r="I21" s="286">
        <f>IF(D21="有",0+TIME(8,0,0),IF(D21="半有",(G21-MAX($F21,$AE21)-SUM(H21,Q21,U21,X21,R21,V21)+J21),IF(OR(D21="欠勤",D21="祝日",F21=""),0,IF(D21="遅刻",(G21-MAX($F21,$AE21)-SUM(H21,Q21,U21,X21,R21,V21)),IF(D21="早退/私用外出",(G21-MAX($F21,$AE21)-SUM(H21,Q21,U21,X21,R21,V21)),IF(D21="特休",(G21-MAX($F21,$AE21)-SUM(H21,Q21,U21,X21,R21,V21)+J21),IF(AND(D21="",F21=""),0,(G21-MAX($F21,$AE21)-SUM(H21,Q21,U21,X21,R21,V21)))))))))</f>
        <v/>
      </c>
      <c r="J21" s="287">
        <f>IF(AND(D21="有",F21=""),TIME(8,0,0),IF(D21="半有","８：００"-K21,IF(OR(D21="",D21="欠勤",D21="特休",D21="休出",D21="祝日",D21="遅刻",D21="早退/私用外出",D21="振替",D21="代休"),0,TIME(8,0,0)-K21)))</f>
        <v/>
      </c>
      <c r="K21" s="288">
        <f>IF(OR(F21="",D21="休出"),"",(IF(COUNT($F21:$G21)&lt;2,"",TEXT(MAX(0,MIN($G21,$AF21)-MAX($F21,$AE21)),"[h]:mm")*1))-$H21)</f>
        <v/>
      </c>
      <c r="L21" s="288">
        <f>IF(COUNT($F21:$G21)&lt;2,"",IF(D21="休出",W21,TEXT(MAX(0,MIN($G21,$AJ21)-MAX($F21,$AF21)),"[h]:mm")*1))</f>
        <v/>
      </c>
      <c r="M21" s="289">
        <f>IF(OR(D21="",D21="半有",D21="有",D21="欠勤",D21="特休",D21="休出",D21="祝日",D21="振替",D21="代休"),0,($AH21-K21))</f>
        <v/>
      </c>
      <c r="N21" s="288">
        <f>IF(D21="休出",G21-F21-H21-IF(COUNT($F21:$G21)&lt;2,"",TEXT(MAX(0,MIN($G21,$AJ21)-MAX($F21,$AI21)),"[h]:mm")*1),"")</f>
        <v/>
      </c>
      <c r="O21" s="290">
        <f>IF(AND(OR(D21="振替",D21="代休"),F21=""),TIME(8,0,0),IF(OR(D21="振替",D21="代休"),TIME(8,0,0)-K21,""))</f>
        <v/>
      </c>
      <c r="P21" s="291">
        <f>IF(OR(D21="休出",COUNT($F21:$G21)&lt;2),"",TEXT(MAX(0,MIN($G21,$AI21)-MAX($F21,$AF21)),"[h]:mm")*1)</f>
        <v/>
      </c>
      <c r="Q21" s="292">
        <f>IF(P21=0,"",VLOOKUP($G21,$AA$7:$AC$57,3))</f>
        <v/>
      </c>
      <c r="R21" s="293" t="n"/>
      <c r="S21" s="294">
        <f>IF(ISERROR(P21-Q21-R21&lt;=0),"",P21-Q21-R21)</f>
        <v/>
      </c>
      <c r="T21" s="295">
        <f>IF(COUNT($F21:$G21)&lt;2,"",TEXT(MAX(0,MIN($G21,$AJ21)-MAX($F21,$AI21)),"[h]:mm")*1)</f>
        <v/>
      </c>
      <c r="U21" s="292">
        <f>VLOOKUP($G21,$AA$59:$AC$171,3)</f>
        <v/>
      </c>
      <c r="V21" s="293" t="n"/>
      <c r="W21" s="294">
        <f>IF(ISERROR(T21-U21-V21&lt;=0),"",T21-U21-V21)</f>
        <v/>
      </c>
      <c r="X21" s="292">
        <f>IF(IF(D21="休出",IF(COUNT($F21:$G21)&lt;2,"",TEXT(MAX(0,MIN($G21,$AJ$8)-MAX($F21,$AI$8)),"[h]:mm")*1),"")="","",VLOOKUP($G21,$AA$7:$AC$57,3))</f>
        <v/>
      </c>
      <c r="Y21" s="294">
        <f>IF(ISERROR(G21-MAX($F21,$G$4)-H21-L21-X21&lt;=0),"",(G21-MAX($F21,$G$4)-H21)-L21-X21)</f>
        <v/>
      </c>
      <c r="Z21" s="5" t="n"/>
      <c r="AA21" s="27" t="n">
        <v>0.7583333333333333</v>
      </c>
      <c r="AB21" s="18" t="n"/>
      <c r="AC21" s="27" t="n">
        <v>0.008333333333333333</v>
      </c>
      <c r="AD21" s="66" t="n"/>
      <c r="AE21" s="281" t="n">
        <v>0.375</v>
      </c>
      <c r="AF21" s="282">
        <f>AE21+AH21+AG21</f>
        <v/>
      </c>
      <c r="AG21" s="283" t="n">
        <v>0.04166666666666666</v>
      </c>
      <c r="AH21" s="284" t="n">
        <v>0.3333333333333333</v>
      </c>
      <c r="AI21" s="222" t="n">
        <v>0.9166666666666666</v>
      </c>
      <c r="AJ21" s="285" t="n">
        <v>1.208333333333333</v>
      </c>
    </row>
    <row r="22" ht="32.25" customHeight="1" s="210">
      <c r="A22" s="263">
        <f>A21+1</f>
        <v/>
      </c>
      <c r="B22" s="264">
        <f>A22</f>
        <v/>
      </c>
      <c r="C22" s="265" t="n"/>
      <c r="D22" s="266" t="n"/>
      <c r="E22" s="70" t="n"/>
      <c r="F22" s="267" t="inlineStr"/>
      <c r="G22" s="268" t="inlineStr"/>
      <c r="H22" s="269" t="n"/>
      <c r="I22" s="286">
        <f>IF(D22="有",0+TIME(8,0,0),IF(D22="半有",(G22-MAX($F22,$AE22)-SUM(H22,Q22,U22,X22,R22,V22)+J22),IF(OR(D22="欠勤",D22="祝日",F22=""),0,IF(D22="遅刻",(G22-MAX($F22,$AE22)-SUM(H22,Q22,U22,X22,R22,V22)),IF(D22="早退/私用外出",(G22-MAX($F22,$AE22)-SUM(H22,Q22,U22,X22,R22,V22)),IF(D22="特休",(G22-MAX($F22,$AE22)-SUM(H22,Q22,U22,X22,R22,V22)+J22),IF(AND(D22="",F22=""),0,(G22-MAX($F22,$AE22)-SUM(H22,Q22,U22,X22,R22,V22)))))))))</f>
        <v/>
      </c>
      <c r="J22" s="287">
        <f>IF(AND(D22="有",F22=""),TIME(8,0,0),IF(D22="半有","８：００"-K22,IF(OR(D22="",D22="欠勤",D22="特休",D22="休出",D22="祝日",D22="遅刻",D22="早退/私用外出",D22="振替",D22="代休"),0,TIME(8,0,0)-K22)))</f>
        <v/>
      </c>
      <c r="K22" s="288">
        <f>IF(OR(F22="",D22="休出"),"",(IF(COUNT($F22:$G22)&lt;2,"",TEXT(MAX(0,MIN($G22,$AF22)-MAX($F22,$AE22)),"[h]:mm")*1))-$H22)</f>
        <v/>
      </c>
      <c r="L22" s="288">
        <f>IF(COUNT($F22:$G22)&lt;2,"",IF(D22="休出",W22,TEXT(MAX(0,MIN($G22,$AJ22)-MAX($F22,$AF22)),"[h]:mm")*1))</f>
        <v/>
      </c>
      <c r="M22" s="289">
        <f>IF(OR(D22="",D22="半有",D22="有",D22="欠勤",D22="特休",D22="休出",D22="祝日",D22="振替",D22="代休"),0,($AH22-K22))</f>
        <v/>
      </c>
      <c r="N22" s="288">
        <f>IF(D22="休出",G22-F22-H22-IF(COUNT($F22:$G22)&lt;2,"",TEXT(MAX(0,MIN($G22,$AJ22)-MAX($F22,$AI22)),"[h]:mm")*1),"")</f>
        <v/>
      </c>
      <c r="O22" s="290">
        <f>IF(AND(OR(D22="振替",D22="代休"),F22=""),TIME(8,0,0),IF(OR(D22="振替",D22="代休"),TIME(8,0,0)-K22,""))</f>
        <v/>
      </c>
      <c r="P22" s="291">
        <f>IF(OR(D22="休出",COUNT($F22:$G22)&lt;2),"",TEXT(MAX(0,MIN($G22,$AI22)-MAX($F22,$AF22)),"[h]:mm")*1)</f>
        <v/>
      </c>
      <c r="Q22" s="292">
        <f>IF(P22=0,"",VLOOKUP($G22,$AA$7:$AC$57,3))</f>
        <v/>
      </c>
      <c r="R22" s="293" t="n"/>
      <c r="S22" s="294">
        <f>IF(ISERROR(P22-Q22-R22&lt;=0),"",P22-Q22-R22)</f>
        <v/>
      </c>
      <c r="T22" s="295">
        <f>IF(COUNT($F22:$G22)&lt;2,"",TEXT(MAX(0,MIN($G22,$AJ22)-MAX($F22,$AI22)),"[h]:mm")*1)</f>
        <v/>
      </c>
      <c r="U22" s="292">
        <f>VLOOKUP($G22,$AA$59:$AC$171,3)</f>
        <v/>
      </c>
      <c r="V22" s="293" t="n"/>
      <c r="W22" s="294">
        <f>IF(ISERROR(T22-U22-V22&lt;=0),"",T22-U22-V22)</f>
        <v/>
      </c>
      <c r="X22" s="292">
        <f>IF(IF(D22="休出",IF(COUNT($F22:$G22)&lt;2,"",TEXT(MAX(0,MIN($G22,$AJ$8)-MAX($F22,$AI$8)),"[h]:mm")*1),"")="","",VLOOKUP($G22,$AA$7:$AC$57,3))</f>
        <v/>
      </c>
      <c r="Y22" s="294">
        <f>IF(ISERROR(G22-MAX($F22,$G$4)-H22-L22-X22&lt;=0),"",(G22-MAX($F22,$G$4)-H22)-L22-X22)</f>
        <v/>
      </c>
      <c r="Z22" s="5" t="n"/>
      <c r="AA22" s="27" t="n">
        <v>0.7590277777777777</v>
      </c>
      <c r="AB22" s="18" t="n"/>
      <c r="AC22" s="27" t="n">
        <v>0.009027777777777777</v>
      </c>
      <c r="AD22" s="66" t="n"/>
      <c r="AE22" s="281" t="n">
        <v>0.375</v>
      </c>
      <c r="AF22" s="282">
        <f>AE22+AH22+AG22</f>
        <v/>
      </c>
      <c r="AG22" s="283" t="n">
        <v>0.04166666666666666</v>
      </c>
      <c r="AH22" s="284" t="n">
        <v>0.3333333333333333</v>
      </c>
      <c r="AI22" s="222" t="n">
        <v>0.9166666666666666</v>
      </c>
      <c r="AJ22" s="285" t="n">
        <v>1.208333333333333</v>
      </c>
    </row>
    <row r="23" ht="32.25" customHeight="1" s="210">
      <c r="A23" s="263">
        <f>A22+1</f>
        <v/>
      </c>
      <c r="B23" s="264">
        <f>A23</f>
        <v/>
      </c>
      <c r="C23" s="265" t="n"/>
      <c r="D23" s="266" t="n"/>
      <c r="E23" s="70" t="n"/>
      <c r="F23" s="267" t="inlineStr"/>
      <c r="G23" s="268" t="inlineStr"/>
      <c r="H23" s="269" t="n"/>
      <c r="I23" s="286">
        <f>IF(D23="有",0+TIME(8,0,0),IF(D23="半有",(G23-MAX($F23,$AE23)-SUM(H23,Q23,U23,X23,R23,V23)+J23),IF(OR(D23="欠勤",D23="祝日",F23=""),0,IF(D23="遅刻",(G23-MAX($F23,$AE23)-SUM(H23,Q23,U23,X23,R23,V23)),IF(D23="早退/私用外出",(G23-MAX($F23,$AE23)-SUM(H23,Q23,U23,X23,R23,V23)),IF(D23="特休",(G23-MAX($F23,$AE23)-SUM(H23,Q23,U23,X23,R23,V23)+J23),IF(AND(D23="",F23=""),0,(G23-MAX($F23,$AE23)-SUM(H23,Q23,U23,X23,R23,V23)))))))))</f>
        <v/>
      </c>
      <c r="J23" s="287">
        <f>IF(AND(D23="有",F23=""),TIME(8,0,0),IF(D23="半有","８：００"-K23,IF(OR(D23="",D23="欠勤",D23="特休",D23="休出",D23="祝日",D23="遅刻",D23="早退/私用外出",D23="振替",D23="代休"),0,TIME(8,0,0)-K23)))</f>
        <v/>
      </c>
      <c r="K23" s="288">
        <f>IF(OR(F23="",D23="休出"),"",(IF(COUNT($F23:$G23)&lt;2,"",TEXT(MAX(0,MIN($G23,$AF23)-MAX($F23,$AE23)),"[h]:mm")*1))-$H23)</f>
        <v/>
      </c>
      <c r="L23" s="288">
        <f>IF(COUNT($F23:$G23)&lt;2,"",IF(D23="休出",W23,TEXT(MAX(0,MIN($G23,$AJ23)-MAX($F23,$AF23)),"[h]:mm")*1))</f>
        <v/>
      </c>
      <c r="M23" s="289">
        <f>IF(OR(D23="",D23="半有",D23="有",D23="欠勤",D23="特休",D23="休出",D23="祝日",D23="振替",D23="代休"),0,($AH23-K23))</f>
        <v/>
      </c>
      <c r="N23" s="288">
        <f>IF(D23="休出",G23-F23-H23-IF(COUNT($F23:$G23)&lt;2,"",TEXT(MAX(0,MIN($G23,$AJ23)-MAX($F23,$AI23)),"[h]:mm")*1),"")</f>
        <v/>
      </c>
      <c r="O23" s="290">
        <f>IF(AND(OR(D23="振替",D23="代休"),F23=""),TIME(8,0,0),IF(OR(D23="振替",D23="代休"),TIME(8,0,0)-K23,""))</f>
        <v/>
      </c>
      <c r="P23" s="291">
        <f>IF(OR(D23="休出",COUNT($F23:$G23)&lt;2),"",TEXT(MAX(0,MIN($G23,$AI23)-MAX($F23,$AF23)),"[h]:mm")*1)</f>
        <v/>
      </c>
      <c r="Q23" s="292">
        <f>IF(P23=0,"",VLOOKUP($G23,$AA$7:$AC$57,3))</f>
        <v/>
      </c>
      <c r="R23" s="293" t="n"/>
      <c r="S23" s="294">
        <f>IF(ISERROR(P23-Q23-R23&lt;=0),"",P23-Q23-R23)</f>
        <v/>
      </c>
      <c r="T23" s="295">
        <f>IF(COUNT($F23:$G23)&lt;2,"",TEXT(MAX(0,MIN($G23,$AJ23)-MAX($F23,$AI23)),"[h]:mm")*1)</f>
        <v/>
      </c>
      <c r="U23" s="292">
        <f>VLOOKUP($G23,$AA$59:$AC$171,3)</f>
        <v/>
      </c>
      <c r="V23" s="293" t="n"/>
      <c r="W23" s="294">
        <f>IF(ISERROR(T23-U23-V23&lt;=0),"",T23-U23-V23)</f>
        <v/>
      </c>
      <c r="X23" s="292">
        <f>IF(IF(D23="休出",IF(COUNT($F23:$G23)&lt;2,"",TEXT(MAX(0,MIN($G23,$AJ$8)-MAX($F23,$AI$8)),"[h]:mm")*1),"")="","",VLOOKUP($G23,$AA$7:$AC$57,3))</f>
        <v/>
      </c>
      <c r="Y23" s="294">
        <f>IF(ISERROR(G23-MAX($F23,$G$4)-H23-L23-X23&lt;=0),"",(G23-MAX($F23,$G$4)-H23)-L23-X23)</f>
        <v/>
      </c>
      <c r="Z23" s="5" t="n"/>
      <c r="AA23" s="27" t="n">
        <v>0.7597222222222222</v>
      </c>
      <c r="AB23" s="18" t="n"/>
      <c r="AC23" s="27" t="n">
        <v>0.009722222222222222</v>
      </c>
      <c r="AD23" s="66" t="n"/>
      <c r="AE23" s="281" t="n">
        <v>0.375</v>
      </c>
      <c r="AF23" s="282">
        <f>AE23+AH23+AG23</f>
        <v/>
      </c>
      <c r="AG23" s="283" t="n">
        <v>0.04166666666666666</v>
      </c>
      <c r="AH23" s="284" t="n">
        <v>0.3333333333333333</v>
      </c>
      <c r="AI23" s="222" t="n">
        <v>0.9166666666666666</v>
      </c>
      <c r="AJ23" s="285" t="n">
        <v>1.208333333333333</v>
      </c>
    </row>
    <row r="24" ht="32.25" customHeight="1" s="210">
      <c r="A24" s="263">
        <f>A23+1</f>
        <v/>
      </c>
      <c r="B24" s="264">
        <f>A24</f>
        <v/>
      </c>
      <c r="C24" s="265" t="n"/>
      <c r="D24" s="266" t="n"/>
      <c r="E24" s="70" t="n"/>
      <c r="F24" s="366" t="n">
        <v>1.367361111111111</v>
      </c>
      <c r="G24" s="268" t="n">
        <v>2</v>
      </c>
      <c r="H24" s="269" t="n"/>
      <c r="I24" s="286">
        <f>IF(D24="有",0+TIME(8,0,0),IF(D24="半有",(G24-MAX($F24,$AE24)-SUM(H24,Q24,U24,X24,R24,V24)+J24),IF(OR(D24="欠勤",D24="祝日",F24=""),0,IF(D24="遅刻",(G24-MAX($F24,$AE24)-SUM(H24,Q24,U24,X24,R24,V24)),IF(D24="早退/私用外出",(G24-MAX($F24,$AE24)-SUM(H24,Q24,U24,X24,R24,V24)),IF(D24="特休",(G24-MAX($F24,$AE24)-SUM(H24,Q24,U24,X24,R24,V24)+J24),IF(AND(D24="",F24=""),0,(G24-MAX($F24,$AE24)-SUM(H24,Q24,U24,X24,R24,V24)))))))))</f>
        <v/>
      </c>
      <c r="J24" s="287">
        <f>IF(AND(D24="有",F24=""),TIME(8,0,0),IF(D24="半有","８：００"-K24,IF(OR(D24="",D24="欠勤",D24="特休",D24="休出",D24="祝日",D24="遅刻",D24="早退/私用外出",D24="振替",D24="代休"),0,TIME(8,0,0)-K24)))</f>
        <v/>
      </c>
      <c r="K24" s="288">
        <f>IF(OR(F24="",D24="休出"),"",(IF(COUNT($F24:$G24)&lt;2,"",TEXT(MAX(0,MIN($G24,$AF24)-MAX($F24,$AE24)),"[h]:mm")*1))-$H24)</f>
        <v/>
      </c>
      <c r="L24" s="288">
        <f>IF(COUNT($F24:$G24)&lt;2,"",IF(D24="休出",W24,TEXT(MAX(0,MIN($G24,$AJ24)-MAX($F24,$AF24)),"[h]:mm")*1))</f>
        <v/>
      </c>
      <c r="M24" s="289">
        <f>IF(OR(D24="",D24="半有",D24="有",D24="欠勤",D24="特休",D24="休出",D24="祝日",D24="振替",D24="代休"),0,($AH24-K24))</f>
        <v/>
      </c>
      <c r="N24" s="288">
        <f>IF(D24="休出",G24-F24-H24-IF(COUNT($F24:$G24)&lt;2,"",TEXT(MAX(0,MIN($G24,$AJ24)-MAX($F24,$AI24)),"[h]:mm")*1),"")</f>
        <v/>
      </c>
      <c r="O24" s="290">
        <f>IF(AND(OR(D24="振替",D24="代休"),F24=""),TIME(8,0,0),IF(OR(D24="振替",D24="代休"),TIME(8,0,0)-K24,""))</f>
        <v/>
      </c>
      <c r="P24" s="291">
        <f>IF(OR(D24="休出",COUNT($F24:$G24)&lt;2),"",TEXT(MAX(0,MIN($G24,$AI24)-MAX($F24,$AF24)),"[h]:mm")*1)</f>
        <v/>
      </c>
      <c r="Q24" s="292">
        <f>IF(P24=0,"",VLOOKUP($G24,$AA$7:$AC$57,3))</f>
        <v/>
      </c>
      <c r="R24" s="293" t="n"/>
      <c r="S24" s="294">
        <f>IF(ISERROR(P24-Q24-R24&lt;=0),"",P24-Q24-R24)</f>
        <v/>
      </c>
      <c r="T24" s="295">
        <f>IF(COUNT($F24:$G24)&lt;2,"",TEXT(MAX(0,MIN($G24,$AJ24)-MAX($F24,$AI24)),"[h]:mm")*1)</f>
        <v/>
      </c>
      <c r="U24" s="292">
        <f>VLOOKUP($G24,$AA$59:$AC$171,3)</f>
        <v/>
      </c>
      <c r="V24" s="293" t="n"/>
      <c r="W24" s="294">
        <f>IF(ISERROR(T24-U24-V24&lt;=0),"",T24-U24-V24)</f>
        <v/>
      </c>
      <c r="X24" s="292">
        <f>IF(IF(D24="休出",IF(COUNT($F24:$G24)&lt;2,"",TEXT(MAX(0,MIN($G24,$AJ$8)-MAX($F24,$AI$8)),"[h]:mm")*1),"")="","",VLOOKUP($G24,$AA$7:$AC$57,3))</f>
        <v/>
      </c>
      <c r="Y24" s="294">
        <f>IF(ISERROR(G24-MAX($F24,$G$4)-H24-L24-X24&lt;=0),"",(G24-MAX($F24,$G$4)-H24)-L24-X24)</f>
        <v/>
      </c>
      <c r="Z24" s="5" t="n"/>
      <c r="AA24" s="27" t="n">
        <v>0.7604166666666666</v>
      </c>
      <c r="AB24" s="18" t="n"/>
      <c r="AC24" s="27" t="n">
        <v>0.01041666666666667</v>
      </c>
      <c r="AD24" s="66" t="n"/>
      <c r="AE24" s="281" t="n">
        <v>0.375</v>
      </c>
      <c r="AF24" s="282">
        <f>AE24+AH24+AG24</f>
        <v/>
      </c>
      <c r="AG24" s="283" t="n">
        <v>0.04166666666666666</v>
      </c>
      <c r="AH24" s="284" t="n">
        <v>0.3333333333333333</v>
      </c>
      <c r="AI24" s="222" t="n">
        <v>0.9166666666666666</v>
      </c>
      <c r="AJ24" s="285" t="n">
        <v>1.208333333333333</v>
      </c>
    </row>
    <row r="25" ht="32.25" customHeight="1" s="210">
      <c r="A25" s="263">
        <f>A24+1</f>
        <v/>
      </c>
      <c r="B25" s="264">
        <f>A25</f>
        <v/>
      </c>
      <c r="C25" s="265" t="n"/>
      <c r="D25" s="266" t="n"/>
      <c r="E25" s="70" t="n"/>
      <c r="F25" s="366" t="n">
        <v>1.375</v>
      </c>
      <c r="G25" s="268" t="n">
        <v>2</v>
      </c>
      <c r="H25" s="269" t="n"/>
      <c r="I25" s="286">
        <f>IF(D25="有",0+TIME(8,0,0),IF(D25="半有",(G25-MAX($F25,$AE25)-SUM(H25,Q25,U25,X25,R25,V25)+J25),IF(OR(D25="欠勤",D25="祝日",F25=""),0,IF(D25="遅刻",(G25-MAX($F25,$AE25)-SUM(H25,Q25,U25,X25,R25,V25)),IF(D25="早退/私用外出",(G25-MAX($F25,$AE25)-SUM(H25,Q25,U25,X25,R25,V25)),IF(D25="特休",(G25-MAX($F25,$AE25)-SUM(H25,Q25,U25,X25,R25,V25)+J25),IF(AND(D25="",F25=""),0,(G25-MAX($F25,$AE25)-SUM(H25,Q25,U25,X25,R25,V25)))))))))</f>
        <v/>
      </c>
      <c r="J25" s="287">
        <f>IF(AND(D25="有",F25=""),TIME(8,0,0),IF(D25="半有","８：００"-K25,IF(OR(D25="",D25="欠勤",D25="特休",D25="休出",D25="祝日",D25="遅刻",D25="早退/私用外出",D25="振替",D25="代休"),0,TIME(8,0,0)-K25)))</f>
        <v/>
      </c>
      <c r="K25" s="288">
        <f>IF(OR(F25="",D25="休出"),"",(IF(COUNT($F25:$G25)&lt;2,"",TEXT(MAX(0,MIN($G25,$AF25)-MAX($F25,$AE25)),"[h]:mm")*1))-$H25)</f>
        <v/>
      </c>
      <c r="L25" s="288">
        <f>IF(COUNT($F25:$G25)&lt;2,"",IF(D25="休出",W25,TEXT(MAX(0,MIN($G25,$AJ25)-MAX($F25,$AF25)),"[h]:mm")*1))</f>
        <v/>
      </c>
      <c r="M25" s="289">
        <f>IF(OR(D25="",D25="半有",D25="有",D25="欠勤",D25="特休",D25="休出",D25="祝日",D25="振替",D25="代休"),0,($AH25-K25))</f>
        <v/>
      </c>
      <c r="N25" s="288">
        <f>IF(D25="休出",G25-F25-H25-IF(COUNT($F25:$G25)&lt;2,"",TEXT(MAX(0,MIN($G25,$AJ25)-MAX($F25,$AI25)),"[h]:mm")*1),"")</f>
        <v/>
      </c>
      <c r="O25" s="290">
        <f>IF(AND(OR(D25="振替",D25="代休"),F25=""),TIME(8,0,0),IF(OR(D25="振替",D25="代休"),TIME(8,0,0)-K25,""))</f>
        <v/>
      </c>
      <c r="P25" s="291">
        <f>IF(OR(D25="休出",COUNT($F25:$G25)&lt;2),"",TEXT(MAX(0,MIN($G25,$AI25)-MAX($F25,$AF25)),"[h]:mm")*1)</f>
        <v/>
      </c>
      <c r="Q25" s="292">
        <f>IF(P25=0,"",VLOOKUP($G25,$AA$7:$AC$57,3))</f>
        <v/>
      </c>
      <c r="R25" s="293" t="n"/>
      <c r="S25" s="294">
        <f>IF(ISERROR(P25-Q25-R25&lt;=0),"",P25-Q25-R25)</f>
        <v/>
      </c>
      <c r="T25" s="295">
        <f>IF(COUNT($F25:$G25)&lt;2,"",TEXT(MAX(0,MIN($G25,$AJ25)-MAX($F25,$AI25)),"[h]:mm")*1)</f>
        <v/>
      </c>
      <c r="U25" s="292">
        <f>VLOOKUP($G25,$AA$59:$AC$171,3)</f>
        <v/>
      </c>
      <c r="V25" s="293" t="n"/>
      <c r="W25" s="294">
        <f>IF(ISERROR(T25-U25-V25&lt;=0),"",T25-U25-V25)</f>
        <v/>
      </c>
      <c r="X25" s="292">
        <f>IF(IF(D25="休出",IF(COUNT($F25:$G25)&lt;2,"",TEXT(MAX(0,MIN($G25,$AJ$8)-MAX($F25,$AI$8)),"[h]:mm")*1),"")="","",VLOOKUP($G25,$AA$7:$AC$57,3))</f>
        <v/>
      </c>
      <c r="Y25" s="294">
        <f>IF(ISERROR(G25-MAX($F25,$G$4)-H25-L25-X25&lt;=0),"",(G25-MAX($F25,$G$4)-H25)-L25-X25)</f>
        <v/>
      </c>
      <c r="Z25" s="5" t="n"/>
      <c r="AA25" s="27" t="n">
        <v>0.7611111111111111</v>
      </c>
      <c r="AB25" s="18" t="n"/>
      <c r="AC25" s="27" t="n">
        <v>0.01111111111111111</v>
      </c>
      <c r="AD25" s="66" t="n"/>
      <c r="AE25" s="281" t="n">
        <v>0.375</v>
      </c>
      <c r="AF25" s="282">
        <f>AE25+AH25+AG25</f>
        <v/>
      </c>
      <c r="AG25" s="283" t="n">
        <v>0.04166666666666666</v>
      </c>
      <c r="AH25" s="284" t="n">
        <v>0.3333333333333333</v>
      </c>
      <c r="AI25" s="222" t="n">
        <v>0.9166666666666666</v>
      </c>
      <c r="AJ25" s="285" t="n">
        <v>1.208333333333333</v>
      </c>
    </row>
    <row r="26" ht="32.25" customHeight="1" s="210">
      <c r="A26" s="263">
        <f>A25+1</f>
        <v/>
      </c>
      <c r="B26" s="264">
        <f>A26</f>
        <v/>
      </c>
      <c r="C26" s="265" t="n"/>
      <c r="D26" s="266" t="n"/>
      <c r="E26" s="70" t="n"/>
      <c r="F26" s="366" t="n">
        <v>1.375</v>
      </c>
      <c r="G26" s="268" t="n">
        <v>2</v>
      </c>
      <c r="H26" s="269" t="n"/>
      <c r="I26" s="286">
        <f>IF(D26="有",0+TIME(8,0,0),IF(D26="半有",(G26-MAX($F26,$AE26)-SUM(H26,Q26,U26,X26,R26,V26)+J26),IF(OR(D26="欠勤",D26="祝日",F26=""),0,IF(D26="遅刻",(G26-MAX($F26,$AE26)-SUM(H26,Q26,U26,X26,R26,V26)),IF(D26="早退/私用外出",(G26-MAX($F26,$AE26)-SUM(H26,Q26,U26,X26,R26,V26)),IF(D26="特休",(G26-MAX($F26,$AE26)-SUM(H26,Q26,U26,X26,R26,V26)+J26),IF(AND(D26="",F26=""),0,(G26-MAX($F26,$AE26)-SUM(H26,Q26,U26,X26,R26,V26)))))))))</f>
        <v/>
      </c>
      <c r="J26" s="287">
        <f>IF(AND(D26="有",F26=""),TIME(8,0,0),IF(D26="半有","８：００"-K26,IF(OR(D26="",D26="欠勤",D26="特休",D26="休出",D26="祝日",D26="遅刻",D26="早退/私用外出",D26="振替",D26="代休"),0,TIME(8,0,0)-K26)))</f>
        <v/>
      </c>
      <c r="K26" s="288">
        <f>IF(OR(F26="",D26="休出"),"",(IF(COUNT($F26:$G26)&lt;2,"",TEXT(MAX(0,MIN($G26,$AF26)-MAX($F26,$AE26)),"[h]:mm")*1))-$H26)</f>
        <v/>
      </c>
      <c r="L26" s="288">
        <f>IF(COUNT($F26:$G26)&lt;2,"",IF(D26="休出",W26,TEXT(MAX(0,MIN($G26,$AJ26)-MAX($F26,$AF26)),"[h]:mm")*1))</f>
        <v/>
      </c>
      <c r="M26" s="289">
        <f>IF(OR(D26="",D26="半有",D26="有",D26="欠勤",D26="特休",D26="休出",D26="祝日",D26="振替",D26="代休"),0,($AH26-K26))</f>
        <v/>
      </c>
      <c r="N26" s="288">
        <f>IF(D26="休出",G26-F26-H26-IF(COUNT($F26:$G26)&lt;2,"",TEXT(MAX(0,MIN($G26,$AJ26)-MAX($F26,$AI26)),"[h]:mm")*1),"")</f>
        <v/>
      </c>
      <c r="O26" s="290">
        <f>IF(AND(OR(D26="振替",D26="代休"),F26=""),TIME(8,0,0),IF(OR(D26="振替",D26="代休"),TIME(8,0,0)-K26,""))</f>
        <v/>
      </c>
      <c r="P26" s="291">
        <f>IF(OR(D26="休出",COUNT($F26:$G26)&lt;2),"",TEXT(MAX(0,MIN($G26,$AI26)-MAX($F26,$AF26)),"[h]:mm")*1)</f>
        <v/>
      </c>
      <c r="Q26" s="292">
        <f>IF(P26=0,"",VLOOKUP($G26,$AA$7:$AC$57,3))</f>
        <v/>
      </c>
      <c r="R26" s="293" t="n"/>
      <c r="S26" s="294">
        <f>IF(ISERROR(P26-Q26-R26&lt;=0),"",P26-Q26-R26)</f>
        <v/>
      </c>
      <c r="T26" s="295">
        <f>IF(COUNT($F26:$G26)&lt;2,"",TEXT(MAX(0,MIN($G26,$AJ26)-MAX($F26,$AI26)),"[h]:mm")*1)</f>
        <v/>
      </c>
      <c r="U26" s="292">
        <f>VLOOKUP($G26,$AA$59:$AC$171,3)</f>
        <v/>
      </c>
      <c r="V26" s="293" t="n"/>
      <c r="W26" s="294">
        <f>IF(ISERROR(T26-U26-V26&lt;=0),"",T26-U26-V26)</f>
        <v/>
      </c>
      <c r="X26" s="292">
        <f>IF(IF(D26="休出",IF(COUNT($F26:$G26)&lt;2,"",TEXT(MAX(0,MIN($G26,$AJ$8)-MAX($F26,$AI$8)),"[h]:mm")*1),"")="","",VLOOKUP($G26,$AA$7:$AC$57,3))</f>
        <v/>
      </c>
      <c r="Y26" s="294">
        <f>IF(ISERROR(G26-MAX($F26,$G$4)-H26-L26-X26&lt;=0),"",(G26-MAX($F26,$G$4)-H26)-L26-X26)</f>
        <v/>
      </c>
      <c r="Z26" s="5" t="n"/>
      <c r="AA26" s="27" t="n">
        <v>0.7618055555555555</v>
      </c>
      <c r="AB26" s="18" t="n"/>
      <c r="AC26" s="27" t="n">
        <v>0.01180555555555556</v>
      </c>
      <c r="AD26" s="66" t="n"/>
      <c r="AE26" s="281" t="n">
        <v>0.375</v>
      </c>
      <c r="AF26" s="282">
        <f>AE26+AH26+AG26</f>
        <v/>
      </c>
      <c r="AG26" s="283" t="n">
        <v>0.04166666666666666</v>
      </c>
      <c r="AH26" s="284" t="n">
        <v>0.3333333333333333</v>
      </c>
      <c r="AI26" s="222" t="n">
        <v>0.9166666666666666</v>
      </c>
      <c r="AJ26" s="285" t="n">
        <v>1.208333333333333</v>
      </c>
    </row>
    <row r="27" ht="32.25" customHeight="1" s="210">
      <c r="A27" s="263">
        <f>A26+1</f>
        <v/>
      </c>
      <c r="B27" s="264">
        <f>A27</f>
        <v/>
      </c>
      <c r="C27" s="265" t="n"/>
      <c r="D27" s="266" t="n"/>
      <c r="E27" s="70" t="n"/>
      <c r="F27" s="366" t="n">
        <v>1.375</v>
      </c>
      <c r="G27" s="268" t="n">
        <v>2</v>
      </c>
      <c r="H27" s="269" t="n"/>
      <c r="I27" s="286">
        <f>IF(D27="有",0+TIME(8,0,0),IF(D27="半有",(G27-MAX($F27,$AE27)-SUM(H27,Q27,U27,X27,R27,V27)+J27),IF(OR(D27="欠勤",D27="祝日",F27=""),0,IF(D27="遅刻",(G27-MAX($F27,$AE27)-SUM(H27,Q27,U27,X27,R27,V27)),IF(D27="早退/私用外出",(G27-MAX($F27,$AE27)-SUM(H27,Q27,U27,X27,R27,V27)),IF(D27="特休",(G27-MAX($F27,$AE27)-SUM(H27,Q27,U27,X27,R27,V27)+J27),IF(AND(D27="",F27=""),0,(G27-MAX($F27,$AE27)-SUM(H27,Q27,U27,X27,R27,V27)))))))))</f>
        <v/>
      </c>
      <c r="J27" s="287">
        <f>IF(AND(D27="有",F27=""),TIME(8,0,0),IF(D27="半有","８：００"-K27,IF(OR(D27="",D27="欠勤",D27="特休",D27="休出",D27="祝日",D27="遅刻",D27="早退/私用外出",D27="振替",D27="代休"),0,TIME(8,0,0)-K27)))</f>
        <v/>
      </c>
      <c r="K27" s="288">
        <f>IF(OR(F27="",D27="休出"),"",(IF(COUNT($F27:$G27)&lt;2,"",TEXT(MAX(0,MIN($G27,$AF27)-MAX($F27,$AE27)),"[h]:mm")*1))-$H27)</f>
        <v/>
      </c>
      <c r="L27" s="288">
        <f>IF(COUNT($F27:$G27)&lt;2,"",IF(D27="休出",W27,TEXT(MAX(0,MIN($G27,$AJ27)-MAX($F27,$AF27)),"[h]:mm")*1))</f>
        <v/>
      </c>
      <c r="M27" s="289">
        <f>IF(OR(D27="",D27="半有",D27="有",D27="欠勤",D27="特休",D27="休出",D27="祝日",D27="振替",D27="代休"),0,($AH27-K27))</f>
        <v/>
      </c>
      <c r="N27" s="288">
        <f>IF(D27="休出",G27-F27-H27-IF(COUNT($F27:$G27)&lt;2,"",TEXT(MAX(0,MIN($G27,$AJ27)-MAX($F27,$AI27)),"[h]:mm")*1),"")</f>
        <v/>
      </c>
      <c r="O27" s="290">
        <f>IF(AND(OR(D27="振替",D27="代休"),F27=""),TIME(8,0,0),IF(OR(D27="振替",D27="代休"),TIME(8,0,0)-K27,""))</f>
        <v/>
      </c>
      <c r="P27" s="291">
        <f>IF(OR(D27="休出",COUNT($F27:$G27)&lt;2),"",TEXT(MAX(0,MIN($G27,$AI27)-MAX($F27,$AF27)),"[h]:mm")*1)</f>
        <v/>
      </c>
      <c r="Q27" s="292">
        <f>IF(P27=0,"",VLOOKUP($G27,$AA$7:$AC$57,3))</f>
        <v/>
      </c>
      <c r="R27" s="293" t="n"/>
      <c r="S27" s="294">
        <f>IF(ISERROR(P27-Q27-R27&lt;=0),"",P27-Q27-R27)</f>
        <v/>
      </c>
      <c r="T27" s="295">
        <f>IF(COUNT($F27:$G27)&lt;2,"",TEXT(MAX(0,MIN($G27,$AJ27)-MAX($F27,$AI27)),"[h]:mm")*1)</f>
        <v/>
      </c>
      <c r="U27" s="292">
        <f>VLOOKUP($G27,$AA$59:$AC$171,3)</f>
        <v/>
      </c>
      <c r="V27" s="293" t="n"/>
      <c r="W27" s="294">
        <f>IF(ISERROR(T27-U27-V27&lt;=0),"",T27-U27-V27)</f>
        <v/>
      </c>
      <c r="X27" s="292">
        <f>IF(IF(D27="休出",IF(COUNT($F27:$G27)&lt;2,"",TEXT(MAX(0,MIN($G27,$AJ$8)-MAX($F27,$AI$8)),"[h]:mm")*1),"")="","",VLOOKUP($G27,$AA$7:$AC$57,3))</f>
        <v/>
      </c>
      <c r="Y27" s="294">
        <f>IF(ISERROR(G27-MAX($F27,$G$4)-H27-L27-X27&lt;=0),"",(G27-MAX($F27,$G$4)-H27)-L27-X27)</f>
        <v/>
      </c>
      <c r="Z27" s="5" t="n"/>
      <c r="AA27" s="27" t="n">
        <v>0.7625</v>
      </c>
      <c r="AB27" s="18" t="n"/>
      <c r="AC27" s="27" t="n">
        <v>0.0125</v>
      </c>
      <c r="AD27" s="66" t="n"/>
      <c r="AE27" s="281" t="n">
        <v>0.375</v>
      </c>
      <c r="AF27" s="282">
        <f>AE27+AH27+AG27</f>
        <v/>
      </c>
      <c r="AG27" s="283" t="n">
        <v>0.04166666666666666</v>
      </c>
      <c r="AH27" s="284" t="n">
        <v>0.3333333333333333</v>
      </c>
      <c r="AI27" s="222" t="n">
        <v>0.9166666666666666</v>
      </c>
      <c r="AJ27" s="285" t="n">
        <v>1.208333333333333</v>
      </c>
    </row>
    <row r="28" ht="32.25" customHeight="1" s="210">
      <c r="A28" s="263">
        <f>A27+1</f>
        <v/>
      </c>
      <c r="B28" s="264">
        <f>A28</f>
        <v/>
      </c>
      <c r="C28" s="265" t="n"/>
      <c r="D28" s="266" t="n"/>
      <c r="E28" s="70" t="n"/>
      <c r="F28" s="366" t="n">
        <v>1.36875</v>
      </c>
      <c r="G28" s="268" t="n">
        <v>2</v>
      </c>
      <c r="H28" s="269" t="n"/>
      <c r="I28" s="286">
        <f>IF(D28="有",0+TIME(8,0,0),IF(D28="半有",(G28-MAX($F28,$AE28)-SUM(H28,Q28,U28,X28,R28,V28)+J28),IF(OR(D28="欠勤",D28="祝日",F28=""),0,IF(D28="遅刻",(G28-MAX($F28,$AE28)-SUM(H28,Q28,U28,X28,R28,V28)),IF(D28="早退/私用外出",(G28-MAX($F28,$AE28)-SUM(H28,Q28,U28,X28,R28,V28)),IF(D28="特休",(G28-MAX($F28,$AE28)-SUM(H28,Q28,U28,X28,R28,V28)+J28),IF(AND(D28="",F28=""),0,(G28-MAX($F28,$AE28)-SUM(H28,Q28,U28,X28,R28,V28)))))))))</f>
        <v/>
      </c>
      <c r="J28" s="287">
        <f>IF(AND(D28="有",F28=""),TIME(8,0,0),IF(D28="半有","８：００"-K28,IF(OR(D28="",D28="欠勤",D28="特休",D28="休出",D28="祝日",D28="遅刻",D28="早退/私用外出",D28="振替",D28="代休"),0,TIME(8,0,0)-K28)))</f>
        <v/>
      </c>
      <c r="K28" s="288">
        <f>IF(OR(F28="",D28="休出"),"",(IF(COUNT($F28:$G28)&lt;2,"",TEXT(MAX(0,MIN($G28,$AF28)-MAX($F28,$AE28)),"[h]:mm")*1))-$H28)</f>
        <v/>
      </c>
      <c r="L28" s="288">
        <f>IF(COUNT($F28:$G28)&lt;2,"",IF(D28="休出",W28,TEXT(MAX(0,MIN($G28,$AJ28)-MAX($F28,$AF28)),"[h]:mm")*1))</f>
        <v/>
      </c>
      <c r="M28" s="289">
        <f>IF(OR(D28="",D28="半有",D28="有",D28="欠勤",D28="特休",D28="休出",D28="祝日",D28="振替",D28="代休"),0,($AH28-K28))</f>
        <v/>
      </c>
      <c r="N28" s="288">
        <f>IF(D28="休出",G28-F28-H28-IF(COUNT($F28:$G28)&lt;2,"",TEXT(MAX(0,MIN($G28,$AJ28)-MAX($F28,$AI28)),"[h]:mm")*1),"")</f>
        <v/>
      </c>
      <c r="O28" s="290">
        <f>IF(AND(OR(D28="振替",D28="代休"),F28=""),TIME(8,0,0),IF(OR(D28="振替",D28="代休"),TIME(8,0,0)-K28,""))</f>
        <v/>
      </c>
      <c r="P28" s="291">
        <f>IF(OR(D28="休出",COUNT($F28:$G28)&lt;2),"",TEXT(MAX(0,MIN($G28,$AI28)-MAX($F28,$AF28)),"[h]:mm")*1)</f>
        <v/>
      </c>
      <c r="Q28" s="292">
        <f>IF(P28=0,"",VLOOKUP($G28,$AA$7:$AC$57,3))</f>
        <v/>
      </c>
      <c r="R28" s="293" t="n"/>
      <c r="S28" s="294">
        <f>IF(ISERROR(P28-Q28-R28&lt;=0),"",P28-Q28-R28)</f>
        <v/>
      </c>
      <c r="T28" s="295">
        <f>IF(COUNT($F28:$G28)&lt;2,"",TEXT(MAX(0,MIN($G28,$AJ28)-MAX($F28,$AI28)),"[h]:mm")*1)</f>
        <v/>
      </c>
      <c r="U28" s="292">
        <f>VLOOKUP($G28,$AA$59:$AC$171,3)</f>
        <v/>
      </c>
      <c r="V28" s="293" t="n"/>
      <c r="W28" s="294">
        <f>IF(ISERROR(T28-U28-V28&lt;=0),"",T28-U28-V28)</f>
        <v/>
      </c>
      <c r="X28" s="292">
        <f>IF(IF(D28="休出",IF(COUNT($F28:$G28)&lt;2,"",TEXT(MAX(0,MIN($G28,$AJ$8)-MAX($F28,$AI$8)),"[h]:mm")*1),"")="","",VLOOKUP($G28,$AA$7:$AC$57,3))</f>
        <v/>
      </c>
      <c r="Y28" s="294">
        <f>IF(ISERROR(G28-MAX($F28,$G$4)-H28-L28-X28&lt;=0),"",(G28-MAX($F28,$G$4)-H28)-L28-X28)</f>
        <v/>
      </c>
      <c r="Z28" s="5" t="n"/>
      <c r="AA28" s="27" t="n">
        <v>0.7631944444444444</v>
      </c>
      <c r="AB28" s="18" t="n"/>
      <c r="AC28" s="27" t="n">
        <v>0.01319444444444444</v>
      </c>
      <c r="AD28" s="66" t="n"/>
      <c r="AE28" s="281" t="n">
        <v>0.375</v>
      </c>
      <c r="AF28" s="282">
        <f>AE28+AH28+AG28</f>
        <v/>
      </c>
      <c r="AG28" s="283" t="n">
        <v>0.04166666666666666</v>
      </c>
      <c r="AH28" s="284" t="n">
        <v>0.3333333333333333</v>
      </c>
      <c r="AI28" s="222" t="n">
        <v>0.9166666666666666</v>
      </c>
      <c r="AJ28" s="285" t="n">
        <v>1.208333333333333</v>
      </c>
    </row>
    <row r="29" ht="32.25" customHeight="1" s="210">
      <c r="A29" s="263">
        <f>A28+1</f>
        <v/>
      </c>
      <c r="B29" s="264">
        <f>A29</f>
        <v/>
      </c>
      <c r="C29" s="265" t="n"/>
      <c r="D29" s="266" t="n"/>
      <c r="E29" s="70" t="n"/>
      <c r="F29" s="267" t="inlineStr"/>
      <c r="G29" s="268" t="inlineStr"/>
      <c r="H29" s="269" t="n"/>
      <c r="I29" s="286">
        <f>IF(D29="有",0+TIME(8,0,0),IF(D29="半有",(G29-MAX($F29,$AE29)-SUM(H29,Q29,U29,X29,R29,V29)+J29),IF(OR(D29="欠勤",D29="祝日",F29=""),0,IF(D29="遅刻",(G29-MAX($F29,$AE29)-SUM(H29,Q29,U29,X29,R29,V29)),IF(D29="早退/私用外出",(G29-MAX($F29,$AE29)-SUM(H29,Q29,U29,X29,R29,V29)),IF(D29="特休",(G29-MAX($F29,$AE29)-SUM(H29,Q29,U29,X29,R29,V29)+J29),IF(AND(D29="",F29=""),0,(G29-MAX($F29,$AE29)-SUM(H29,Q29,U29,X29,R29,V29)))))))))</f>
        <v/>
      </c>
      <c r="J29" s="287">
        <f>IF(AND(D29="有",F29=""),TIME(8,0,0),IF(D29="半有","８：００"-K29,IF(OR(D29="",D29="欠勤",D29="特休",D29="休出",D29="祝日",D29="遅刻",D29="早退/私用外出",D29="振替",D29="代休"),0,TIME(8,0,0)-K29)))</f>
        <v/>
      </c>
      <c r="K29" s="288">
        <f>IF(OR(F29="",D29="休出"),"",(IF(COUNT($F29:$G29)&lt;2,"",TEXT(MAX(0,MIN($G29,$AF29)-MAX($F29,$AE29)),"[h]:mm")*1))-$H29)</f>
        <v/>
      </c>
      <c r="L29" s="288">
        <f>IF(COUNT($F29:$G29)&lt;2,"",IF(D29="休出",W29,TEXT(MAX(0,MIN($G29,$AJ29)-MAX($F29,$AF29)),"[h]:mm")*1))</f>
        <v/>
      </c>
      <c r="M29" s="289">
        <f>IF(OR(D29="",D29="半有",D29="有",D29="欠勤",D29="特休",D29="休出",D29="祝日",D29="振替",D29="代休"),0,($AH29-K29))</f>
        <v/>
      </c>
      <c r="N29" s="288">
        <f>IF(D29="休出",G29-F29-H29-IF(COUNT($F29:$G29)&lt;2,"",TEXT(MAX(0,MIN($G29,$AJ29)-MAX($F29,$AI29)),"[h]:mm")*1),"")</f>
        <v/>
      </c>
      <c r="O29" s="290">
        <f>IF(AND(OR(D29="振替",D29="代休"),F29=""),TIME(8,0,0),IF(OR(D29="振替",D29="代休"),TIME(8,0,0)-K29,""))</f>
        <v/>
      </c>
      <c r="P29" s="291">
        <f>IF(OR(D29="休出",COUNT($F29:$G29)&lt;2),"",TEXT(MAX(0,MIN($G29,$AI29)-MAX($F29,$AF29)),"[h]:mm")*1)</f>
        <v/>
      </c>
      <c r="Q29" s="292">
        <f>IF(P29=0,"",VLOOKUP($G29,$AA$7:$AC$57,3))</f>
        <v/>
      </c>
      <c r="R29" s="293" t="n"/>
      <c r="S29" s="294">
        <f>IF(ISERROR(P29-Q29-R29&lt;=0),"",P29-Q29-R29)</f>
        <v/>
      </c>
      <c r="T29" s="295">
        <f>IF(COUNT($F29:$G29)&lt;2,"",TEXT(MAX(0,MIN($G29,$AJ29)-MAX($F29,$AI29)),"[h]:mm")*1)</f>
        <v/>
      </c>
      <c r="U29" s="292">
        <f>VLOOKUP($G29,$AA$59:$AC$171,3)</f>
        <v/>
      </c>
      <c r="V29" s="293" t="n"/>
      <c r="W29" s="294">
        <f>IF(ISERROR(T29-U29-V29&lt;=0),"",T29-U29-V29)</f>
        <v/>
      </c>
      <c r="X29" s="292">
        <f>IF(IF(D29="休出",IF(COUNT($F29:$G29)&lt;2,"",TEXT(MAX(0,MIN($G29,$AJ$8)-MAX($F29,$AI$8)),"[h]:mm")*1),"")="","",VLOOKUP($G29,$AA$7:$AC$57,3))</f>
        <v/>
      </c>
      <c r="Y29" s="294">
        <f>IF(ISERROR(G29-MAX($F29,$G$4)-H29-L29-X29&lt;=0),"",(G29-MAX($F29,$G$4)-H29)-L29-X29)</f>
        <v/>
      </c>
      <c r="Z29" s="5" t="n"/>
      <c r="AA29" s="27" t="n">
        <v>0.7638888888888888</v>
      </c>
      <c r="AB29" s="18" t="n"/>
      <c r="AC29" s="27" t="n">
        <v>0.01388888888888889</v>
      </c>
      <c r="AD29" s="66" t="n"/>
      <c r="AE29" s="281" t="n">
        <v>0.375</v>
      </c>
      <c r="AF29" s="282">
        <f>AE29+AH29+AG29</f>
        <v/>
      </c>
      <c r="AG29" s="283" t="n">
        <v>0.04166666666666666</v>
      </c>
      <c r="AH29" s="284" t="n">
        <v>0.3333333333333333</v>
      </c>
      <c r="AI29" s="222" t="n">
        <v>0.9166666666666666</v>
      </c>
      <c r="AJ29" s="285" t="n">
        <v>1.208333333333333</v>
      </c>
    </row>
    <row r="30" ht="32.25" customHeight="1" s="210">
      <c r="A30" s="263">
        <f>A29+1</f>
        <v/>
      </c>
      <c r="B30" s="264">
        <f>A30</f>
        <v/>
      </c>
      <c r="C30" s="265" t="n"/>
      <c r="D30" s="266" t="n"/>
      <c r="E30" s="70" t="n"/>
      <c r="F30" s="267" t="inlineStr"/>
      <c r="G30" s="268" t="inlineStr"/>
      <c r="H30" s="269" t="n"/>
      <c r="I30" s="286">
        <f>IF(D30="有",0+TIME(8,0,0),IF(D30="半有",(G30-MAX($F30,$AE30)-SUM(H30,Q30,U30,X30,R30,V30)+J30),IF(OR(D30="欠勤",D30="祝日",F30=""),0,IF(D30="遅刻",(G30-MAX($F30,$AE30)-SUM(H30,Q30,U30,X30,R30,V30)),IF(D30="早退/私用外出",(G30-MAX($F30,$AE30)-SUM(H30,Q30,U30,X30,R30,V30)),IF(D30="特休",(G30-MAX($F30,$AE30)-SUM(H30,Q30,U30,X30,R30,V30)+J30),IF(AND(D30="",F30=""),0,(G30-MAX($F30,$AE30)-SUM(H30,Q30,U30,X30,R30,V30)))))))))</f>
        <v/>
      </c>
      <c r="J30" s="287">
        <f>IF(AND(D30="有",F30=""),TIME(8,0,0),IF(D30="半有","８：００"-K30,IF(OR(D30="",D30="欠勤",D30="特休",D30="休出",D30="祝日",D30="遅刻",D30="早退/私用外出",D30="振替",D30="代休"),0,TIME(8,0,0)-K30)))</f>
        <v/>
      </c>
      <c r="K30" s="288">
        <f>IF(OR(F30="",D30="休出"),"",(IF(COUNT($F30:$G30)&lt;2,"",TEXT(MAX(0,MIN($G30,$AF30)-MAX($F30,$AE30)),"[h]:mm")*1))-$H30)</f>
        <v/>
      </c>
      <c r="L30" s="288">
        <f>IF(COUNT($F30:$G30)&lt;2,"",IF(D30="休出",W30,TEXT(MAX(0,MIN($G30,$AJ30)-MAX($F30,$AF30)),"[h]:mm")*1))</f>
        <v/>
      </c>
      <c r="M30" s="289">
        <f>IF(OR(D30="",D30="半有",D30="有",D30="欠勤",D30="特休",D30="休出",D30="祝日",D30="振替",D30="代休"),0,($AH30-K30))</f>
        <v/>
      </c>
      <c r="N30" s="288">
        <f>IF(D30="休出",G30-F30-H30-IF(COUNT($F30:$G30)&lt;2,"",TEXT(MAX(0,MIN($G30,$AJ30)-MAX($F30,$AI30)),"[h]:mm")*1),"")</f>
        <v/>
      </c>
      <c r="O30" s="290">
        <f>IF(AND(OR(D30="振替",D30="代休"),F30=""),TIME(8,0,0),IF(OR(D30="振替",D30="代休"),TIME(8,0,0)-K30,""))</f>
        <v/>
      </c>
      <c r="P30" s="291">
        <f>IF(OR(D30="休出",COUNT($F30:$G30)&lt;2),"",TEXT(MAX(0,MIN($G30,$AI30)-MAX($F30,$AF30)),"[h]:mm")*1)</f>
        <v/>
      </c>
      <c r="Q30" s="292">
        <f>IF(P30=0,"",VLOOKUP($G30,$AA$7:$AC$57,3))</f>
        <v/>
      </c>
      <c r="R30" s="293" t="n"/>
      <c r="S30" s="294">
        <f>IF(ISERROR(P30-Q30-R30&lt;=0),"",P30-Q30-R30)</f>
        <v/>
      </c>
      <c r="T30" s="295">
        <f>IF(COUNT($F30:$G30)&lt;2,"",TEXT(MAX(0,MIN($G30,$AJ30)-MAX($F30,$AI30)),"[h]:mm")*1)</f>
        <v/>
      </c>
      <c r="U30" s="292">
        <f>VLOOKUP($G30,$AA$59:$AC$171,3)</f>
        <v/>
      </c>
      <c r="V30" s="293" t="n"/>
      <c r="W30" s="294">
        <f>IF(ISERROR(T30-U30-V30&lt;=0),"",T30-U30-V30)</f>
        <v/>
      </c>
      <c r="X30" s="292">
        <f>IF(IF(D30="休出",IF(COUNT($F30:$G30)&lt;2,"",TEXT(MAX(0,MIN($G30,$AJ$8)-MAX($F30,$AI$8)),"[h]:mm")*1),"")="","",VLOOKUP($G30,$AA$7:$AC$57,3))</f>
        <v/>
      </c>
      <c r="Y30" s="294">
        <f>IF(ISERROR(G30-MAX($F30,$G$4)-H30-L30-X30&lt;=0),"",(G30-MAX($F30,$G$4)-H30)-L30-X30)</f>
        <v/>
      </c>
      <c r="Z30" s="5" t="n"/>
      <c r="AA30" s="27" t="n">
        <v>0.7645833333333333</v>
      </c>
      <c r="AB30" s="18" t="n"/>
      <c r="AC30" s="27" t="n">
        <v>0.01458333333333333</v>
      </c>
      <c r="AD30" s="66" t="n"/>
      <c r="AE30" s="281" t="n">
        <v>0.375</v>
      </c>
      <c r="AF30" s="282">
        <f>AE30+AH30+AG30</f>
        <v/>
      </c>
      <c r="AG30" s="283" t="n">
        <v>0.04166666666666666</v>
      </c>
      <c r="AH30" s="284" t="n">
        <v>0.3333333333333333</v>
      </c>
      <c r="AI30" s="222" t="n">
        <v>0.9166666666666666</v>
      </c>
      <c r="AJ30" s="285" t="n">
        <v>1.208333333333333</v>
      </c>
    </row>
    <row r="31" ht="32.25" customHeight="1" s="210">
      <c r="A31" s="263">
        <f>A30+1</f>
        <v/>
      </c>
      <c r="B31" s="264">
        <f>A31</f>
        <v/>
      </c>
      <c r="C31" s="265" t="n"/>
      <c r="D31" s="266" t="n"/>
      <c r="E31" s="70" t="n"/>
      <c r="F31" s="366" t="n">
        <v>1.375</v>
      </c>
      <c r="G31" s="268" t="n">
        <v>2</v>
      </c>
      <c r="H31" s="269" t="n"/>
      <c r="I31" s="286">
        <f>IF(D31="有",0+TIME(8,0,0),IF(D31="半有",(G31-MAX($F31,$AE31)-SUM(H31,Q31,U31,X31,R31,V31)+J31),IF(OR(D31="欠勤",D31="祝日",F31=""),0,IF(D31="遅刻",(G31-MAX($F31,$AE31)-SUM(H31,Q31,U31,X31,R31,V31)),IF(D31="早退/私用外出",(G31-MAX($F31,$AE31)-SUM(H31,Q31,U31,X31,R31,V31)),IF(D31="特休",(G31-MAX($F31,$AE31)-SUM(H31,Q31,U31,X31,R31,V31)+J31),IF(AND(D31="",F31=""),0,(G31-MAX($F31,$AE31)-SUM(H31,Q31,U31,X31,R31,V31)))))))))</f>
        <v/>
      </c>
      <c r="J31" s="287">
        <f>IF(AND(D31="有",F31=""),TIME(8,0,0),IF(D31="半有","８：００"-K31,IF(OR(D31="",D31="欠勤",D31="特休",D31="休出",D31="祝日",D31="遅刻",D31="早退/私用外出",D31="振替",D31="代休"),0,TIME(8,0,0)-K31)))</f>
        <v/>
      </c>
      <c r="K31" s="288">
        <f>IF(OR(F31="",D31="休出"),"",(IF(COUNT($F31:$G31)&lt;2,"",TEXT(MAX(0,MIN($G31,$AF31)-MAX($F31,$AE31)),"[h]:mm")*1))-$H31)</f>
        <v/>
      </c>
      <c r="L31" s="288">
        <f>IF(COUNT($F31:$G31)&lt;2,"",IF(D31="休出",W31,TEXT(MAX(0,MIN($G31,$AJ31)-MAX($F31,$AF31)),"[h]:mm")*1))</f>
        <v/>
      </c>
      <c r="M31" s="289">
        <f>IF(OR(D31="",D31="半有",D31="有",D31="欠勤",D31="特休",D31="休出",D31="祝日",D31="振替",D31="代休"),0,($AH31-K31))</f>
        <v/>
      </c>
      <c r="N31" s="288">
        <f>IF(D31="休出",G31-F31-H31-IF(COUNT($F31:$G31)&lt;2,"",TEXT(MAX(0,MIN($G31,$AJ31)-MAX($F31,$AI31)),"[h]:mm")*1),"")</f>
        <v/>
      </c>
      <c r="O31" s="290">
        <f>IF(AND(OR(D31="振替",D31="代休"),F31=""),TIME(8,0,0),IF(OR(D31="振替",D31="代休"),TIME(8,0,0)-K31,""))</f>
        <v/>
      </c>
      <c r="P31" s="291">
        <f>IF(OR(D31="休出",COUNT($F31:$G31)&lt;2),"",TEXT(MAX(0,MIN($G31,$AI31)-MAX($F31,$AF31)),"[h]:mm")*1)</f>
        <v/>
      </c>
      <c r="Q31" s="292">
        <f>IF(P31=0,"",VLOOKUP($G31,$AA$7:$AC$57,3))</f>
        <v/>
      </c>
      <c r="R31" s="293" t="n"/>
      <c r="S31" s="294">
        <f>IF(ISERROR(P31-Q31-R31&lt;=0),"",P31-Q31-R31)</f>
        <v/>
      </c>
      <c r="T31" s="295">
        <f>IF(COUNT($F31:$G31)&lt;2,"",TEXT(MAX(0,MIN($G31,$AJ31)-MAX($F31,$AI31)),"[h]:mm")*1)</f>
        <v/>
      </c>
      <c r="U31" s="292">
        <f>VLOOKUP($G31,$AA$59:$AC$171,3)</f>
        <v/>
      </c>
      <c r="V31" s="293" t="n"/>
      <c r="W31" s="294">
        <f>IF(ISERROR(T31-U31-V31&lt;=0),"",T31-U31-V31)</f>
        <v/>
      </c>
      <c r="X31" s="292">
        <f>IF(IF(D31="休出",IF(COUNT($F31:$G31)&lt;2,"",TEXT(MAX(0,MIN($G31,$AJ$8)-MAX($F31,$AI$8)),"[h]:mm")*1),"")="","",VLOOKUP($G31,$AA$7:$AC$57,3))</f>
        <v/>
      </c>
      <c r="Y31" s="294">
        <f>IF(ISERROR(G31-MAX($F31,$G$4)-H31-L31-X31&lt;=0),"",(G31-MAX($F31,$G$4)-H31)-L31-X31)</f>
        <v/>
      </c>
      <c r="Z31" s="5" t="n"/>
      <c r="AA31" s="27" t="n">
        <v>0.7652777777777777</v>
      </c>
      <c r="AB31" s="18" t="n"/>
      <c r="AC31" s="27" t="n">
        <v>0.01527777777777778</v>
      </c>
      <c r="AD31" s="66" t="n"/>
      <c r="AE31" s="281" t="n">
        <v>0.375</v>
      </c>
      <c r="AF31" s="282">
        <f>AE31+AH31+AG31</f>
        <v/>
      </c>
      <c r="AG31" s="283" t="n">
        <v>0.04166666666666666</v>
      </c>
      <c r="AH31" s="284" t="n">
        <v>0.3333333333333333</v>
      </c>
      <c r="AI31" s="222" t="n">
        <v>0.9166666666666666</v>
      </c>
      <c r="AJ31" s="285" t="n">
        <v>1.208333333333333</v>
      </c>
    </row>
    <row r="32" ht="32.25" customHeight="1" s="210">
      <c r="A32" s="263">
        <f>A31+1</f>
        <v/>
      </c>
      <c r="B32" s="264">
        <f>A32</f>
        <v/>
      </c>
      <c r="C32" s="265" t="n"/>
      <c r="D32" s="266" t="n"/>
      <c r="E32" s="70" t="n"/>
      <c r="F32" s="366" t="n">
        <v>1.374305555555555</v>
      </c>
      <c r="G32" s="268" t="n">
        <v>2</v>
      </c>
      <c r="H32" s="269" t="n"/>
      <c r="I32" s="286">
        <f>IF(D32="有",0+TIME(8,0,0),IF(D32="半有",(G32-MAX($F32,$AE32)-SUM(H32,Q32,U32,X32,R32,V32)+J32),IF(OR(D32="欠勤",D32="祝日",F32=""),0,IF(D32="遅刻",(G32-MAX($F32,$AE32)-SUM(H32,Q32,U32,X32,R32,V32)),IF(D32="早退/私用外出",(G32-MAX($F32,$AE32)-SUM(H32,Q32,U32,X32,R32,V32)),IF(D32="特休",(G32-MAX($F32,$AE32)-SUM(H32,Q32,U32,X32,R32,V32)+J32),IF(AND(D32="",F32=""),0,(G32-MAX($F32,$AE32)-SUM(H32,Q32,U32,X32,R32,V32)))))))))</f>
        <v/>
      </c>
      <c r="J32" s="287">
        <f>IF(AND(D32="有",F32=""),TIME(8,0,0),IF(D32="半有","８：００"-K32,IF(OR(D32="",D32="欠勤",D32="特休",D32="休出",D32="祝日",D32="遅刻",D32="早退/私用外出",D32="振替",D32="代休"),0,TIME(8,0,0)-K32)))</f>
        <v/>
      </c>
      <c r="K32" s="288">
        <f>IF(OR(F32="",D32="休出"),"",(IF(COUNT($F32:$G32)&lt;2,"",TEXT(MAX(0,MIN($G32,$AF32)-MAX($F32,$AE32)),"[h]:mm")*1))-$H32)</f>
        <v/>
      </c>
      <c r="L32" s="288">
        <f>IF(COUNT($F32:$G32)&lt;2,"",IF(D32="休出",W32,TEXT(MAX(0,MIN($G32,$AJ32)-MAX($F32,$AF32)),"[h]:mm")*1))</f>
        <v/>
      </c>
      <c r="M32" s="289">
        <f>IF(OR(D32="",D32="半有",D32="有",D32="欠勤",D32="特休",D32="休出",D32="祝日",D32="振替",D32="代休"),0,($AH32-K32))</f>
        <v/>
      </c>
      <c r="N32" s="288">
        <f>IF(D32="休出",G32-F32-H32-IF(COUNT($F32:$G32)&lt;2,"",TEXT(MAX(0,MIN($G32,$AJ32)-MAX($F32,$AI32)),"[h]:mm")*1),"")</f>
        <v/>
      </c>
      <c r="O32" s="290">
        <f>IF(AND(OR(D32="振替",D32="代休"),F32=""),TIME(8,0,0),IF(OR(D32="振替",D32="代休"),TIME(8,0,0)-K32,""))</f>
        <v/>
      </c>
      <c r="P32" s="291">
        <f>IF(OR(D32="休出",COUNT($F32:$G32)&lt;2),"",TEXT(MAX(0,MIN($G32,$AI32)-MAX($F32,$AF32)),"[h]:mm")*1)</f>
        <v/>
      </c>
      <c r="Q32" s="292">
        <f>IF(P32=0,"",VLOOKUP($G32,$AA$7:$AC$57,3))</f>
        <v/>
      </c>
      <c r="R32" s="293" t="n"/>
      <c r="S32" s="294">
        <f>IF(ISERROR(P32-Q32-R32&lt;=0),"",P32-Q32-R32)</f>
        <v/>
      </c>
      <c r="T32" s="295">
        <f>IF(COUNT($F32:$G32)&lt;2,"",TEXT(MAX(0,MIN($G32,$AJ32)-MAX($F32,$AI32)),"[h]:mm")*1)</f>
        <v/>
      </c>
      <c r="U32" s="292">
        <f>VLOOKUP($G32,$AA$59:$AC$171,3)</f>
        <v/>
      </c>
      <c r="V32" s="293" t="n"/>
      <c r="W32" s="294">
        <f>IF(ISERROR(T32-U32-V32&lt;=0),"",T32-U32-V32)</f>
        <v/>
      </c>
      <c r="X32" s="292">
        <f>IF(IF(D32="休出",IF(COUNT($F32:$G32)&lt;2,"",TEXT(MAX(0,MIN($G32,$AJ$8)-MAX($F32,$AI$8)),"[h]:mm")*1),"")="","",VLOOKUP($G32,$AA$7:$AC$57,3))</f>
        <v/>
      </c>
      <c r="Y32" s="294">
        <f>IF(ISERROR(G32-MAX($F32,$G$4)-H32-L32-X32&lt;=0),"",(G32-MAX($F32,$G$4)-H32)-L32-X32)</f>
        <v/>
      </c>
      <c r="Z32" s="5" t="n"/>
      <c r="AA32" s="27" t="n">
        <v>0.7659722222222223</v>
      </c>
      <c r="AB32" s="18" t="n"/>
      <c r="AC32" s="27" t="n">
        <v>0.01597222222222222</v>
      </c>
      <c r="AD32" s="66" t="n"/>
      <c r="AE32" s="281" t="n">
        <v>0.375</v>
      </c>
      <c r="AF32" s="282">
        <f>AE32+AH32+AG32</f>
        <v/>
      </c>
      <c r="AG32" s="283" t="n">
        <v>0.04166666666666666</v>
      </c>
      <c r="AH32" s="284" t="n">
        <v>0.3333333333333333</v>
      </c>
      <c r="AI32" s="222" t="n">
        <v>0.9166666666666666</v>
      </c>
      <c r="AJ32" s="285" t="n">
        <v>1.208333333333333</v>
      </c>
    </row>
    <row r="33" ht="32.25" customHeight="1" s="210">
      <c r="A33" s="263">
        <f>IF(OR(A32="",A32=EOMONTH($A$3,0)),"",A32+1)</f>
        <v/>
      </c>
      <c r="B33" s="264">
        <f>A33</f>
        <v/>
      </c>
      <c r="C33" s="265" t="n"/>
      <c r="D33" s="266" t="n"/>
      <c r="E33" s="70" t="n"/>
      <c r="F33" s="366" t="n">
        <v>1.338194444444444</v>
      </c>
      <c r="G33" s="268" t="n">
        <v>2</v>
      </c>
      <c r="H33" s="269" t="n"/>
      <c r="I33" s="286">
        <f>IF(D33="有",0+TIME(8,0,0),IF(D33="半有",(G33-MAX($F33,$AE33)-SUM(H33,Q33,U33,X33,R33,V33)+J33),IF(OR(D33="欠勤",D33="祝日",F33=""),0,IF(D33="遅刻",(G33-MAX($F33,$AE33)-SUM(H33,Q33,U33,X33,R33,V33)),IF(D33="早退/私用外出",(G33-MAX($F33,$AE33)-SUM(H33,Q33,U33,X33,R33,V33)),IF(D33="特休",(G33-MAX($F33,$AE33)-SUM(H33,Q33,U33,X33,R33,V33)+J33),IF(AND(D33="",F33=""),0,(G33-MAX($F33,$AE33)-SUM(H33,Q33,U33,X33,R33,V33)))))))))</f>
        <v/>
      </c>
      <c r="J33" s="287">
        <f>IF(AND(D33="有",F33=""),TIME(8,0,0),IF(D33="半有","８：００"-K33,IF(OR(D33="",D33="欠勤",D33="特休",D33="休出",D33="祝日",D33="遅刻",D33="早退/私用外出",D33="振替",D33="代休"),0,TIME(8,0,0)-K33)))</f>
        <v/>
      </c>
      <c r="K33" s="288">
        <f>IF(OR(F33="",D33="休出"),"",(IF(COUNT($F33:$G33)&lt;2,"",TEXT(MAX(0,MIN($G33,$AF33)-MAX($F33,$AE33)),"[h]:mm")*1))-$H33)</f>
        <v/>
      </c>
      <c r="L33" s="288">
        <f>IF(COUNT($F33:$G33)&lt;2,"",IF(D33="休出",W33,TEXT(MAX(0,MIN($G33,$AJ33)-MAX($F33,$AF33)),"[h]:mm")*1))</f>
        <v/>
      </c>
      <c r="M33" s="289">
        <f>IF(OR(D33="",D33="半有",D33="有",D33="欠勤",D33="特休",D33="休出",D33="祝日",D33="振替",D33="代休"),0,($AH33-K33))</f>
        <v/>
      </c>
      <c r="N33" s="288">
        <f>IF(D33="休出",G33-F33-H33-IF(COUNT($F33:$G33)&lt;2,"",TEXT(MAX(0,MIN($G33,$AJ33)-MAX($F33,$AI33)),"[h]:mm")*1),"")</f>
        <v/>
      </c>
      <c r="O33" s="290">
        <f>IF(AND(OR(D33="振替",D33="代休"),F33=""),TIME(8,0,0),IF(OR(D33="振替",D33="代休"),TIME(8,0,0)-K33,""))</f>
        <v/>
      </c>
      <c r="P33" s="291">
        <f>IF(OR(D33="休出",COUNT($F33:$G33)&lt;2),"",TEXT(MAX(0,MIN($G33,$AI33)-MAX($F33,$AF33)),"[h]:mm")*1)</f>
        <v/>
      </c>
      <c r="Q33" s="292">
        <f>IF(P33=0,"",VLOOKUP($G33,$AA$7:$AC$57,3))</f>
        <v/>
      </c>
      <c r="R33" s="293" t="n"/>
      <c r="S33" s="294">
        <f>IF(ISERROR(P33-Q33-R33&lt;=0),"",P33-Q33-R33)</f>
        <v/>
      </c>
      <c r="T33" s="295">
        <f>IF(COUNT($F33:$G33)&lt;2,"",TEXT(MAX(0,MIN($G33,$AJ33)-MAX($F33,$AI33)),"[h]:mm")*1)</f>
        <v/>
      </c>
      <c r="U33" s="292">
        <f>VLOOKUP($G33,$AA$59:$AC$171,3)</f>
        <v/>
      </c>
      <c r="V33" s="293" t="n"/>
      <c r="W33" s="294">
        <f>IF(ISERROR(T33-U33-V33&lt;=0),"",T33-U33-V33)</f>
        <v/>
      </c>
      <c r="X33" s="292">
        <f>IF(IF(D33="休出",IF(COUNT($F33:$G33)&lt;2,"",TEXT(MAX(0,MIN($G33,$AJ$8)-MAX($F33,$AI$8)),"[h]:mm")*1),"")="","",VLOOKUP($G33,$AA$7:$AC$57,3))</f>
        <v/>
      </c>
      <c r="Y33" s="294">
        <f>IF(ISERROR(G33-MAX($F33,$G$4)-H33-L33-X33&lt;=0),"",(G33-MAX($F33,$G$4)-H33)-L33-X33)</f>
        <v/>
      </c>
      <c r="Z33" s="5" t="n"/>
      <c r="AA33" s="27" t="n">
        <v>0.7666666666666667</v>
      </c>
      <c r="AB33" s="18" t="n"/>
      <c r="AC33" s="27" t="n">
        <v>0.01666666666666667</v>
      </c>
      <c r="AD33" s="66" t="n"/>
      <c r="AE33" s="281" t="n">
        <v>0.375</v>
      </c>
      <c r="AF33" s="282">
        <f>AE33+AH33+AG33</f>
        <v/>
      </c>
      <c r="AG33" s="283" t="n">
        <v>0.04166666666666666</v>
      </c>
      <c r="AH33" s="284" t="n">
        <v>0.3333333333333333</v>
      </c>
      <c r="AI33" s="222" t="n">
        <v>0.9166666666666666</v>
      </c>
      <c r="AJ33" s="285" t="n">
        <v>1.208333333333333</v>
      </c>
    </row>
    <row r="34" ht="32.25" customHeight="1" s="210">
      <c r="A34" s="263">
        <f>IF(OR(A33="",A33=EOMONTH($A$3,0)),"",A33+1)</f>
        <v/>
      </c>
      <c r="B34" s="264">
        <f>A34</f>
        <v/>
      </c>
      <c r="C34" s="265" t="n"/>
      <c r="D34" s="266" t="n"/>
      <c r="E34" s="70" t="n"/>
      <c r="F34" s="366" t="n">
        <v>1.364583333333333</v>
      </c>
      <c r="G34" s="268" t="n">
        <v>2</v>
      </c>
      <c r="H34" s="269" t="n"/>
      <c r="I34" s="286">
        <f>IF(D34="有",0+TIME(8,0,0),IF(D34="半有",(G34-MAX($F34,$AE34)-SUM(H34,Q34,U34,X34,R34,V34)+J34),IF(OR(D34="欠勤",D34="祝日",F34=""),0,IF(D34="遅刻",(G34-MAX($F34,$AE34)-SUM(H34,Q34,U34,X34,R34,V34)),IF(D34="早退/私用外出",(G34-MAX($F34,$AE34)-SUM(H34,Q34,U34,X34,R34,V34)),IF(D34="特休",(G34-MAX($F34,$AE34)-SUM(H34,Q34,U34,X34,R34,V34)+J34),IF(AND(D34="",F34=""),0,(G34-MAX($F34,$AE34)-SUM(H34,Q34,U34,X34,R34,V34)))))))))</f>
        <v/>
      </c>
      <c r="J34" s="287">
        <f>IF(AND(D34="有",F34=""),TIME(8,0,0),IF(D34="半有","８：００"-K34,IF(OR(D34="",D34="欠勤",D34="特休",D34="休出",D34="祝日",D34="遅刻",D34="早退/私用外出",D34="振替",D34="代休"),0,TIME(8,0,0)-K34)))</f>
        <v/>
      </c>
      <c r="K34" s="288">
        <f>IF(OR(F34="",D34="休出"),"",(IF(COUNT($F34:$G34)&lt;2,"",TEXT(MAX(0,MIN($G34,$AF34)-MAX($F34,$AE34)),"[h]:mm")*1))-$H34)</f>
        <v/>
      </c>
      <c r="L34" s="288">
        <f>IF(COUNT($F34:$G34)&lt;2,"",IF(D34="休出",W34,TEXT(MAX(0,MIN($G34,$AJ34)-MAX($F34,$AF34)),"[h]:mm")*1))</f>
        <v/>
      </c>
      <c r="M34" s="289">
        <f>IF(OR(D34="",D34="半有",D34="有",D34="欠勤",D34="特休",D34="休出",D34="祝日",D34="振替",D34="代休"),0,($AH34-K34))</f>
        <v/>
      </c>
      <c r="N34" s="288">
        <f>IF(D34="休出",G34-F34-H34-IF(COUNT($F34:$G34)&lt;2,"",TEXT(MAX(0,MIN($G34,$AJ34)-MAX($F34,$AI34)),"[h]:mm")*1),"")</f>
        <v/>
      </c>
      <c r="O34" s="290">
        <f>IF(AND(OR(D34="振替",D34="代休"),F34=""),TIME(8,0,0),IF(OR(D34="振替",D34="代休"),TIME(8,0,0)-K34,""))</f>
        <v/>
      </c>
      <c r="P34" s="291">
        <f>IF(OR(D34="休出",COUNT($F34:$G34)&lt;2),"",TEXT(MAX(0,MIN($G34,$AI34)-MAX($F34,$AF34)),"[h]:mm")*1)</f>
        <v/>
      </c>
      <c r="Q34" s="292">
        <f>IF(P34=0,"",VLOOKUP($G34,$AA$7:$AC$57,3))</f>
        <v/>
      </c>
      <c r="R34" s="293" t="n"/>
      <c r="S34" s="294">
        <f>IF(ISERROR(P34-Q34-R34&lt;=0),"",P34-Q34-R34)</f>
        <v/>
      </c>
      <c r="T34" s="295">
        <f>IF(COUNT($F34:$G34)&lt;2,"",TEXT(MAX(0,MIN($G34,$AJ34)-MAX($F34,$AI34)),"[h]:mm")*1)</f>
        <v/>
      </c>
      <c r="U34" s="292">
        <f>VLOOKUP($G34,$AA$59:$AC$171,3)</f>
        <v/>
      </c>
      <c r="V34" s="293" t="n"/>
      <c r="W34" s="294">
        <f>IF(ISERROR(T34-U34-V34&lt;=0),"",T34-U34-V34)</f>
        <v/>
      </c>
      <c r="X34" s="292">
        <f>IF(IF(D34="休出",IF(COUNT($F34:$G34)&lt;2,"",TEXT(MAX(0,MIN($G34,$AJ$8)-MAX($F34,$AI$8)),"[h]:mm")*1),"")="","",VLOOKUP($G34,$AA$7:$AC$57,3))</f>
        <v/>
      </c>
      <c r="Y34" s="294">
        <f>IF(ISERROR(G34-MAX($F34,$G$4)-H34-L34-X34&lt;=0),"",(G34-MAX($F34,$G$4)-H34)-L34-X34)</f>
        <v/>
      </c>
      <c r="Z34" s="5" t="n"/>
      <c r="AA34" s="27" t="n">
        <v>0.7673611111111112</v>
      </c>
      <c r="AB34" s="18" t="n"/>
      <c r="AC34" s="27" t="n">
        <v>0.01736111111111111</v>
      </c>
      <c r="AD34" s="66" t="n"/>
      <c r="AE34" s="281" t="n">
        <v>0.375</v>
      </c>
      <c r="AF34" s="282">
        <f>AE34+AH34+AG34</f>
        <v/>
      </c>
      <c r="AG34" s="283" t="n">
        <v>0.04166666666666666</v>
      </c>
      <c r="AH34" s="284" t="n">
        <v>0.3333333333333333</v>
      </c>
      <c r="AI34" s="222" t="n">
        <v>0.9166666666666666</v>
      </c>
      <c r="AJ34" s="285" t="n">
        <v>1.208333333333333</v>
      </c>
    </row>
    <row r="35" ht="32.25" customFormat="1" customHeight="1" s="87">
      <c r="A35" s="296">
        <f>IF(OR(A34="",A34=EOMONTH($A$3,0)),"",A34+1)</f>
        <v/>
      </c>
      <c r="B35" s="297">
        <f>A35</f>
        <v/>
      </c>
      <c r="C35" s="298" t="n"/>
      <c r="D35" s="299" t="n"/>
      <c r="E35" s="85" t="n"/>
      <c r="F35" s="366" t="n">
        <v>1.365972222222222</v>
      </c>
      <c r="G35" s="268" t="n">
        <v>2</v>
      </c>
      <c r="H35" s="269" t="n"/>
      <c r="I35" s="286">
        <f>IF(D35="有",0+TIME(8,0,0),IF(D35="半有",(G35-MAX($F35,$AE35)-SUM(H35,Q35,U35,X35,R35,V35)+J35),IF(OR(D35="欠勤",D35="祝日",F35=""),0,IF(D35="遅刻",(G35-MAX($F35,$AE35)-SUM(H35,Q35,U35,X35,R35,V35)),IF(D35="早退/私用外出",(G35-MAX($F35,$AE35)-SUM(H35,Q35,U35,X35,R35,V35)),IF(D35="特休",(G35-MAX($F35,$AE35)-SUM(H35,Q35,U35,X35,R35,V35)+J35),IF(AND(D35="",F35=""),0,(G35-MAX($F35,$AE35)-SUM(H35,Q35,U35,X35,R35,V35)))))))))</f>
        <v/>
      </c>
      <c r="J35" s="287">
        <f>IF(AND(D35="有",F35=""),TIME(8,0,0),IF(D35="半有","８：００"-K35,IF(OR(D35="",D35="欠勤",D35="特休",D35="休出",D35="祝日",D35="遅刻",D35="早退/私用外出",D35="振替",D35="代休"),0,TIME(8,0,0)-K35)))</f>
        <v/>
      </c>
      <c r="K35" s="288">
        <f>IF(OR(F35="",D35="休出"),"",(IF(COUNT($F35:$G35)&lt;2,"",TEXT(MAX(0,MIN($G35,$AF35)-MAX($F35,$AE35)),"[h]:mm")*1))-$H35)</f>
        <v/>
      </c>
      <c r="L35" s="288">
        <f>IF(COUNT($F35:$G35)&lt;2,"",IF(D35="休出",W35,TEXT(MAX(0,MIN($G35,$AJ35)-MAX($F35,$AF35)),"[h]:mm")*1))</f>
        <v/>
      </c>
      <c r="M35" s="289">
        <f>IF(OR(D35="",D35="半有",D35="有",D35="欠勤",D35="特休",D35="休出",D35="祝日",D35="振替",D35="代休"),0,($AH35-K35))</f>
        <v/>
      </c>
      <c r="N35" s="288">
        <f>IF(D35="休出",G35-F35-H35-IF(COUNT($F35:$G35)&lt;2,"",TEXT(MAX(0,MIN($G35,$AJ35)-MAX($F35,$AI35)),"[h]:mm")*1),"")</f>
        <v/>
      </c>
      <c r="O35" s="290">
        <f>IF(AND(OR(D35="振替",D35="代休"),F35=""),TIME(8,0,0),IF(OR(D35="振替",D35="代休"),TIME(8,0,0)-K35,""))</f>
        <v/>
      </c>
      <c r="P35" s="291">
        <f>IF(OR(D35="休出",COUNT($F35:$G35)&lt;2),"",TEXT(MAX(0,MIN($G35,$AI35)-MAX($F35,$AF35)),"[h]:mm")*1)</f>
        <v/>
      </c>
      <c r="Q35" s="292">
        <f>IF(P35=0,"",VLOOKUP($G35,$AA$7:$AC$57,3))</f>
        <v/>
      </c>
      <c r="R35" s="293" t="n"/>
      <c r="S35" s="294">
        <f>IF(ISERROR(P35-Q35-R35&lt;=0),"",P35-Q35-R35)</f>
        <v/>
      </c>
      <c r="T35" s="295">
        <f>IF(COUNT($F35:$G35)&lt;2,"",TEXT(MAX(0,MIN($G35,$AJ35)-MAX($F35,$AI35)),"[h]:mm")*1)</f>
        <v/>
      </c>
      <c r="U35" s="292">
        <f>VLOOKUP($G35,$AA$59:$AC$171,3)</f>
        <v/>
      </c>
      <c r="V35" s="293" t="n"/>
      <c r="W35" s="294">
        <f>IF(ISERROR(T35-U35-V35&lt;=0),"",T35-U35-V35)</f>
        <v/>
      </c>
      <c r="X35" s="292">
        <f>IF(IF(D35="休出",IF(COUNT($F35:$G35)&lt;2,"",TEXT(MAX(0,MIN($G35,$AJ$8)-MAX($F35,$AI$8)),"[h]:mm")*1),"")="","",VLOOKUP($G35,$AA$7:$AC$57,3))</f>
        <v/>
      </c>
      <c r="Y35" s="294">
        <f>IF(ISERROR(G35-MAX($F35,$G$4)-H35-L35-X35&lt;=0),"",(G35-MAX($F35,$G$4)-H35)-L35-X35)</f>
        <v/>
      </c>
      <c r="Z35" s="86" t="n"/>
      <c r="AA35" s="27" t="n">
        <v>0.7680555555555556</v>
      </c>
      <c r="AB35" s="18" t="n"/>
      <c r="AC35" s="27" t="n">
        <v>0.01805555555555555</v>
      </c>
      <c r="AD35" s="66" t="n"/>
      <c r="AE35" s="281" t="n">
        <v>0.375</v>
      </c>
      <c r="AF35" s="282">
        <f>AE35+AH35+AG35</f>
        <v/>
      </c>
      <c r="AG35" s="283" t="n">
        <v>0.04166666666666666</v>
      </c>
      <c r="AH35" s="284" t="n">
        <v>0.3333333333333333</v>
      </c>
      <c r="AI35" s="222" t="n">
        <v>0.9166666666666666</v>
      </c>
      <c r="AJ35" s="285" t="n">
        <v>1.208333333333333</v>
      </c>
    </row>
    <row r="36" ht="32.25" customHeight="1" s="210">
      <c r="A36" s="263">
        <f>IF(OR(A35="",A35=EOMONTH($A$3,0)),"",A35+1)</f>
        <v/>
      </c>
      <c r="B36" s="264">
        <f>A36</f>
        <v/>
      </c>
      <c r="C36" s="265" t="n"/>
      <c r="D36" s="266" t="n"/>
      <c r="E36" s="70" t="n"/>
      <c r="F36" s="267" t="inlineStr"/>
      <c r="G36" s="268" t="inlineStr"/>
      <c r="H36" s="269" t="n"/>
      <c r="I36" s="286">
        <f>IF(D36="有",0+TIME(8,0,0),IF(D36="半有",(G36-MAX($F36,$AE36)-SUM(H36,Q36,U36,X36,R36,V36)+J36),IF(OR(D36="欠勤",D36="祝日",F36=""),0,IF(D36="遅刻",(G36-MAX($F36,$AE36)-SUM(H36,Q36,U36,X36,R36,V36)),IF(D36="早退/私用外出",(G36-MAX($F36,$AE36)-SUM(H36,Q36,U36,X36,R36,V36)),IF(D36="特休",(G36-MAX($F36,$AE36)-SUM(H36,Q36,U36,X36,R36,V36)+J36),IF(AND(D36="",F36=""),0,(G36-MAX($F36,$AE36)-SUM(H36,Q36,U36,X36,R36,V36)))))))))</f>
        <v/>
      </c>
      <c r="J36" s="287">
        <f>IF(AND(D36="有",F36=""),TIME(8,0,0),IF(D36="半有","８：００"-K36,IF(OR(D36="",D36="欠勤",D36="特休",D36="休出",D36="祝日",D36="遅刻",D36="早退/私用外出",D36="振替",D36="代休"),0,TIME(8,0,0)-K36)))</f>
        <v/>
      </c>
      <c r="K36" s="288">
        <f>IF(OR(F36="",D36="休出"),"",(IF(COUNT($F36:$G36)&lt;2,"",TEXT(MAX(0,MIN($G36,$AF36)-MAX($F36,$AE36)),"[h]:mm")*1))-$H36)</f>
        <v/>
      </c>
      <c r="L36" s="288">
        <f>IF(COUNT($F36:$G36)&lt;2,"",IF(D36="休出",W36,TEXT(MAX(0,MIN($G36,$AJ36)-MAX($F36,$AF36)),"[h]:mm")*1))</f>
        <v/>
      </c>
      <c r="M36" s="289">
        <f>IF(OR(D36="",D36="半有",D36="有",D36="欠勤",D36="特休",D36="休出",D36="祝日",D36="振替",D36="代休"),0,($AH36-K36))</f>
        <v/>
      </c>
      <c r="N36" s="288">
        <f>IF(D36="休出",G36-F36-H36-IF(COUNT($F36:$G36)&lt;2,"",TEXT(MAX(0,MIN($G36,$AJ36)-MAX($F36,$AI36)),"[h]:mm")*1),"")</f>
        <v/>
      </c>
      <c r="O36" s="290">
        <f>IF(AND(OR(D36="振替",D36="代休"),F36=""),TIME(8,0,0),IF(OR(D36="振替",D36="代休"),TIME(8,0,0)-K36,""))</f>
        <v/>
      </c>
      <c r="P36" s="291">
        <f>IF(OR(D36="休出",COUNT($F36:$G36)&lt;2),"",TEXT(MAX(0,MIN($G36,$AI36)-MAX($F36,$AF36)),"[h]:mm")*1)</f>
        <v/>
      </c>
      <c r="Q36" s="292">
        <f>IF(P36=0,"",VLOOKUP($G36,$AA$7:$AC$57,3))</f>
        <v/>
      </c>
      <c r="R36" s="293" t="n"/>
      <c r="S36" s="294">
        <f>IF(ISERROR(P36-Q36-R36&lt;=0),"",P36-Q36-R36)</f>
        <v/>
      </c>
      <c r="T36" s="295">
        <f>IF(COUNT($F36:$G36)&lt;2,"",TEXT(MAX(0,MIN($G36,$AJ36)-MAX($F36,$AI36)),"[h]:mm")*1)</f>
        <v/>
      </c>
      <c r="U36" s="292">
        <f>VLOOKUP($G36,$AA$59:$AC$171,3)</f>
        <v/>
      </c>
      <c r="V36" s="293" t="n"/>
      <c r="W36" s="294">
        <f>IF(ISERROR(T36-U36-V36&lt;=0),"",T36-U36-V36)</f>
        <v/>
      </c>
      <c r="X36" s="292">
        <f>IF(IF(D36="休出",IF(COUNT($F36:$G36)&lt;2,"",TEXT(MAX(0,MIN($G36,$AJ$8)-MAX($F36,$AI$8)),"[h]:mm")*1),"")="","",VLOOKUP($G36,$AA$7:$AC$57,3))</f>
        <v/>
      </c>
      <c r="Y36" s="294">
        <f>IF(ISERROR(G36-MAX($F36,$G$4)-H36-L36-X36&lt;=0),"",(G36-MAX($F36,$G$4)-H36)-L36-X36)</f>
        <v/>
      </c>
      <c r="Z36" s="5" t="n"/>
      <c r="AA36" s="27" t="n">
        <v>0.76875</v>
      </c>
      <c r="AB36" s="18" t="n"/>
      <c r="AC36" s="27" t="n">
        <v>0.01875</v>
      </c>
      <c r="AD36" s="66" t="n"/>
      <c r="AE36" s="281" t="n">
        <v>0.375</v>
      </c>
      <c r="AF36" s="282">
        <f>AE36+AH36+AG36</f>
        <v/>
      </c>
      <c r="AG36" s="283" t="n">
        <v>0.04166666666666666</v>
      </c>
      <c r="AH36" s="284" t="n">
        <v>0.3333333333333333</v>
      </c>
      <c r="AI36" s="222" t="n">
        <v>0.9166666666666666</v>
      </c>
      <c r="AJ36" s="285" t="n">
        <v>1.208333333333333</v>
      </c>
    </row>
    <row r="37" ht="32.25" customHeight="1" s="210">
      <c r="A37" s="263">
        <f>IF(OR(A36="",A36=EOMONTH($A$3,0)),"",A36+1)</f>
        <v/>
      </c>
      <c r="B37" s="264">
        <f>A37</f>
        <v/>
      </c>
      <c r="C37" s="265" t="n"/>
      <c r="D37" s="266" t="n"/>
      <c r="E37" s="70" t="n"/>
      <c r="F37" s="267" t="inlineStr"/>
      <c r="G37" s="268" t="inlineStr"/>
      <c r="H37" s="269" t="n"/>
      <c r="I37" s="286">
        <f>IF(D37="有",0+TIME(8,0,0),IF(D37="半有",(G37-MAX($F37,$AE37)-SUM(H37,Q37,U37,X37,R37,V37)+J37),IF(OR(D37="欠勤",D37="祝日",F37=""),0,IF(D37="遅刻",(G37-MAX($F37,$AE37)-SUM(H37,Q37,U37,X37,R37,V37)),IF(D37="早退/私用外出",(G37-MAX($F37,$AE37)-SUM(H37,Q37,U37,X37,R37,V37)),IF(D37="特休",(G37-MAX($F37,$AE37)-SUM(H37,Q37,U37,X37,R37,V37)+J37),IF(AND(D37="",F37=""),0,(G37-MAX($F37,$AE37)-SUM(H37,Q37,U37,X37,R37,V37)))))))))</f>
        <v/>
      </c>
      <c r="J37" s="287">
        <f>IF(AND(D37="有",F37=""),TIME(8,0,0),IF(D37="半有","８：００"-K37,IF(OR(D37="",D37="欠勤",D37="特休",D37="休出",D37="祝日",D37="遅刻",D37="早退/私用外出",D37="振替",D37="代休"),0,TIME(8,0,0)-K37)))</f>
        <v/>
      </c>
      <c r="K37" s="288">
        <f>IF(OR(F37="",D37="休出"),"",(IF(COUNT($F37:$G37)&lt;2,"",TEXT(MAX(0,MIN($G37,$AF37)-MAX($F37,$AE37)),"[h]:mm")*1))-$H37)</f>
        <v/>
      </c>
      <c r="L37" s="288">
        <f>IF(COUNT($F37:$G37)&lt;2,"",IF(D37="休出",W37,TEXT(MAX(0,MIN($G37,$AJ37)-MAX($F37,$AF37)),"[h]:mm")*1))</f>
        <v/>
      </c>
      <c r="M37" s="289">
        <f>IF(OR(D37="",D37="半有",D37="有",D37="欠勤",D37="特休",D37="休出",D37="祝日",D37="振替",D37="代休"),0,($AH37-K37))</f>
        <v/>
      </c>
      <c r="N37" s="288">
        <f>IF(D37="休出",G37-F37-H37-IF(COUNT($F37:$G37)&lt;2,"",TEXT(MAX(0,MIN($G37,$AJ37)-MAX($F37,$AI37)),"[h]:mm")*1),"")</f>
        <v/>
      </c>
      <c r="O37" s="290">
        <f>IF(AND(OR(D37="振替",D37="代休"),F37=""),TIME(8,0,0),IF(OR(D37="振替",D37="代休"),TIME(8,0,0)-K37,""))</f>
        <v/>
      </c>
      <c r="P37" s="291">
        <f>IF(OR(D37="休出",COUNT($F37:$G37)&lt;2),"",TEXT(MAX(0,MIN($G37,$AI37)-MAX($F37,$AF37)),"[h]:mm")*1)</f>
        <v/>
      </c>
      <c r="Q37" s="292">
        <f>IF(P37=0,"",VLOOKUP($G37,$AA$7:$AC$57,3))</f>
        <v/>
      </c>
      <c r="R37" s="293" t="n"/>
      <c r="S37" s="294">
        <f>IF(ISERROR(P37-Q37-R37&lt;=0),"",P37-Q37-R37)</f>
        <v/>
      </c>
      <c r="T37" s="295">
        <f>IF(COUNT($F37:$G37)&lt;2,"",TEXT(MAX(0,MIN($G37,$AJ37)-MAX($F37,$AI37)),"[h]:mm")*1)</f>
        <v/>
      </c>
      <c r="U37" s="292">
        <f>VLOOKUP($G37,$AA$59:$AC$171,3)</f>
        <v/>
      </c>
      <c r="V37" s="293" t="n"/>
      <c r="W37" s="294">
        <f>IF(ISERROR(T37-U37-V37&lt;=0),"",T37-U37-V37)</f>
        <v/>
      </c>
      <c r="X37" s="292">
        <f>IF(IF(D37="休出",IF(COUNT($F37:$G37)&lt;2,"",TEXT(MAX(0,MIN($G37,$AJ$8)-MAX($F37,$AI$8)),"[h]:mm")*1),"")="","",VLOOKUP($G37,$AA$7:$AC$57,3))</f>
        <v/>
      </c>
      <c r="Y37" s="294">
        <f>IF(ISERROR(G37-MAX($F37,$G$4)-H37-L37-X37&lt;=0),"",(G37-MAX($F37,$G$4)-H37)-L37-X37)</f>
        <v/>
      </c>
      <c r="Z37" s="5" t="n"/>
      <c r="AA37" s="27" t="n">
        <v>0.7694444444444445</v>
      </c>
      <c r="AB37" s="18" t="n"/>
      <c r="AC37" s="27" t="n">
        <v>0.01944444444444444</v>
      </c>
      <c r="AD37" s="66" t="n"/>
      <c r="AE37" s="281" t="n">
        <v>0.375</v>
      </c>
      <c r="AF37" s="282">
        <f>AE37+AH37+AG37</f>
        <v/>
      </c>
      <c r="AG37" s="283" t="n">
        <v>0.04166666666666666</v>
      </c>
      <c r="AH37" s="284" t="n">
        <v>0.3333333333333333</v>
      </c>
      <c r="AI37" s="222" t="n">
        <v>0.9166666666666666</v>
      </c>
      <c r="AJ37" s="285" t="n">
        <v>1.208333333333333</v>
      </c>
    </row>
    <row r="38" ht="32.25" customHeight="1" s="210" thickBot="1">
      <c r="A38" s="300">
        <f>IF(OR(A37="",A37=EOMONTH($A$3,0)),"",A37+1)</f>
        <v/>
      </c>
      <c r="B38" s="301">
        <f>A38</f>
        <v/>
      </c>
      <c r="C38" s="302" t="n"/>
      <c r="D38" s="303" t="n"/>
      <c r="E38" s="92" t="n"/>
      <c r="F38" s="366" t="n">
        <v>1.375</v>
      </c>
      <c r="G38" s="268" t="n">
        <v>2</v>
      </c>
      <c r="H38" s="269" t="n"/>
      <c r="I38" s="304">
        <f>IF(D38="有",0+TIME(8,0,0),IF(D38="半有",(G38-MAX($F38,$AE38)-SUM(H38,Q38,U38,X38,R38,V38)+J38),IF(OR(D38="欠勤",D38="祝日",F38=""),0,IF(D38="遅刻",(G38-MAX($F38,$AE38)-SUM(H38,Q38,U38,X38,R38,V38)),IF(D38="早退/私用外出",(G38-MAX($F38,$AE38)-SUM(H38,Q38,U38,X38,R38,V38)),IF(D38="特休",(G38-MAX($F38,$AE38)-SUM(H38,Q38,U38,X38,R38,V38)+J38),IF(AND(D38="",F38=""),0,(G38-MAX($F38,$AE38)-SUM(H38,Q38,U38,X38,R38,V38)))))))))</f>
        <v/>
      </c>
      <c r="J38" s="305">
        <f>IF(AND(D38="有",F38=""),TIME(8,0,0),IF(D38="半有","８：００"-K38,IF(OR(D38="",D38="欠勤",D38="特休",D38="休出",D38="祝日",D38="遅刻",D38="早退/私用外出",D38="振替",D38="代休"),0,TIME(8,0,0)-K38)))</f>
        <v/>
      </c>
      <c r="K38" s="306">
        <f>IF(OR(F38="",D38="休出"),"",(IF(COUNT($F38:$G38)&lt;2,"",TEXT(MAX(0,MIN($G38,$AF38)-MAX($F38,$AE38)),"[h]:mm")*1))-$H38)</f>
        <v/>
      </c>
      <c r="L38" s="306">
        <f>IF(COUNT($F38:$G38)&lt;2,"",IF(D38="休出",W38,TEXT(MAX(0,MIN($G38,$AJ38)-MAX($F38,$AF38)),"[h]:mm")*1))</f>
        <v/>
      </c>
      <c r="M38" s="307">
        <f>IF(OR(D38="",D38="半有",D38="有",D38="欠勤",D38="特休",D38="休出",D38="祝日",D38="振替",D38="代休"),0,($AH38-K38))</f>
        <v/>
      </c>
      <c r="N38" s="306">
        <f>IF(D38="休出",G38-F38-H38-IF(COUNT($F38:$G38)&lt;2,"",TEXT(MAX(0,MIN($G38,$AJ38)-MAX($F38,$AI38)),"[h]:mm")*1),"")</f>
        <v/>
      </c>
      <c r="O38" s="308">
        <f>IF(AND(OR(D38="振替",D38="代休"),F38=""),TIME(8,0,0),IF(OR(D38="振替",D38="代休"),TIME(8,0,0)-K38,""))</f>
        <v/>
      </c>
      <c r="P38" s="309">
        <f>IF(OR(D38="休出",COUNT($F38:$G38)&lt;2),"",TEXT(MAX(0,MIN($G38,$AI38)-MAX($F38,$AF38)),"[h]:mm")*1)</f>
        <v/>
      </c>
      <c r="Q38" s="310">
        <f>IF(P38=0,"",VLOOKUP($G38,$AA$7:$AC$57,3))</f>
        <v/>
      </c>
      <c r="R38" s="311" t="n"/>
      <c r="S38" s="312">
        <f>IF(ISERROR(P38-Q38-R38&lt;=0),"",P38-Q38-R38)</f>
        <v/>
      </c>
      <c r="T38" s="313">
        <f>IF(COUNT($F38:$G38)&lt;2,"",TEXT(MAX(0,MIN($G38,$AJ38)-MAX($F38,$AI38)),"[h]:mm")*1)</f>
        <v/>
      </c>
      <c r="U38" s="310">
        <f>VLOOKUP($G38,$AA$59:$AC$171,3)</f>
        <v/>
      </c>
      <c r="V38" s="311" t="n"/>
      <c r="W38" s="312">
        <f>IF(ISERROR(T38-U38-V38&lt;=0),"",T38-U38-V38)</f>
        <v/>
      </c>
      <c r="X38" s="310">
        <f>IF(IF(D38="休出",IF(COUNT($F38:$G38)&lt;2,"",TEXT(MAX(0,MIN($G38,$AJ$8)-MAX($F38,$AI$8)),"[h]:mm")*1),"")="","",VLOOKUP($G38,$AA$7:$AC$57,3))</f>
        <v/>
      </c>
      <c r="Y38" s="312">
        <f>IF(ISERROR(G38-MAX($F38,$G$4)-H38-L38-X38&lt;=0),"",(G38-MAX($F38,$G$4)-H38)-L38-X38)</f>
        <v/>
      </c>
      <c r="Z38" s="5" t="n"/>
      <c r="AA38" s="27" t="n">
        <v>0.7701388888888889</v>
      </c>
      <c r="AB38" s="18" t="n"/>
      <c r="AC38" s="27" t="n">
        <v>0.02013888888888889</v>
      </c>
      <c r="AD38" s="66" t="n"/>
      <c r="AE38" s="314" t="n">
        <v>0.375</v>
      </c>
      <c r="AF38" s="282">
        <f>AE38+AH38+AG38</f>
        <v/>
      </c>
      <c r="AG38" s="283" t="n">
        <v>0.04166666666666666</v>
      </c>
      <c r="AH38" s="284" t="n">
        <v>0.3333333333333333</v>
      </c>
      <c r="AI38" s="222" t="n">
        <v>0.9166666666666666</v>
      </c>
      <c r="AJ38" s="285" t="n">
        <v>1.208333333333333</v>
      </c>
    </row>
    <row r="39" ht="32.25" customFormat="1" customHeight="1" s="315">
      <c r="A39" s="316" t="inlineStr">
        <is>
          <t>集計</t>
        </is>
      </c>
      <c r="B39" s="241" t="n"/>
      <c r="C39" s="317" t="n"/>
      <c r="D39" s="233" t="n"/>
      <c r="E39" s="318" t="n"/>
      <c r="F39" s="319" t="n"/>
      <c r="G39" s="320" t="n"/>
      <c r="H39" s="321" t="n"/>
      <c r="I39" s="322">
        <f>SUM(I8:I38)</f>
        <v/>
      </c>
      <c r="J39" s="323">
        <f>SUM(J8:J38)</f>
        <v/>
      </c>
      <c r="K39" s="324">
        <f>SUM(K8:K38)</f>
        <v/>
      </c>
      <c r="L39" s="324">
        <f>SUM(L8:L38)</f>
        <v/>
      </c>
      <c r="M39" s="325">
        <f>SUM(M8:M38)</f>
        <v/>
      </c>
      <c r="N39" s="324">
        <f>SUM(N8:N38)</f>
        <v/>
      </c>
      <c r="O39" s="326">
        <f>SUM(O8:O38)</f>
        <v/>
      </c>
      <c r="P39" s="327">
        <f>SUM(P8:P38)</f>
        <v/>
      </c>
      <c r="Q39" s="324">
        <f>SUM(Q8:Q38)</f>
        <v/>
      </c>
      <c r="R39" s="324">
        <f>SUM(R8:R38)</f>
        <v/>
      </c>
      <c r="S39" s="328">
        <f>SUM(S8:S38)</f>
        <v/>
      </c>
      <c r="T39" s="323">
        <f>SUM(T8:T38)</f>
        <v/>
      </c>
      <c r="U39" s="324">
        <f>SUM(U8:U38)</f>
        <v/>
      </c>
      <c r="V39" s="324">
        <f>SUM(V8:V38)</f>
        <v/>
      </c>
      <c r="W39" s="328">
        <f>SUM(W8:W38)</f>
        <v/>
      </c>
      <c r="X39" s="323">
        <f>SUM(X8:X38)</f>
        <v/>
      </c>
      <c r="Y39" s="328">
        <f>SUM(Y8:Y38)</f>
        <v/>
      </c>
      <c r="Z39" s="329" t="n"/>
      <c r="AA39" s="27" t="n">
        <v>0.7708333333333334</v>
      </c>
      <c r="AB39" s="18" t="n">
        <v>30</v>
      </c>
      <c r="AC39" s="27" t="n">
        <v>0.02083333333333333</v>
      </c>
      <c r="AD39" s="66" t="n"/>
      <c r="AE39" s="329" t="n"/>
      <c r="AF39" s="329" t="n"/>
      <c r="AG39" s="329" t="n"/>
      <c r="AH39" s="329" t="n"/>
      <c r="AI39" s="329" t="n"/>
    </row>
    <row r="40" ht="20.25" customFormat="1" customHeight="1" s="315">
      <c r="A40" s="329" t="n"/>
      <c r="B40" s="330" t="n"/>
      <c r="C40" s="330" t="n"/>
      <c r="D40" s="329" t="n"/>
      <c r="E40" s="329" t="n"/>
      <c r="F40" s="215" t="n"/>
      <c r="G40" s="215" t="n"/>
      <c r="H40" s="215" t="n"/>
      <c r="I40" s="215" t="n"/>
      <c r="J40" s="215" t="n"/>
      <c r="K40" s="216" t="n"/>
      <c r="L40" s="216" t="n"/>
      <c r="M40" s="331" t="n"/>
      <c r="N40" s="332" t="inlineStr">
        <is>
          <t>振替</t>
        </is>
      </c>
      <c r="O40" s="331">
        <f>SUMIF($D$8:$D$38,"*振替*",$O$8:$O$38)</f>
        <v/>
      </c>
      <c r="P40" s="216" t="n"/>
      <c r="Q40" s="216" t="n"/>
      <c r="R40" s="216" t="n"/>
      <c r="S40" s="333" t="n"/>
      <c r="T40" s="216">
        <f>T39-SUMIF($D$8:$D$38,"*休出*",$T$8:$T$38)</f>
        <v/>
      </c>
      <c r="U40" s="216" t="inlineStr">
        <is>
          <t>普通深夜</t>
        </is>
      </c>
      <c r="V40" s="216" t="n"/>
      <c r="W40" s="216">
        <f>W39-SUMIF($D$8:$D$38,"*休出*",$W$8:$W$38)</f>
        <v/>
      </c>
      <c r="X40" s="216" t="n"/>
      <c r="Y40" s="333" t="n"/>
      <c r="Z40" s="329" t="n"/>
      <c r="AA40" s="27" t="n">
        <v>0.8645833333333334</v>
      </c>
      <c r="AB40" s="18" t="n">
        <v>15</v>
      </c>
      <c r="AC40" s="27" t="n">
        <v>0.02083333333333333</v>
      </c>
      <c r="AD40" s="329" t="n"/>
      <c r="AE40" s="329" t="n"/>
      <c r="AF40" s="66" t="n"/>
      <c r="AG40" s="329" t="n"/>
      <c r="AH40" s="329" t="n"/>
      <c r="AI40" s="329" t="n"/>
    </row>
    <row r="41" ht="20.25" customFormat="1" customHeight="1" s="315">
      <c r="A41" s="329" t="n"/>
      <c r="B41" s="330" t="n"/>
      <c r="C41" s="330" t="n"/>
      <c r="D41" s="329" t="n"/>
      <c r="E41" s="329" t="n"/>
      <c r="F41" s="215" t="n"/>
      <c r="G41" s="215" t="n"/>
      <c r="H41" s="215" t="n"/>
      <c r="I41" s="215" t="n"/>
      <c r="J41" s="215" t="n"/>
      <c r="K41" s="215" t="n"/>
      <c r="L41" s="215" t="n"/>
      <c r="M41" s="215" t="n"/>
      <c r="N41" s="332" t="inlineStr">
        <is>
          <t>代休</t>
        </is>
      </c>
      <c r="O41" s="331">
        <f>SUMIF($D$8:$D$38,"*代休*",$O$8:$O$38)</f>
        <v/>
      </c>
      <c r="P41" s="216" t="n"/>
      <c r="Q41" s="216" t="n"/>
      <c r="R41" s="216" t="n"/>
      <c r="S41" s="216" t="n"/>
      <c r="T41" s="216">
        <f>SUMIF($D$8:$D$38,"*休出*",$T$8:$T$38)</f>
        <v/>
      </c>
      <c r="U41" s="216" t="inlineStr">
        <is>
          <t>休出深夜</t>
        </is>
      </c>
      <c r="V41" s="216" t="n"/>
      <c r="W41" s="216">
        <f>SUMIF($D$8:$D$38,"*休出*",$W$8:$W$38)</f>
        <v/>
      </c>
      <c r="X41" s="334" t="n"/>
      <c r="Y41" s="329" t="n"/>
      <c r="Z41" s="329" t="n"/>
      <c r="AA41" s="27" t="n">
        <v>0.8652777777777778</v>
      </c>
      <c r="AB41" s="18" t="n"/>
      <c r="AC41" s="27" t="n">
        <v>0.02152777777777778</v>
      </c>
      <c r="AD41" s="329" t="n"/>
      <c r="AE41" s="329" t="n"/>
      <c r="AF41" s="66" t="n"/>
      <c r="AG41" s="329" t="n"/>
      <c r="AH41" s="329" t="n"/>
      <c r="AI41" s="329" t="n"/>
    </row>
    <row r="42" ht="24" customFormat="1" customHeight="1" s="315" thickBot="1">
      <c r="A42" s="329" t="n"/>
      <c r="B42" s="330" t="n"/>
      <c r="C42" s="330" t="n"/>
      <c r="D42" s="329" t="n"/>
      <c r="E42" s="329" t="n"/>
      <c r="F42" s="215" t="n"/>
      <c r="G42" s="215" t="n"/>
      <c r="H42" s="215" t="n"/>
      <c r="I42" s="215" t="n"/>
      <c r="J42" s="215" t="n"/>
      <c r="K42" s="215" t="n"/>
      <c r="L42" s="215" t="n"/>
      <c r="M42" s="215" t="n"/>
      <c r="N42" s="332" t="n"/>
      <c r="O42" s="331" t="n"/>
      <c r="P42" s="216" t="n"/>
      <c r="Q42" s="216" t="n"/>
      <c r="R42" s="216" t="n"/>
      <c r="S42" s="216" t="n"/>
      <c r="T42" s="216" t="n"/>
      <c r="U42" s="216" t="n"/>
      <c r="V42" s="216" t="n"/>
      <c r="W42" s="216" t="n"/>
      <c r="X42" s="334" t="n"/>
      <c r="Y42" s="329" t="n"/>
      <c r="Z42" s="329" t="n"/>
      <c r="AA42" s="27" t="n"/>
      <c r="AB42" s="18" t="n"/>
      <c r="AC42" s="27" t="n"/>
      <c r="AD42" s="329" t="n"/>
      <c r="AE42" s="329" t="n"/>
      <c r="AF42" s="66" t="n"/>
      <c r="AG42" s="329" t="n"/>
      <c r="AH42" s="329" t="n"/>
      <c r="AI42" s="329" t="n"/>
    </row>
    <row r="43" ht="21" customFormat="1" customHeight="1" s="335" thickTop="1">
      <c r="A43" s="329" t="n"/>
      <c r="B43" s="336" t="n"/>
      <c r="C43" s="337" t="inlineStr">
        <is>
          <t>実働出勤日数</t>
        </is>
      </c>
      <c r="D43" s="338" t="n"/>
      <c r="E43" s="339">
        <f>COUNT($F$8:$F$39)-(COUNTIF($D$8:$D$39,"半有")/2)</f>
        <v/>
      </c>
      <c r="F43" s="340" t="inlineStr">
        <is>
          <t>出社回数</t>
        </is>
      </c>
      <c r="G43" s="341" t="n"/>
      <c r="H43" s="342">
        <f>COUNTIF($F$8:$F$38,"&lt;&gt;")-H44</f>
        <v/>
      </c>
      <c r="I43" s="341" t="n"/>
      <c r="J43" s="215" t="n"/>
      <c r="K43" s="215" t="n"/>
      <c r="L43" s="215" t="n"/>
      <c r="M43" s="215" t="n"/>
      <c r="N43" s="216" t="n"/>
      <c r="O43" s="216" t="n"/>
      <c r="P43" s="216" t="n"/>
      <c r="Q43" s="216" t="n"/>
      <c r="R43" s="216" t="n"/>
      <c r="S43" s="216" t="n"/>
      <c r="T43" s="216" t="n"/>
      <c r="U43" s="216" t="n"/>
      <c r="V43" s="216" t="n"/>
      <c r="W43" s="216" t="n"/>
      <c r="X43" s="334" t="n"/>
      <c r="Y43" s="329" t="n"/>
      <c r="Z43" s="329" t="n"/>
      <c r="AA43" s="27" t="n">
        <v>0.8666666666666667</v>
      </c>
      <c r="AB43" s="18" t="n"/>
      <c r="AC43" s="27" t="n">
        <v>0.02291666666666667</v>
      </c>
      <c r="AD43" s="336" t="n"/>
      <c r="AE43" s="66" t="n"/>
      <c r="AF43" s="336" t="n"/>
      <c r="AG43" s="336" t="n"/>
      <c r="AH43" s="336" t="n"/>
      <c r="AI43" s="336" t="n"/>
    </row>
    <row r="44" ht="21" customFormat="1" customHeight="1" s="335" thickBot="1">
      <c r="A44" s="329" t="n"/>
      <c r="B44" s="336" t="n"/>
      <c r="C44" s="242" t="n"/>
      <c r="D44" s="251" t="n"/>
      <c r="E44" s="246" t="n"/>
      <c r="F44" s="343" t="inlineStr">
        <is>
          <t>リモート/出張回数</t>
        </is>
      </c>
      <c r="G44" s="344" t="n"/>
      <c r="H44" s="345">
        <f>COUNTIF($C$8:$C$38,"リモート")+COUNTIF($C$8:$C$38,"出張")</f>
        <v/>
      </c>
      <c r="I44" s="344" t="n"/>
      <c r="J44" s="215" t="n"/>
      <c r="K44" s="215" t="n"/>
      <c r="L44" s="215" t="n"/>
      <c r="M44" s="215" t="n"/>
      <c r="N44" s="216" t="n"/>
      <c r="O44" s="216" t="n"/>
      <c r="P44" s="216" t="n"/>
      <c r="Q44" s="216" t="n"/>
      <c r="R44" s="216" t="n"/>
      <c r="S44" s="216" t="n"/>
      <c r="T44" s="216" t="n"/>
      <c r="U44" s="216" t="n"/>
      <c r="V44" s="216" t="n"/>
      <c r="W44" s="216" t="n"/>
      <c r="X44" s="334" t="n"/>
      <c r="Y44" s="329" t="n"/>
      <c r="Z44" s="329" t="n"/>
      <c r="AA44" s="27" t="n"/>
      <c r="AB44" s="18" t="n"/>
      <c r="AC44" s="27" t="n"/>
      <c r="AD44" s="336" t="n"/>
      <c r="AE44" s="66" t="n"/>
      <c r="AF44" s="336" t="n"/>
      <c r="AG44" s="336" t="n"/>
      <c r="AH44" s="336" t="n"/>
      <c r="AI44" s="336" t="n"/>
    </row>
    <row r="45" ht="30.75" customFormat="1" customHeight="1" s="335" thickTop="1">
      <c r="A45" s="329" t="n"/>
      <c r="B45" s="336" t="n"/>
      <c r="C45" s="346" t="inlineStr">
        <is>
          <t>有/半有</t>
        </is>
      </c>
      <c r="D45" s="251" t="n"/>
      <c r="E45" s="347">
        <f>COUNTIF($D$8:$D$38,"有")+(COUNTIF($D$8:$D$38,"半有")/2)</f>
        <v/>
      </c>
      <c r="F45" s="348" t="inlineStr">
        <is>
          <t>欠勤</t>
        </is>
      </c>
      <c r="G45" s="251" t="n"/>
      <c r="H45" s="349">
        <f>COUNTIF($D$8:$D$38,"欠勤")</f>
        <v/>
      </c>
      <c r="I45" s="243" t="n"/>
      <c r="J45" s="336" t="n"/>
      <c r="K45" s="336" t="n"/>
      <c r="L45" s="350" t="n"/>
      <c r="M45" s="350" t="n"/>
      <c r="N45" s="350" t="n"/>
      <c r="O45" s="350" t="n"/>
      <c r="P45" s="216" t="n"/>
      <c r="Q45" s="350" t="n"/>
      <c r="R45" s="350" t="n"/>
      <c r="S45" s="350" t="n"/>
      <c r="T45" s="350" t="n"/>
      <c r="U45" s="350" t="n"/>
      <c r="V45" s="350" t="n"/>
      <c r="W45" s="334" t="n"/>
      <c r="X45" s="334" t="n"/>
      <c r="Y45" s="329" t="n"/>
      <c r="Z45" s="329" t="n"/>
      <c r="AA45" s="27" t="n">
        <v>0.8673611111111111</v>
      </c>
      <c r="AB45" s="18" t="n"/>
      <c r="AC45" s="27" t="n">
        <v>0.02361111111111111</v>
      </c>
      <c r="AD45" s="336" t="n"/>
      <c r="AE45" s="66" t="n"/>
      <c r="AF45" s="336" t="n"/>
      <c r="AG45" s="336" t="n"/>
      <c r="AH45" s="336" t="n"/>
      <c r="AI45" s="336" t="n"/>
    </row>
    <row r="46" ht="30.75" customHeight="1" s="210">
      <c r="A46" s="336" t="n"/>
      <c r="B46" s="5" t="n"/>
      <c r="C46" s="351" t="inlineStr">
        <is>
          <t>遅刻</t>
        </is>
      </c>
      <c r="D46" s="352" t="n"/>
      <c r="E46" s="353">
        <f>COUNTIF($D$8:$D$38,"遅刻")</f>
        <v/>
      </c>
      <c r="F46" s="354" t="inlineStr">
        <is>
          <t>早退
私用外出</t>
        </is>
      </c>
      <c r="G46" s="352" t="n"/>
      <c r="H46" s="355">
        <f>COUNTIF($D$8:$D$38,"早退/私用外出")</f>
        <v/>
      </c>
      <c r="I46" s="241" t="n"/>
      <c r="J46" s="215" t="n"/>
      <c r="K46" s="356" t="inlineStr">
        <is>
          <t>前月有給残</t>
        </is>
      </c>
      <c r="L46" s="220" t="inlineStr">
        <is>
          <t>有給残</t>
        </is>
      </c>
      <c r="M46" s="357" t="n"/>
      <c r="N46" s="358" t="n"/>
      <c r="O46" s="358" t="n"/>
      <c r="P46" s="216" t="n"/>
      <c r="Q46" s="358" t="n"/>
      <c r="R46" s="358" t="n"/>
      <c r="S46" s="358" t="n"/>
      <c r="T46" s="358" t="n"/>
      <c r="U46" s="358" t="n"/>
      <c r="V46" s="358" t="n"/>
      <c r="W46" s="359" t="n"/>
      <c r="X46" s="359" t="n"/>
      <c r="Y46" s="336" t="n"/>
      <c r="Z46" s="5" t="n"/>
      <c r="AA46" s="27" t="n">
        <v>0.8680555555555556</v>
      </c>
      <c r="AB46" s="18" t="n"/>
      <c r="AC46" s="27" t="n">
        <v>0.02430555555555556</v>
      </c>
      <c r="AD46" s="5" t="n"/>
      <c r="AE46" s="5" t="n"/>
      <c r="AF46" s="66" t="n"/>
      <c r="AG46" s="5" t="n"/>
      <c r="AH46" s="5" t="n"/>
      <c r="AI46" s="5" t="n"/>
    </row>
    <row r="47" ht="30.75" customHeight="1" s="210">
      <c r="A47" s="336" t="n"/>
      <c r="B47" s="5" t="n"/>
      <c r="C47" s="351" t="inlineStr">
        <is>
          <t>特休</t>
        </is>
      </c>
      <c r="D47" s="352" t="n"/>
      <c r="E47" s="360">
        <f>COUNTIF($D$8:$D$38,"特休")</f>
        <v/>
      </c>
      <c r="F47" s="361" t="inlineStr">
        <is>
          <t>休出</t>
        </is>
      </c>
      <c r="G47" s="352" t="n"/>
      <c r="H47" s="355">
        <f>COUNTIF($D$8:$D$38,"休出")</f>
        <v/>
      </c>
      <c r="I47" s="241" t="n"/>
      <c r="J47" s="215" t="n"/>
      <c r="K47" s="362" t="n">
        <v>13</v>
      </c>
      <c r="L47" s="363">
        <f>K47-E45</f>
        <v/>
      </c>
      <c r="M47" s="127" t="n"/>
      <c r="N47" s="128" t="n"/>
      <c r="O47" s="128" t="n"/>
      <c r="P47" s="216" t="n"/>
      <c r="Q47" s="128" t="n"/>
      <c r="R47" s="128" t="n"/>
      <c r="S47" s="128" t="n"/>
      <c r="T47" s="128" t="n"/>
      <c r="U47" s="128" t="n"/>
      <c r="V47" s="128" t="n"/>
      <c r="W47" s="359" t="n"/>
      <c r="X47" s="359" t="n"/>
      <c r="Y47" s="336" t="n"/>
      <c r="Z47" s="5" t="n"/>
      <c r="AA47" s="27" t="n">
        <v>0.86875</v>
      </c>
      <c r="AB47" s="18" t="n"/>
      <c r="AC47" s="27" t="n">
        <v>0.025</v>
      </c>
      <c r="AD47" s="5" t="n"/>
      <c r="AE47" s="5" t="n"/>
      <c r="AF47" s="66" t="n"/>
      <c r="AG47" s="5" t="n"/>
      <c r="AH47" s="5" t="n"/>
      <c r="AI47" s="5" t="n"/>
    </row>
    <row r="48" ht="30.75" customHeight="1" s="210">
      <c r="A48" s="336" t="n"/>
      <c r="B48" s="5" t="n"/>
      <c r="C48" s="351" t="inlineStr">
        <is>
          <t>振替</t>
        </is>
      </c>
      <c r="D48" s="352" t="n"/>
      <c r="E48" s="353">
        <f>COUNTIF($D$8:$D$38,"振替")</f>
        <v/>
      </c>
      <c r="F48" s="361" t="inlineStr">
        <is>
          <t>代休</t>
        </is>
      </c>
      <c r="G48" s="352" t="n"/>
      <c r="H48" s="355">
        <f>COUNTIF($D$8:$D$38,"代休")</f>
        <v/>
      </c>
      <c r="I48" s="241" t="n"/>
      <c r="J48" s="215" t="n"/>
      <c r="K48" s="221" t="n"/>
      <c r="L48" s="221" t="n"/>
      <c r="M48" s="127" t="n"/>
      <c r="N48" s="128" t="n"/>
      <c r="O48" s="128" t="n"/>
      <c r="P48" s="216" t="n"/>
      <c r="Q48" s="128" t="n"/>
      <c r="R48" s="128" t="n"/>
      <c r="S48" s="128" t="n"/>
      <c r="T48" s="128" t="n"/>
      <c r="U48" s="128" t="n"/>
      <c r="V48" s="128" t="n"/>
      <c r="W48" s="359" t="n"/>
      <c r="X48" s="359" t="n"/>
      <c r="Y48" s="336" t="n"/>
      <c r="Z48" s="5" t="n"/>
      <c r="AA48" s="27" t="n">
        <v>0.8694444444444445</v>
      </c>
      <c r="AB48" s="18" t="n"/>
      <c r="AC48" s="27" t="n">
        <v>0.02569444444444444</v>
      </c>
      <c r="AD48" s="5" t="n"/>
      <c r="AE48" s="5" t="n"/>
      <c r="AF48" s="5" t="n"/>
      <c r="AG48" s="5" t="n"/>
      <c r="AH48" s="5" t="n"/>
      <c r="AI48" s="5" t="n"/>
    </row>
    <row r="49" ht="11.25" customHeight="1" s="210">
      <c r="A49" s="5" t="n"/>
      <c r="B49" s="5" t="n"/>
      <c r="C49" s="5" t="n"/>
      <c r="D49" s="5" t="n"/>
      <c r="E49" s="5" t="n"/>
      <c r="F49" s="215" t="n"/>
      <c r="G49" s="215" t="n"/>
      <c r="H49" s="215" t="n"/>
      <c r="I49" s="215" t="n"/>
      <c r="J49" s="215" t="n"/>
      <c r="K49" s="215" t="n"/>
      <c r="L49" s="215" t="n"/>
      <c r="M49" s="215" t="n"/>
      <c r="N49" s="216" t="n"/>
      <c r="O49" s="216" t="n"/>
      <c r="P49" s="216" t="n"/>
      <c r="Q49" s="216" t="n"/>
      <c r="R49" s="216" t="n"/>
      <c r="S49" s="216" t="n"/>
      <c r="T49" s="216" t="n"/>
      <c r="U49" s="216" t="n"/>
      <c r="V49" s="216" t="n"/>
      <c r="W49" s="216" t="n"/>
      <c r="X49" s="4" t="n"/>
      <c r="Y49" s="5" t="n"/>
      <c r="Z49" s="5" t="n"/>
      <c r="AA49" s="27" t="n">
        <v>0.8701388888888889</v>
      </c>
      <c r="AB49" s="18" t="n"/>
      <c r="AC49" s="27" t="n">
        <v>0.02638888888888889</v>
      </c>
      <c r="AD49" s="5" t="n"/>
      <c r="AE49" s="5" t="n"/>
      <c r="AF49" s="5" t="n"/>
      <c r="AG49" s="5" t="n"/>
      <c r="AH49" s="5" t="n"/>
      <c r="AI49" s="5" t="n"/>
    </row>
    <row r="50" ht="17.25" customHeight="1" s="210">
      <c r="A50" s="18" t="inlineStr">
        <is>
          <t>※消さない</t>
        </is>
      </c>
      <c r="B50" s="5" t="n"/>
      <c r="C50" s="5" t="n"/>
      <c r="D50" s="5" t="n"/>
      <c r="E50" s="5" t="n"/>
      <c r="F50" s="215" t="n"/>
      <c r="G50" s="215" t="n"/>
      <c r="H50" s="215" t="n"/>
      <c r="I50" s="215" t="n"/>
      <c r="J50" s="215" t="n"/>
      <c r="K50" s="215" t="n"/>
      <c r="L50" s="215" t="n"/>
      <c r="M50" s="215" t="n"/>
      <c r="N50" s="216" t="n"/>
      <c r="O50" s="216" t="n"/>
      <c r="P50" s="216" t="n"/>
      <c r="Q50" s="216" t="n"/>
      <c r="R50" s="216" t="n"/>
      <c r="S50" s="216" t="n"/>
      <c r="T50" s="216" t="n"/>
      <c r="U50" s="216" t="n"/>
      <c r="V50" s="216" t="n"/>
      <c r="W50" s="216" t="n"/>
      <c r="X50" s="4" t="n"/>
      <c r="Y50" s="5" t="n"/>
      <c r="Z50" s="5" t="n"/>
      <c r="AA50" s="27" t="n">
        <v>0.8708333333333333</v>
      </c>
      <c r="AB50" s="18" t="n"/>
      <c r="AC50" s="27" t="n">
        <v>0.02708333333333333</v>
      </c>
      <c r="AD50" s="5" t="n"/>
      <c r="AE50" s="5" t="n"/>
      <c r="AF50" s="5" t="n"/>
      <c r="AG50" s="5" t="n"/>
      <c r="AH50" s="5" t="n"/>
      <c r="AI50" s="5" t="n"/>
    </row>
    <row r="51" ht="17.25" customHeight="1" s="210">
      <c r="A51" s="18" t="n"/>
      <c r="B51" s="5" t="n"/>
      <c r="C51" s="5" t="n"/>
      <c r="D51" s="5" t="n"/>
      <c r="E51" s="5" t="n"/>
      <c r="F51" s="215" t="n"/>
      <c r="G51" s="215" t="n"/>
      <c r="H51" s="215" t="n"/>
      <c r="I51" s="215" t="n"/>
      <c r="J51" s="215" t="n"/>
      <c r="K51" s="215" t="n"/>
      <c r="L51" s="215" t="n"/>
      <c r="M51" s="215" t="n"/>
      <c r="N51" s="216" t="n"/>
      <c r="O51" s="216" t="n"/>
      <c r="P51" s="216" t="n"/>
      <c r="Q51" s="216" t="n"/>
      <c r="R51" s="216" t="n"/>
      <c r="S51" s="216" t="n"/>
      <c r="T51" s="216" t="n"/>
      <c r="U51" s="216" t="n"/>
      <c r="V51" s="216" t="n"/>
      <c r="W51" s="216" t="n"/>
      <c r="X51" s="4" t="n"/>
      <c r="Y51" s="5" t="n"/>
      <c r="Z51" s="5" t="n"/>
      <c r="AA51" s="27" t="n">
        <v>0.8715277777777778</v>
      </c>
      <c r="AB51" s="18" t="n"/>
      <c r="AC51" s="27" t="n">
        <v>0.02777777777777778</v>
      </c>
      <c r="AD51" s="5" t="n"/>
      <c r="AE51" s="5" t="n"/>
      <c r="AF51" s="5" t="n"/>
      <c r="AG51" s="5" t="n"/>
      <c r="AH51" s="5" t="n"/>
      <c r="AI51" s="5" t="n"/>
    </row>
    <row r="52" ht="17.25" customHeight="1" s="210">
      <c r="A52" s="18" t="inlineStr">
        <is>
          <t>祝日</t>
        </is>
      </c>
      <c r="B52" s="5" t="n"/>
      <c r="C52" s="5" t="n"/>
      <c r="D52" s="5" t="n"/>
      <c r="E52" s="5" t="n"/>
      <c r="F52" s="215" t="n"/>
      <c r="G52" s="215" t="n"/>
      <c r="H52" s="215" t="n"/>
      <c r="I52" s="215" t="n"/>
      <c r="J52" s="215" t="n"/>
      <c r="K52" s="215" t="n"/>
      <c r="L52" s="215" t="n"/>
      <c r="M52" s="215" t="n"/>
      <c r="N52" s="216" t="n"/>
      <c r="O52" s="216" t="n"/>
      <c r="P52" s="216" t="n"/>
      <c r="Q52" s="216" t="n"/>
      <c r="R52" s="216" t="n"/>
      <c r="S52" s="216" t="n"/>
      <c r="T52" s="216" t="n"/>
      <c r="U52" s="216" t="n"/>
      <c r="V52" s="216" t="n"/>
      <c r="W52" s="216" t="n"/>
      <c r="X52" s="4" t="n"/>
      <c r="Y52" s="5" t="n"/>
      <c r="Z52" s="5" t="n"/>
      <c r="AA52" s="27" t="n">
        <v>0.8722222222222222</v>
      </c>
      <c r="AB52" s="18" t="n"/>
      <c r="AC52" s="27" t="n">
        <v>0.02847222222222222</v>
      </c>
      <c r="AD52" s="5" t="n"/>
      <c r="AE52" s="5" t="n"/>
      <c r="AF52" s="5" t="n"/>
      <c r="AG52" s="5" t="n"/>
      <c r="AH52" s="5" t="n"/>
      <c r="AI52" s="5" t="n"/>
    </row>
    <row r="53" ht="17.25" customHeight="1" s="210">
      <c r="A53" s="18" t="inlineStr">
        <is>
          <t>有</t>
        </is>
      </c>
      <c r="B53" s="5" t="n"/>
      <c r="C53" s="5" t="n"/>
      <c r="D53" s="5" t="n"/>
      <c r="E53" s="5" t="n"/>
      <c r="F53" s="215" t="n"/>
      <c r="G53" s="215" t="n"/>
      <c r="H53" s="215" t="n"/>
      <c r="I53" s="215" t="n"/>
      <c r="J53" s="215" t="n"/>
      <c r="K53" s="215" t="n"/>
      <c r="L53" s="215" t="n"/>
      <c r="M53" s="215" t="n"/>
      <c r="N53" s="216" t="n"/>
      <c r="O53" s="216" t="n"/>
      <c r="P53" s="216" t="n"/>
      <c r="Q53" s="216" t="n"/>
      <c r="R53" s="216" t="n"/>
      <c r="S53" s="216" t="n"/>
      <c r="T53" s="216" t="n"/>
      <c r="U53" s="216" t="n"/>
      <c r="V53" s="216" t="n"/>
      <c r="W53" s="216" t="n"/>
      <c r="X53" s="4" t="n"/>
      <c r="Y53" s="5" t="n"/>
      <c r="Z53" s="5" t="n"/>
      <c r="AA53" s="27" t="n">
        <v>0.8729166666666667</v>
      </c>
      <c r="AB53" s="18" t="n"/>
      <c r="AC53" s="27" t="n">
        <v>0.02916666666666667</v>
      </c>
      <c r="AD53" s="5" t="n"/>
      <c r="AE53" s="5" t="n"/>
      <c r="AF53" s="5" t="n"/>
      <c r="AG53" s="5" t="n"/>
      <c r="AH53" s="5" t="n"/>
      <c r="AI53" s="5" t="n"/>
    </row>
    <row r="54" ht="17.25" customHeight="1" s="210">
      <c r="A54" s="18" t="inlineStr">
        <is>
          <t>半有</t>
        </is>
      </c>
      <c r="B54" s="5" t="n"/>
      <c r="C54" s="5" t="n"/>
      <c r="D54" s="5" t="n"/>
      <c r="E54" s="5" t="n"/>
      <c r="F54" s="215" t="n"/>
      <c r="G54" s="215" t="n"/>
      <c r="H54" s="215" t="n"/>
      <c r="I54" s="215" t="n"/>
      <c r="J54" s="215" t="n"/>
      <c r="K54" s="215" t="n"/>
      <c r="L54" s="215" t="n"/>
      <c r="M54" s="215" t="n"/>
      <c r="N54" s="216" t="n"/>
      <c r="O54" s="216" t="n"/>
      <c r="P54" s="216" t="n"/>
      <c r="Q54" s="216" t="n"/>
      <c r="R54" s="216" t="n"/>
      <c r="S54" s="216" t="n"/>
      <c r="T54" s="216" t="n"/>
      <c r="U54" s="216" t="n"/>
      <c r="V54" s="216" t="n"/>
      <c r="W54" s="216" t="n"/>
      <c r="X54" s="4" t="n"/>
      <c r="Y54" s="5" t="n"/>
      <c r="Z54" s="5" t="n"/>
      <c r="AA54" s="27" t="n">
        <v>0.8736111111111111</v>
      </c>
      <c r="AB54" s="18" t="n"/>
      <c r="AC54" s="27" t="n">
        <v>0.02986111111111111</v>
      </c>
      <c r="AD54" s="5" t="n"/>
      <c r="AE54" s="5" t="n"/>
      <c r="AF54" s="5" t="n"/>
      <c r="AG54" s="5" t="n"/>
      <c r="AH54" s="5" t="n"/>
      <c r="AI54" s="5" t="n"/>
    </row>
    <row r="55" ht="17.25" customHeight="1" s="210">
      <c r="A55" s="18" t="inlineStr">
        <is>
          <t>休出</t>
        </is>
      </c>
      <c r="B55" s="5" t="n"/>
      <c r="C55" s="5" t="n"/>
      <c r="D55" s="5" t="n"/>
      <c r="E55" s="5" t="n"/>
      <c r="F55" s="215" t="n"/>
      <c r="G55" s="215" t="n"/>
      <c r="H55" s="215" t="n"/>
      <c r="I55" s="215" t="n"/>
      <c r="J55" s="215" t="n"/>
      <c r="K55" s="215" t="n"/>
      <c r="L55" s="215" t="n"/>
      <c r="M55" s="215" t="n"/>
      <c r="N55" s="216" t="n"/>
      <c r="O55" s="216" t="n"/>
      <c r="P55" s="216" t="n"/>
      <c r="Q55" s="216" t="n"/>
      <c r="R55" s="216" t="n"/>
      <c r="S55" s="216" t="n"/>
      <c r="T55" s="216" t="n"/>
      <c r="U55" s="216" t="n"/>
      <c r="V55" s="216" t="n"/>
      <c r="W55" s="216" t="n"/>
      <c r="X55" s="4" t="n"/>
      <c r="Y55" s="5" t="n"/>
      <c r="Z55" s="5" t="n"/>
      <c r="AA55" s="27" t="n">
        <v>0.8743055555555556</v>
      </c>
      <c r="AB55" s="18" t="n"/>
      <c r="AC55" s="27" t="n">
        <v>0.03055555555555555</v>
      </c>
      <c r="AD55" s="5" t="n"/>
      <c r="AE55" s="5" t="n"/>
      <c r="AF55" s="5" t="n"/>
      <c r="AG55" s="5" t="n"/>
      <c r="AH55" s="5" t="n"/>
      <c r="AI55" s="5" t="n"/>
    </row>
    <row r="56" ht="17.25" customHeight="1" s="210">
      <c r="A56" s="18" t="inlineStr">
        <is>
          <t>振替</t>
        </is>
      </c>
      <c r="B56" s="5" t="n"/>
      <c r="C56" s="5" t="n"/>
      <c r="D56" s="5" t="n"/>
      <c r="E56" s="5" t="n"/>
      <c r="F56" s="215" t="n"/>
      <c r="G56" s="215" t="n"/>
      <c r="H56" s="215" t="n"/>
      <c r="I56" s="215" t="n"/>
      <c r="J56" s="215" t="n"/>
      <c r="K56" s="215" t="n"/>
      <c r="L56" s="215" t="n"/>
      <c r="M56" s="215" t="n"/>
      <c r="N56" s="216" t="n"/>
      <c r="O56" s="216" t="n"/>
      <c r="P56" s="216" t="n"/>
      <c r="Q56" s="216" t="n"/>
      <c r="R56" s="216" t="n"/>
      <c r="S56" s="216" t="n"/>
      <c r="T56" s="216" t="n"/>
      <c r="U56" s="216" t="n"/>
      <c r="V56" s="216" t="n"/>
      <c r="W56" s="216" t="n"/>
      <c r="X56" s="4" t="n"/>
      <c r="Y56" s="5" t="n"/>
      <c r="Z56" s="5" t="n"/>
      <c r="AA56" s="27" t="n">
        <v>0.875</v>
      </c>
      <c r="AB56" s="18" t="n">
        <v>15</v>
      </c>
      <c r="AC56" s="27" t="n">
        <v>0.03125</v>
      </c>
      <c r="AD56" s="5" t="n"/>
      <c r="AE56" s="5" t="n"/>
      <c r="AF56" s="5" t="n"/>
      <c r="AG56" s="5" t="n"/>
      <c r="AH56" s="5" t="n"/>
      <c r="AI56" s="5" t="n"/>
    </row>
    <row r="57" ht="17.25" customHeight="1" s="210">
      <c r="A57" s="18" t="inlineStr">
        <is>
          <t>代休</t>
        </is>
      </c>
      <c r="B57" s="5" t="n"/>
      <c r="C57" s="5" t="n"/>
      <c r="D57" s="5" t="n"/>
      <c r="E57" s="5" t="n"/>
      <c r="F57" s="215" t="n"/>
      <c r="G57" s="215" t="n"/>
      <c r="H57" s="215" t="n"/>
      <c r="I57" s="215" t="n"/>
      <c r="J57" s="215" t="n"/>
      <c r="K57" s="215" t="n"/>
      <c r="L57" s="215" t="n"/>
      <c r="M57" s="215" t="n"/>
      <c r="N57" s="216" t="n"/>
      <c r="O57" s="216" t="n"/>
      <c r="P57" s="216" t="n"/>
      <c r="Q57" s="216" t="n"/>
      <c r="R57" s="216" t="n"/>
      <c r="S57" s="216" t="n"/>
      <c r="T57" s="216" t="n"/>
      <c r="U57" s="216" t="n"/>
      <c r="V57" s="216" t="n"/>
      <c r="W57" s="216" t="n"/>
      <c r="X57" s="4" t="n"/>
      <c r="Y57" s="5" t="n"/>
      <c r="Z57" s="5" t="n"/>
      <c r="AA57" s="27" t="n"/>
      <c r="AB57" s="18" t="n"/>
      <c r="AC57" s="27" t="n">
        <v>0</v>
      </c>
      <c r="AD57" s="5" t="n"/>
      <c r="AE57" s="5" t="n"/>
      <c r="AF57" s="5" t="n"/>
      <c r="AG57" s="5" t="n"/>
      <c r="AH57" s="5" t="n"/>
      <c r="AI57" s="5" t="n"/>
    </row>
    <row r="58" ht="17.25" customHeight="1" s="210">
      <c r="A58" s="18" t="inlineStr">
        <is>
          <t>欠勤</t>
        </is>
      </c>
      <c r="B58" s="5" t="n"/>
      <c r="C58" s="5" t="n"/>
      <c r="D58" s="5" t="n"/>
      <c r="E58" s="5" t="n"/>
      <c r="F58" s="215" t="n"/>
      <c r="G58" s="215" t="n"/>
      <c r="H58" s="215" t="n"/>
      <c r="I58" s="215" t="n"/>
      <c r="J58" s="215" t="n"/>
      <c r="K58" s="215" t="n"/>
      <c r="L58" s="215" t="n"/>
      <c r="M58" s="215" t="n"/>
      <c r="N58" s="216" t="n"/>
      <c r="O58" s="216" t="n"/>
      <c r="P58" s="216" t="n"/>
      <c r="Q58" s="216" t="n"/>
      <c r="R58" s="216" t="n"/>
      <c r="S58" s="216" t="n"/>
      <c r="T58" s="216" t="n"/>
      <c r="U58" s="216" t="n"/>
      <c r="V58" s="216" t="n"/>
      <c r="W58" s="216" t="n"/>
      <c r="X58" s="4" t="n"/>
      <c r="Y58" s="5" t="n"/>
      <c r="Z58" s="5" t="n"/>
      <c r="AA58" s="18" t="n"/>
      <c r="AB58" s="18" t="n"/>
      <c r="AC58" s="18" t="n"/>
      <c r="AD58" s="5" t="n"/>
      <c r="AE58" s="5" t="n"/>
      <c r="AF58" s="5" t="n"/>
      <c r="AG58" s="5" t="n"/>
      <c r="AH58" s="5" t="n"/>
      <c r="AI58" s="5" t="n"/>
    </row>
    <row r="59" ht="17.25" customHeight="1" s="210">
      <c r="A59" s="18" t="inlineStr">
        <is>
          <t>遅刻</t>
        </is>
      </c>
      <c r="B59" s="5" t="n"/>
      <c r="C59" s="5" t="n"/>
      <c r="D59" s="5" t="n"/>
      <c r="E59" s="5" t="n"/>
      <c r="F59" s="215" t="n"/>
      <c r="G59" s="215" t="n"/>
      <c r="H59" s="215" t="n"/>
      <c r="I59" s="215" t="n"/>
      <c r="J59" s="215" t="n"/>
      <c r="K59" s="215" t="n"/>
      <c r="L59" s="215" t="n"/>
      <c r="M59" s="215" t="n"/>
      <c r="N59" s="216" t="n"/>
      <c r="O59" s="216" t="n"/>
      <c r="P59" s="216" t="n"/>
      <c r="Q59" s="216" t="n"/>
      <c r="R59" s="216" t="n"/>
      <c r="S59" s="216" t="n"/>
      <c r="T59" s="216" t="n"/>
      <c r="U59" s="216" t="n"/>
      <c r="V59" s="216" t="n"/>
      <c r="W59" s="216" t="n"/>
      <c r="X59" s="4" t="n"/>
      <c r="Y59" s="5" t="n"/>
      <c r="Z59" s="5" t="n"/>
      <c r="AA59" s="27" t="n">
        <v>0</v>
      </c>
      <c r="AB59" s="129" t="n"/>
      <c r="AC59" s="27" t="n">
        <v>0</v>
      </c>
      <c r="AD59" s="5" t="n"/>
      <c r="AE59" s="5" t="n"/>
      <c r="AF59" s="5" t="n"/>
      <c r="AG59" s="5" t="n"/>
      <c r="AH59" s="5" t="n"/>
      <c r="AI59" s="5" t="n"/>
    </row>
    <row r="60" ht="17.25" customHeight="1" s="210">
      <c r="A60" s="18" t="inlineStr">
        <is>
          <t>早退/私用外出</t>
        </is>
      </c>
      <c r="B60" s="5" t="n"/>
      <c r="C60" s="5" t="n"/>
      <c r="D60" s="5" t="n"/>
      <c r="E60" s="5" t="n"/>
      <c r="F60" s="215" t="n"/>
      <c r="G60" s="215" t="n"/>
      <c r="H60" s="215" t="n"/>
      <c r="I60" s="215" t="n"/>
      <c r="J60" s="215" t="n"/>
      <c r="K60" s="215" t="n"/>
      <c r="L60" s="215" t="n"/>
      <c r="M60" s="215" t="n"/>
      <c r="N60" s="216" t="n"/>
      <c r="O60" s="216" t="n"/>
      <c r="P60" s="216" t="n"/>
      <c r="Q60" s="216" t="n"/>
      <c r="R60" s="216" t="n"/>
      <c r="S60" s="216" t="n"/>
      <c r="T60" s="216" t="n"/>
      <c r="U60" s="216" t="n"/>
      <c r="V60" s="216" t="n"/>
      <c r="W60" s="216" t="n"/>
      <c r="X60" s="4" t="n"/>
      <c r="Y60" s="5" t="n"/>
      <c r="Z60" s="5" t="n"/>
      <c r="AA60" s="27" t="n">
        <v>0.9479166666666666</v>
      </c>
      <c r="AB60" s="129" t="n"/>
      <c r="AC60" s="27" t="n">
        <v>0</v>
      </c>
      <c r="AD60" s="5" t="n"/>
      <c r="AE60" s="5" t="n"/>
      <c r="AF60" s="5" t="n"/>
      <c r="AG60" s="5" t="n"/>
      <c r="AH60" s="5" t="n"/>
      <c r="AI60" s="5" t="n"/>
    </row>
    <row r="61" ht="17.25" customHeight="1" s="210">
      <c r="A61" s="18" t="inlineStr">
        <is>
          <t>特休</t>
        </is>
      </c>
      <c r="B61" s="5" t="n"/>
      <c r="C61" s="5" t="n"/>
      <c r="D61" s="5" t="n"/>
      <c r="E61" s="5" t="n"/>
      <c r="F61" s="215" t="n"/>
      <c r="G61" s="215" t="n"/>
      <c r="H61" s="215" t="n"/>
      <c r="I61" s="215" t="n"/>
      <c r="J61" s="215" t="n"/>
      <c r="K61" s="215" t="n"/>
      <c r="L61" s="215" t="n"/>
      <c r="M61" s="215" t="n"/>
      <c r="N61" s="216" t="n"/>
      <c r="O61" s="216" t="n"/>
      <c r="P61" s="216" t="n"/>
      <c r="Q61" s="216" t="n"/>
      <c r="R61" s="216" t="n"/>
      <c r="S61" s="216" t="n"/>
      <c r="T61" s="216" t="n"/>
      <c r="U61" s="216" t="n"/>
      <c r="V61" s="216" t="n"/>
      <c r="W61" s="216" t="n"/>
      <c r="X61" s="4" t="n"/>
      <c r="Y61" s="5" t="n"/>
      <c r="Z61" s="5" t="n"/>
      <c r="AA61" s="27" t="n">
        <v>0.9486111111111111</v>
      </c>
      <c r="AB61" s="129" t="n"/>
      <c r="AC61" s="27" t="n">
        <v>0.0006944444444444445</v>
      </c>
      <c r="AD61" s="5" t="n"/>
      <c r="AE61" s="5" t="n"/>
      <c r="AF61" s="5" t="n"/>
      <c r="AG61" s="5" t="n"/>
      <c r="AH61" s="5" t="n"/>
      <c r="AI61" s="5" t="n"/>
    </row>
    <row r="62" ht="17.25" customHeight="1" s="210">
      <c r="A62" s="5" t="n"/>
      <c r="B62" s="5" t="n"/>
      <c r="C62" s="5" t="n"/>
      <c r="D62" s="5" t="n"/>
      <c r="E62" s="5" t="n"/>
      <c r="F62" s="215" t="n"/>
      <c r="G62" s="215" t="n"/>
      <c r="H62" s="215" t="n"/>
      <c r="I62" s="215" t="n"/>
      <c r="J62" s="215" t="n"/>
      <c r="K62" s="215" t="n"/>
      <c r="L62" s="215" t="n"/>
      <c r="M62" s="215" t="n"/>
      <c r="N62" s="216" t="n"/>
      <c r="O62" s="216" t="n"/>
      <c r="P62" s="216" t="n"/>
      <c r="Q62" s="216" t="n"/>
      <c r="R62" s="216" t="n"/>
      <c r="S62" s="216" t="n"/>
      <c r="T62" s="216" t="n"/>
      <c r="U62" s="216" t="n"/>
      <c r="V62" s="216" t="n"/>
      <c r="W62" s="216" t="n"/>
      <c r="X62" s="4" t="n"/>
      <c r="Y62" s="5" t="n"/>
      <c r="Z62" s="5" t="n"/>
      <c r="AA62" s="27" t="n">
        <v>0.9493055555555555</v>
      </c>
      <c r="AB62" s="129" t="n"/>
      <c r="AC62" s="27" t="n">
        <v>0.001388888888888889</v>
      </c>
      <c r="AD62" s="5" t="n"/>
      <c r="AE62" s="5" t="n"/>
      <c r="AF62" s="5" t="n"/>
      <c r="AG62" s="5" t="n"/>
      <c r="AH62" s="5" t="n"/>
      <c r="AI62" s="5" t="n"/>
    </row>
    <row r="63" ht="17.25" customHeight="1" s="210">
      <c r="A63" s="5" t="n"/>
      <c r="B63" s="5" t="n"/>
      <c r="C63" s="5" t="n"/>
      <c r="D63" s="5" t="n"/>
      <c r="E63" s="5" t="n"/>
      <c r="F63" s="215" t="n"/>
      <c r="G63" s="215" t="n"/>
      <c r="H63" s="215" t="n"/>
      <c r="I63" s="215" t="n"/>
      <c r="J63" s="215" t="n"/>
      <c r="K63" s="215" t="n"/>
      <c r="L63" s="215" t="n"/>
      <c r="M63" s="215" t="n"/>
      <c r="N63" s="216" t="n"/>
      <c r="O63" s="216" t="n"/>
      <c r="P63" s="216" t="n"/>
      <c r="Q63" s="216" t="n"/>
      <c r="R63" s="216" t="n"/>
      <c r="S63" s="216" t="n"/>
      <c r="T63" s="216" t="n"/>
      <c r="U63" s="216" t="n"/>
      <c r="V63" s="216" t="n"/>
      <c r="W63" s="216" t="n"/>
      <c r="X63" s="4" t="n"/>
      <c r="Y63" s="5" t="n"/>
      <c r="Z63" s="5" t="n"/>
      <c r="AA63" s="27" t="n">
        <v>0.95</v>
      </c>
      <c r="AB63" s="129" t="n"/>
      <c r="AC63" s="27" t="n">
        <v>0.002083333333333333</v>
      </c>
      <c r="AD63" s="5" t="n"/>
      <c r="AE63" s="5" t="n"/>
      <c r="AF63" s="5" t="n"/>
      <c r="AG63" s="5" t="n"/>
      <c r="AH63" s="5" t="n"/>
      <c r="AI63" s="5" t="n"/>
    </row>
    <row r="64" ht="17.25" customHeight="1" s="210">
      <c r="A64" s="5" t="n"/>
      <c r="B64" s="5" t="n"/>
      <c r="C64" s="5" t="n"/>
      <c r="D64" s="5" t="n"/>
      <c r="E64" s="5" t="n"/>
      <c r="F64" s="215" t="n"/>
      <c r="G64" s="215" t="n"/>
      <c r="H64" s="215" t="n"/>
      <c r="I64" s="215" t="n"/>
      <c r="J64" s="215" t="n"/>
      <c r="K64" s="215" t="n"/>
      <c r="L64" s="215" t="n"/>
      <c r="M64" s="215" t="n"/>
      <c r="N64" s="216" t="n"/>
      <c r="O64" s="216" t="n"/>
      <c r="P64" s="216" t="n"/>
      <c r="Q64" s="216" t="n"/>
      <c r="R64" s="216" t="n"/>
      <c r="S64" s="216" t="n"/>
      <c r="T64" s="216" t="n"/>
      <c r="U64" s="216" t="n"/>
      <c r="V64" s="216" t="n"/>
      <c r="W64" s="216" t="n"/>
      <c r="X64" s="4" t="n"/>
      <c r="Y64" s="5" t="n"/>
      <c r="Z64" s="5" t="n"/>
      <c r="AA64" s="27" t="n">
        <v>0.9506944444444444</v>
      </c>
      <c r="AB64" s="129" t="n"/>
      <c r="AC64" s="27" t="n">
        <v>0.002777777777777778</v>
      </c>
      <c r="AD64" s="5" t="n"/>
      <c r="AE64" s="5" t="n"/>
      <c r="AF64" s="5" t="n"/>
      <c r="AG64" s="5" t="n"/>
      <c r="AH64" s="5" t="n"/>
      <c r="AI64" s="5" t="n"/>
    </row>
    <row r="65" ht="17.25" customHeight="1" s="210">
      <c r="A65" s="5" t="n"/>
      <c r="B65" s="5" t="n"/>
      <c r="C65" s="5" t="n"/>
      <c r="D65" s="5" t="n"/>
      <c r="E65" s="5" t="n"/>
      <c r="F65" s="215" t="n"/>
      <c r="G65" s="215" t="n"/>
      <c r="H65" s="215" t="n"/>
      <c r="I65" s="215" t="n"/>
      <c r="J65" s="215" t="n"/>
      <c r="K65" s="215" t="n"/>
      <c r="L65" s="215" t="n"/>
      <c r="M65" s="215" t="n"/>
      <c r="N65" s="216" t="n"/>
      <c r="O65" s="216" t="n"/>
      <c r="P65" s="216" t="n"/>
      <c r="Q65" s="216" t="n"/>
      <c r="R65" s="216" t="n"/>
      <c r="S65" s="216" t="n"/>
      <c r="T65" s="216" t="n"/>
      <c r="U65" s="216" t="n"/>
      <c r="V65" s="216" t="n"/>
      <c r="W65" s="216" t="n"/>
      <c r="X65" s="4" t="n"/>
      <c r="Y65" s="5" t="n"/>
      <c r="Z65" s="5" t="n"/>
      <c r="AA65" s="27" t="n">
        <v>0.9513888888888888</v>
      </c>
      <c r="AB65" s="129" t="n"/>
      <c r="AC65" s="27" t="n">
        <v>0.003472222222222222</v>
      </c>
      <c r="AD65" s="5" t="n"/>
      <c r="AE65" s="5" t="n"/>
      <c r="AF65" s="5" t="n"/>
      <c r="AG65" s="5" t="n"/>
      <c r="AH65" s="5" t="n"/>
      <c r="AI65" s="5" t="n"/>
    </row>
    <row r="66" ht="17.25" customHeight="1" s="210">
      <c r="A66" s="5" t="n"/>
      <c r="B66" s="5" t="n"/>
      <c r="C66" s="5" t="n"/>
      <c r="D66" s="5" t="n"/>
      <c r="E66" s="5" t="n"/>
      <c r="F66" s="215" t="n"/>
      <c r="G66" s="215" t="n"/>
      <c r="H66" s="215" t="n"/>
      <c r="I66" s="215" t="n"/>
      <c r="J66" s="215" t="n"/>
      <c r="K66" s="215" t="n"/>
      <c r="L66" s="215" t="n"/>
      <c r="M66" s="215" t="n"/>
      <c r="N66" s="216" t="n"/>
      <c r="O66" s="216" t="n"/>
      <c r="P66" s="216" t="n"/>
      <c r="Q66" s="216" t="n"/>
      <c r="R66" s="216" t="n"/>
      <c r="S66" s="216" t="n"/>
      <c r="T66" s="216" t="n"/>
      <c r="U66" s="216" t="n"/>
      <c r="V66" s="216" t="n"/>
      <c r="W66" s="216" t="n"/>
      <c r="X66" s="4" t="n"/>
      <c r="Y66" s="5" t="n"/>
      <c r="Z66" s="5" t="n"/>
      <c r="AA66" s="27" t="n">
        <v>0.9520833333333333</v>
      </c>
      <c r="AB66" s="129" t="n"/>
      <c r="AC66" s="27" t="n">
        <v>0.004166666666666667</v>
      </c>
      <c r="AD66" s="5" t="n"/>
      <c r="AE66" s="5" t="n"/>
      <c r="AF66" s="5" t="n"/>
      <c r="AG66" s="5" t="n"/>
      <c r="AH66" s="5" t="n"/>
      <c r="AI66" s="5" t="n"/>
    </row>
    <row r="67" ht="17.25" customHeight="1" s="210">
      <c r="A67" s="5" t="n"/>
      <c r="B67" s="5" t="n"/>
      <c r="C67" s="5" t="n"/>
      <c r="D67" s="5" t="n"/>
      <c r="E67" s="5" t="n"/>
      <c r="F67" s="215" t="n"/>
      <c r="G67" s="215" t="n"/>
      <c r="H67" s="215" t="n"/>
      <c r="I67" s="215" t="n"/>
      <c r="J67" s="215" t="n"/>
      <c r="K67" s="215" t="n"/>
      <c r="L67" s="215" t="n"/>
      <c r="M67" s="215" t="n"/>
      <c r="N67" s="216" t="n"/>
      <c r="O67" s="216" t="n"/>
      <c r="P67" s="216" t="n"/>
      <c r="Q67" s="216" t="n"/>
      <c r="R67" s="216" t="n"/>
      <c r="S67" s="216" t="n"/>
      <c r="T67" s="216" t="n"/>
      <c r="U67" s="216" t="n"/>
      <c r="V67" s="216" t="n"/>
      <c r="W67" s="216" t="n"/>
      <c r="X67" s="4" t="n"/>
      <c r="Y67" s="5" t="n"/>
      <c r="Z67" s="5" t="n"/>
      <c r="AA67" s="27" t="n">
        <v>0.9527777777777777</v>
      </c>
      <c r="AB67" s="129" t="n"/>
      <c r="AC67" s="27" t="n">
        <v>0.004861111111111111</v>
      </c>
      <c r="AD67" s="5" t="n"/>
      <c r="AE67" s="5" t="n"/>
      <c r="AF67" s="5" t="n"/>
      <c r="AG67" s="5" t="n"/>
      <c r="AH67" s="5" t="n"/>
      <c r="AI67" s="5" t="n"/>
    </row>
    <row r="68" ht="17.25" customHeight="1" s="210">
      <c r="A68" s="5" t="n"/>
      <c r="B68" s="5" t="n"/>
      <c r="C68" s="5" t="n"/>
      <c r="D68" s="5" t="n"/>
      <c r="E68" s="5" t="n"/>
      <c r="F68" s="215" t="n"/>
      <c r="G68" s="215" t="n"/>
      <c r="H68" s="215" t="n"/>
      <c r="I68" s="215" t="n"/>
      <c r="J68" s="215" t="n"/>
      <c r="K68" s="215" t="n"/>
      <c r="L68" s="215" t="n"/>
      <c r="M68" s="215" t="n"/>
      <c r="N68" s="216" t="n"/>
      <c r="O68" s="216" t="n"/>
      <c r="P68" s="216" t="n"/>
      <c r="Q68" s="216" t="n"/>
      <c r="R68" s="216" t="n"/>
      <c r="S68" s="216" t="n"/>
      <c r="T68" s="216" t="n"/>
      <c r="U68" s="216" t="n"/>
      <c r="V68" s="216" t="n"/>
      <c r="W68" s="216" t="n"/>
      <c r="X68" s="4" t="n"/>
      <c r="Y68" s="5" t="n"/>
      <c r="Z68" s="5" t="n"/>
      <c r="AA68" s="27" t="n">
        <v>0.9534722222222223</v>
      </c>
      <c r="AB68" s="129" t="n"/>
      <c r="AC68" s="27" t="n">
        <v>0.005555555555555556</v>
      </c>
      <c r="AD68" s="5" t="n"/>
      <c r="AE68" s="5" t="n"/>
      <c r="AF68" s="5" t="n"/>
      <c r="AG68" s="5" t="n"/>
      <c r="AH68" s="5" t="n"/>
      <c r="AI68" s="5" t="n"/>
    </row>
    <row r="69" ht="17.25" customHeight="1" s="210">
      <c r="A69" s="5" t="n"/>
      <c r="B69" s="5" t="n"/>
      <c r="C69" s="5" t="n"/>
      <c r="D69" s="5" t="n"/>
      <c r="E69" s="5" t="n"/>
      <c r="F69" s="215" t="n"/>
      <c r="G69" s="215" t="n"/>
      <c r="H69" s="215" t="n"/>
      <c r="I69" s="215" t="n"/>
      <c r="J69" s="215" t="n"/>
      <c r="K69" s="215" t="n"/>
      <c r="L69" s="215" t="n"/>
      <c r="M69" s="215" t="n"/>
      <c r="N69" s="216" t="n"/>
      <c r="O69" s="216" t="n"/>
      <c r="P69" s="216" t="n"/>
      <c r="Q69" s="216" t="n"/>
      <c r="R69" s="216" t="n"/>
      <c r="S69" s="216" t="n"/>
      <c r="T69" s="216" t="n"/>
      <c r="U69" s="216" t="n"/>
      <c r="V69" s="216" t="n"/>
      <c r="W69" s="216" t="n"/>
      <c r="X69" s="4" t="n"/>
      <c r="Y69" s="5" t="n"/>
      <c r="Z69" s="5" t="n"/>
      <c r="AA69" s="27" t="n">
        <v>0.9541666666666667</v>
      </c>
      <c r="AB69" s="129" t="n"/>
      <c r="AC69" s="27" t="n">
        <v>0.00625</v>
      </c>
      <c r="AD69" s="5" t="n"/>
      <c r="AE69" s="5" t="n"/>
      <c r="AF69" s="5" t="n"/>
      <c r="AG69" s="5" t="n"/>
      <c r="AH69" s="5" t="n"/>
      <c r="AI69" s="5" t="n"/>
    </row>
    <row r="70" ht="17.25" customHeight="1" s="210">
      <c r="A70" s="5" t="n"/>
      <c r="B70" s="5" t="n"/>
      <c r="C70" s="5" t="n"/>
      <c r="D70" s="5" t="n"/>
      <c r="E70" s="5" t="n"/>
      <c r="F70" s="215" t="n"/>
      <c r="G70" s="215" t="n"/>
      <c r="H70" s="215" t="n"/>
      <c r="I70" s="215" t="n"/>
      <c r="J70" s="215" t="n"/>
      <c r="K70" s="215" t="n"/>
      <c r="L70" s="215" t="n"/>
      <c r="M70" s="215" t="n"/>
      <c r="N70" s="216" t="n"/>
      <c r="O70" s="216" t="n"/>
      <c r="P70" s="216" t="n"/>
      <c r="Q70" s="216" t="n"/>
      <c r="R70" s="216" t="n"/>
      <c r="S70" s="216" t="n"/>
      <c r="T70" s="216" t="n"/>
      <c r="U70" s="216" t="n"/>
      <c r="V70" s="216" t="n"/>
      <c r="W70" s="216" t="n"/>
      <c r="X70" s="4" t="n"/>
      <c r="Y70" s="5" t="n"/>
      <c r="Z70" s="5" t="n"/>
      <c r="AA70" s="27" t="n">
        <v>0.9548611111111112</v>
      </c>
      <c r="AB70" s="129" t="n"/>
      <c r="AC70" s="27" t="n">
        <v>0.006944444444444444</v>
      </c>
      <c r="AD70" s="5" t="n"/>
      <c r="AE70" s="5" t="n"/>
      <c r="AF70" s="5" t="n"/>
      <c r="AG70" s="5" t="n"/>
      <c r="AH70" s="5" t="n"/>
      <c r="AI70" s="5" t="n"/>
    </row>
    <row r="71" ht="17.25" customHeight="1" s="210">
      <c r="A71" s="5" t="n"/>
      <c r="B71" s="5" t="n"/>
      <c r="C71" s="5" t="n"/>
      <c r="D71" s="5" t="n"/>
      <c r="E71" s="5" t="n"/>
      <c r="F71" s="215" t="n"/>
      <c r="G71" s="215" t="n"/>
      <c r="H71" s="215" t="n"/>
      <c r="I71" s="215" t="n"/>
      <c r="J71" s="215" t="n"/>
      <c r="K71" s="215" t="n"/>
      <c r="L71" s="215" t="n"/>
      <c r="M71" s="215" t="n"/>
      <c r="N71" s="216" t="n"/>
      <c r="O71" s="216" t="n"/>
      <c r="P71" s="216" t="n"/>
      <c r="Q71" s="216" t="n"/>
      <c r="R71" s="216" t="n"/>
      <c r="S71" s="216" t="n"/>
      <c r="T71" s="216" t="n"/>
      <c r="U71" s="216" t="n"/>
      <c r="V71" s="216" t="n"/>
      <c r="W71" s="216" t="n"/>
      <c r="X71" s="4" t="n"/>
      <c r="Y71" s="5" t="n"/>
      <c r="Z71" s="5" t="n"/>
      <c r="AA71" s="27" t="n">
        <v>0.9555555555555556</v>
      </c>
      <c r="AB71" s="129" t="n"/>
      <c r="AC71" s="27" t="n">
        <v>0.007638888888888889</v>
      </c>
      <c r="AD71" s="5" t="n"/>
      <c r="AE71" s="5" t="n"/>
      <c r="AF71" s="5" t="n"/>
      <c r="AG71" s="5" t="n"/>
      <c r="AH71" s="5" t="n"/>
      <c r="AI71" s="5" t="n"/>
    </row>
    <row r="72" ht="17.25" customHeight="1" s="210">
      <c r="A72" s="5" t="n"/>
      <c r="B72" s="5" t="n"/>
      <c r="C72" s="5" t="n"/>
      <c r="D72" s="5" t="n"/>
      <c r="E72" s="5" t="n"/>
      <c r="F72" s="215" t="n"/>
      <c r="G72" s="215" t="n"/>
      <c r="H72" s="215" t="n"/>
      <c r="I72" s="215" t="n"/>
      <c r="J72" s="215" t="n"/>
      <c r="K72" s="215" t="n"/>
      <c r="L72" s="215" t="n"/>
      <c r="M72" s="215" t="n"/>
      <c r="N72" s="216" t="n"/>
      <c r="O72" s="216" t="n"/>
      <c r="P72" s="216" t="n"/>
      <c r="Q72" s="216" t="n"/>
      <c r="R72" s="216" t="n"/>
      <c r="S72" s="216" t="n"/>
      <c r="T72" s="216" t="n"/>
      <c r="U72" s="216" t="n"/>
      <c r="V72" s="216" t="n"/>
      <c r="W72" s="216" t="n"/>
      <c r="X72" s="4" t="n"/>
      <c r="Y72" s="5" t="n"/>
      <c r="Z72" s="5" t="n"/>
      <c r="AA72" s="27" t="n">
        <v>0.95625</v>
      </c>
      <c r="AB72" s="129" t="n"/>
      <c r="AC72" s="27" t="n">
        <v>0.008333333333333333</v>
      </c>
      <c r="AD72" s="5" t="n"/>
      <c r="AE72" s="5" t="n"/>
      <c r="AF72" s="5" t="n"/>
      <c r="AG72" s="5" t="n"/>
      <c r="AH72" s="5" t="n"/>
      <c r="AI72" s="5" t="n"/>
    </row>
    <row r="73" ht="17.25" customHeight="1" s="210">
      <c r="A73" s="5" t="n"/>
      <c r="B73" s="5" t="n"/>
      <c r="C73" s="5" t="n"/>
      <c r="D73" s="5" t="n"/>
      <c r="E73" s="5" t="n"/>
      <c r="F73" s="215" t="n"/>
      <c r="G73" s="215" t="n"/>
      <c r="H73" s="215" t="n"/>
      <c r="I73" s="215" t="n"/>
      <c r="J73" s="215" t="n"/>
      <c r="K73" s="215" t="n"/>
      <c r="L73" s="215" t="n"/>
      <c r="M73" s="215" t="n"/>
      <c r="N73" s="216" t="n"/>
      <c r="O73" s="216" t="n"/>
      <c r="P73" s="216" t="n"/>
      <c r="Q73" s="216" t="n"/>
      <c r="R73" s="216" t="n"/>
      <c r="S73" s="216" t="n"/>
      <c r="T73" s="216" t="n"/>
      <c r="U73" s="216" t="n"/>
      <c r="V73" s="216" t="n"/>
      <c r="W73" s="216" t="n"/>
      <c r="X73" s="4" t="n"/>
      <c r="Y73" s="5" t="n"/>
      <c r="Z73" s="5" t="n"/>
      <c r="AA73" s="27" t="n">
        <v>0.9569444444444445</v>
      </c>
      <c r="AB73" s="129" t="n"/>
      <c r="AC73" s="27" t="n">
        <v>0.009027777777777777</v>
      </c>
      <c r="AD73" s="5" t="n"/>
      <c r="AE73" s="5" t="n"/>
      <c r="AF73" s="5" t="n"/>
      <c r="AG73" s="5" t="n"/>
      <c r="AH73" s="5" t="n"/>
      <c r="AI73" s="5" t="n"/>
    </row>
    <row r="74" ht="17.25" customHeight="1" s="210">
      <c r="A74" s="5" t="n"/>
      <c r="B74" s="5" t="n"/>
      <c r="C74" s="5" t="n"/>
      <c r="D74" s="5" t="n"/>
      <c r="E74" s="5" t="n"/>
      <c r="F74" s="215" t="n"/>
      <c r="G74" s="215" t="n"/>
      <c r="H74" s="215" t="n"/>
      <c r="I74" s="215" t="n"/>
      <c r="J74" s="215" t="n"/>
      <c r="K74" s="215" t="n"/>
      <c r="L74" s="215" t="n"/>
      <c r="M74" s="215" t="n"/>
      <c r="N74" s="216" t="n"/>
      <c r="O74" s="216" t="n"/>
      <c r="P74" s="216" t="n"/>
      <c r="Q74" s="216" t="n"/>
      <c r="R74" s="216" t="n"/>
      <c r="S74" s="216" t="n"/>
      <c r="T74" s="216" t="n"/>
      <c r="U74" s="216" t="n"/>
      <c r="V74" s="216" t="n"/>
      <c r="W74" s="216" t="n"/>
      <c r="X74" s="4" t="n"/>
      <c r="Y74" s="5" t="n"/>
      <c r="Z74" s="5" t="n"/>
      <c r="AA74" s="27" t="n">
        <v>0.9576388888888889</v>
      </c>
      <c r="AB74" s="129" t="n"/>
      <c r="AC74" s="27" t="n">
        <v>0.009722222222222222</v>
      </c>
      <c r="AD74" s="5" t="n"/>
      <c r="AE74" s="5" t="n"/>
      <c r="AF74" s="5" t="n"/>
      <c r="AG74" s="5" t="n"/>
      <c r="AH74" s="5" t="n"/>
      <c r="AI74" s="5" t="n"/>
    </row>
    <row r="75" ht="17.25" customHeight="1" s="210">
      <c r="A75" s="5" t="n"/>
      <c r="B75" s="5" t="n"/>
      <c r="C75" s="5" t="n"/>
      <c r="D75" s="5" t="n"/>
      <c r="E75" s="5" t="n"/>
      <c r="F75" s="215" t="n"/>
      <c r="G75" s="215" t="n"/>
      <c r="H75" s="215" t="n"/>
      <c r="I75" s="215" t="n"/>
      <c r="J75" s="215" t="n"/>
      <c r="K75" s="215" t="n"/>
      <c r="L75" s="215" t="n"/>
      <c r="M75" s="215" t="n"/>
      <c r="N75" s="216" t="n"/>
      <c r="O75" s="216" t="n"/>
      <c r="P75" s="216" t="n"/>
      <c r="Q75" s="216" t="n"/>
      <c r="R75" s="216" t="n"/>
      <c r="S75" s="216" t="n"/>
      <c r="T75" s="216" t="n"/>
      <c r="U75" s="216" t="n"/>
      <c r="V75" s="216" t="n"/>
      <c r="W75" s="216" t="n"/>
      <c r="X75" s="4" t="n"/>
      <c r="Y75" s="5" t="n"/>
      <c r="Z75" s="5" t="n"/>
      <c r="AA75" s="27" t="n">
        <v>0.9583333333333334</v>
      </c>
      <c r="AB75" s="129" t="n"/>
      <c r="AC75" s="27" t="n">
        <v>0.01041666666666667</v>
      </c>
      <c r="AD75" s="5" t="n"/>
      <c r="AE75" s="5" t="n"/>
      <c r="AF75" s="5" t="n"/>
      <c r="AG75" s="5" t="n"/>
      <c r="AH75" s="5" t="n"/>
      <c r="AI75" s="5" t="n"/>
    </row>
    <row r="76" ht="17.25" customHeight="1" s="210">
      <c r="A76" s="5" t="n"/>
      <c r="B76" s="5" t="n"/>
      <c r="C76" s="5" t="n"/>
      <c r="D76" s="5" t="n"/>
      <c r="E76" s="5" t="n"/>
      <c r="F76" s="215" t="n"/>
      <c r="G76" s="215" t="n"/>
      <c r="H76" s="215" t="n"/>
      <c r="I76" s="215" t="n"/>
      <c r="J76" s="215" t="n"/>
      <c r="K76" s="215" t="n"/>
      <c r="L76" s="215" t="n"/>
      <c r="M76" s="215" t="n"/>
      <c r="N76" s="216" t="n"/>
      <c r="O76" s="216" t="n"/>
      <c r="P76" s="216" t="n"/>
      <c r="Q76" s="216" t="n"/>
      <c r="R76" s="216" t="n"/>
      <c r="S76" s="216" t="n"/>
      <c r="T76" s="216" t="n"/>
      <c r="U76" s="216" t="n"/>
      <c r="V76" s="216" t="n"/>
      <c r="W76" s="216" t="n"/>
      <c r="X76" s="4" t="n"/>
      <c r="Y76" s="5" t="n"/>
      <c r="Z76" s="5" t="n"/>
      <c r="AA76" s="364" t="n">
        <v>1.03125</v>
      </c>
      <c r="AB76" s="365" t="n"/>
      <c r="AC76" s="364" t="n">
        <v>0.01041666666666667</v>
      </c>
      <c r="AD76" s="5" t="n"/>
      <c r="AE76" s="5" t="n"/>
      <c r="AF76" s="5" t="n"/>
      <c r="AG76" s="5" t="n"/>
      <c r="AH76" s="5" t="n"/>
      <c r="AI76" s="5" t="n"/>
    </row>
    <row r="77" ht="17.25" customHeight="1" s="210">
      <c r="A77" s="5" t="n"/>
      <c r="B77" s="5" t="n"/>
      <c r="C77" s="5" t="n"/>
      <c r="D77" s="5" t="n"/>
      <c r="E77" s="5" t="n"/>
      <c r="F77" s="215" t="n"/>
      <c r="G77" s="215" t="n"/>
      <c r="H77" s="215" t="n"/>
      <c r="I77" s="215" t="n"/>
      <c r="J77" s="215" t="n"/>
      <c r="K77" s="215" t="n"/>
      <c r="L77" s="215" t="n"/>
      <c r="M77" s="215" t="n"/>
      <c r="N77" s="216" t="n"/>
      <c r="O77" s="216" t="n"/>
      <c r="P77" s="216" t="n"/>
      <c r="Q77" s="216" t="n"/>
      <c r="R77" s="216" t="n"/>
      <c r="S77" s="216" t="n"/>
      <c r="T77" s="216" t="n"/>
      <c r="U77" s="216" t="n"/>
      <c r="V77" s="216" t="n"/>
      <c r="W77" s="216" t="n"/>
      <c r="X77" s="4" t="n"/>
      <c r="Y77" s="5" t="n"/>
      <c r="Z77" s="5" t="n"/>
      <c r="AA77" s="364" t="n">
        <v>1.031944444444445</v>
      </c>
      <c r="AB77" s="365" t="n"/>
      <c r="AC77" s="364" t="n">
        <v>0.01111111111111111</v>
      </c>
      <c r="AD77" s="5" t="n"/>
      <c r="AE77" s="5" t="n"/>
      <c r="AF77" s="5" t="n"/>
      <c r="AG77" s="5" t="n"/>
      <c r="AH77" s="5" t="n"/>
      <c r="AI77" s="5" t="n"/>
    </row>
    <row r="78" ht="17.25" customHeight="1" s="210">
      <c r="A78" s="5" t="n"/>
      <c r="B78" s="5" t="n"/>
      <c r="C78" s="5" t="n"/>
      <c r="D78" s="5" t="n"/>
      <c r="E78" s="5" t="n"/>
      <c r="F78" s="215" t="n"/>
      <c r="G78" s="215" t="n"/>
      <c r="H78" s="215" t="n"/>
      <c r="I78" s="215" t="n"/>
      <c r="J78" s="215" t="n"/>
      <c r="K78" s="215" t="n"/>
      <c r="L78" s="215" t="n"/>
      <c r="M78" s="215" t="n"/>
      <c r="N78" s="216" t="n"/>
      <c r="O78" s="216" t="n"/>
      <c r="P78" s="216" t="n"/>
      <c r="Q78" s="216" t="n"/>
      <c r="R78" s="216" t="n"/>
      <c r="S78" s="216" t="n"/>
      <c r="T78" s="216" t="n"/>
      <c r="U78" s="216" t="n"/>
      <c r="V78" s="216" t="n"/>
      <c r="W78" s="216" t="n"/>
      <c r="X78" s="4" t="n"/>
      <c r="Y78" s="5" t="n"/>
      <c r="Z78" s="5" t="n"/>
      <c r="AA78" s="364" t="n">
        <v>1.032638888888889</v>
      </c>
      <c r="AB78" s="365" t="n"/>
      <c r="AC78" s="364" t="n">
        <v>0.01180555555555556</v>
      </c>
      <c r="AD78" s="5" t="n"/>
      <c r="AE78" s="5" t="n"/>
      <c r="AF78" s="5" t="n"/>
      <c r="AG78" s="5" t="n"/>
      <c r="AH78" s="5" t="n"/>
      <c r="AI78" s="5" t="n"/>
    </row>
    <row r="79" ht="17.25" customHeight="1" s="210">
      <c r="A79" s="5" t="n"/>
      <c r="B79" s="5" t="n"/>
      <c r="C79" s="5" t="n"/>
      <c r="D79" s="5" t="n"/>
      <c r="E79" s="5" t="n"/>
      <c r="F79" s="215" t="n"/>
      <c r="G79" s="215" t="n"/>
      <c r="H79" s="215" t="n"/>
      <c r="I79" s="215" t="n"/>
      <c r="J79" s="215" t="n"/>
      <c r="K79" s="215" t="n"/>
      <c r="L79" s="215" t="n"/>
      <c r="M79" s="215" t="n"/>
      <c r="N79" s="216" t="n"/>
      <c r="O79" s="216" t="n"/>
      <c r="P79" s="216" t="n"/>
      <c r="Q79" s="216" t="n"/>
      <c r="R79" s="216" t="n"/>
      <c r="S79" s="216" t="n"/>
      <c r="T79" s="216" t="n"/>
      <c r="U79" s="216" t="n"/>
      <c r="V79" s="216" t="n"/>
      <c r="W79" s="216" t="n"/>
      <c r="X79" s="4" t="n"/>
      <c r="Y79" s="5" t="n"/>
      <c r="Z79" s="5" t="n"/>
      <c r="AA79" s="364" t="n">
        <v>1.033333333333333</v>
      </c>
      <c r="AB79" s="365" t="n"/>
      <c r="AC79" s="364" t="n">
        <v>0.0125</v>
      </c>
      <c r="AD79" s="5" t="n"/>
      <c r="AE79" s="5" t="n"/>
      <c r="AF79" s="5" t="n"/>
      <c r="AG79" s="5" t="n"/>
      <c r="AH79" s="5" t="n"/>
      <c r="AI79" s="5" t="n"/>
    </row>
    <row r="80" ht="17.25" customHeight="1" s="210">
      <c r="A80" s="5" t="n"/>
      <c r="B80" s="5" t="n"/>
      <c r="C80" s="5" t="n"/>
      <c r="D80" s="5" t="n"/>
      <c r="E80" s="5" t="n"/>
      <c r="F80" s="215" t="n"/>
      <c r="G80" s="215" t="n"/>
      <c r="H80" s="215" t="n"/>
      <c r="I80" s="215" t="n"/>
      <c r="J80" s="215" t="n"/>
      <c r="K80" s="215" t="n"/>
      <c r="L80" s="215" t="n"/>
      <c r="M80" s="215" t="n"/>
      <c r="N80" s="216" t="n"/>
      <c r="O80" s="216" t="n"/>
      <c r="P80" s="216" t="n"/>
      <c r="Q80" s="216" t="n"/>
      <c r="R80" s="216" t="n"/>
      <c r="S80" s="216" t="n"/>
      <c r="T80" s="216" t="n"/>
      <c r="U80" s="216" t="n"/>
      <c r="V80" s="216" t="n"/>
      <c r="W80" s="216" t="n"/>
      <c r="X80" s="4" t="n"/>
      <c r="Y80" s="5" t="n"/>
      <c r="Z80" s="5" t="n"/>
      <c r="AA80" s="364" t="n">
        <v>1.034027777777778</v>
      </c>
      <c r="AB80" s="365" t="n"/>
      <c r="AC80" s="364" t="n">
        <v>0.01319444444444444</v>
      </c>
      <c r="AD80" s="5" t="n"/>
      <c r="AE80" s="5" t="n"/>
      <c r="AF80" s="5" t="n"/>
      <c r="AG80" s="5" t="n"/>
      <c r="AH80" s="5" t="n"/>
      <c r="AI80" s="5" t="n"/>
    </row>
    <row r="81" ht="17.25" customHeight="1" s="210">
      <c r="A81" s="5" t="n"/>
      <c r="B81" s="5" t="n"/>
      <c r="C81" s="5" t="n"/>
      <c r="D81" s="5" t="n"/>
      <c r="E81" s="5" t="n"/>
      <c r="F81" s="215" t="n"/>
      <c r="G81" s="215" t="n"/>
      <c r="H81" s="215" t="n"/>
      <c r="I81" s="215" t="n"/>
      <c r="J81" s="215" t="n"/>
      <c r="K81" s="215" t="n"/>
      <c r="L81" s="215" t="n"/>
      <c r="M81" s="215" t="n"/>
      <c r="N81" s="216" t="n"/>
      <c r="O81" s="216" t="n"/>
      <c r="P81" s="216" t="n"/>
      <c r="Q81" s="216" t="n"/>
      <c r="R81" s="216" t="n"/>
      <c r="S81" s="216" t="n"/>
      <c r="T81" s="216" t="n"/>
      <c r="U81" s="216" t="n"/>
      <c r="V81" s="216" t="n"/>
      <c r="W81" s="216" t="n"/>
      <c r="X81" s="4" t="n"/>
      <c r="Y81" s="5" t="n"/>
      <c r="Z81" s="5" t="n"/>
      <c r="AA81" s="364" t="n">
        <v>1.034722222222222</v>
      </c>
      <c r="AB81" s="365" t="n"/>
      <c r="AC81" s="364" t="n">
        <v>0.01388888888888889</v>
      </c>
      <c r="AD81" s="5" t="n"/>
      <c r="AE81" s="5" t="n"/>
      <c r="AF81" s="5" t="n"/>
      <c r="AG81" s="5" t="n"/>
      <c r="AH81" s="5" t="n"/>
      <c r="AI81" s="5" t="n"/>
    </row>
    <row r="82" ht="17.25" customHeight="1" s="210">
      <c r="A82" s="5" t="n"/>
      <c r="B82" s="5" t="n"/>
      <c r="C82" s="5" t="n"/>
      <c r="D82" s="5" t="n"/>
      <c r="E82" s="5" t="n"/>
      <c r="F82" s="215" t="n"/>
      <c r="G82" s="215" t="n"/>
      <c r="H82" s="215" t="n"/>
      <c r="I82" s="215" t="n"/>
      <c r="J82" s="215" t="n"/>
      <c r="K82" s="215" t="n"/>
      <c r="L82" s="215" t="n"/>
      <c r="M82" s="215" t="n"/>
      <c r="N82" s="216" t="n"/>
      <c r="O82" s="216" t="n"/>
      <c r="P82" s="216" t="n"/>
      <c r="Q82" s="216" t="n"/>
      <c r="R82" s="216" t="n"/>
      <c r="S82" s="216" t="n"/>
      <c r="T82" s="216" t="n"/>
      <c r="U82" s="216" t="n"/>
      <c r="V82" s="216" t="n"/>
      <c r="W82" s="216" t="n"/>
      <c r="X82" s="4" t="n"/>
      <c r="Y82" s="5" t="n"/>
      <c r="Z82" s="5" t="n"/>
      <c r="AA82" s="364" t="n">
        <v>1.035416666666667</v>
      </c>
      <c r="AB82" s="365" t="n"/>
      <c r="AC82" s="364" t="n">
        <v>0.01458333333333333</v>
      </c>
      <c r="AD82" s="5" t="n"/>
      <c r="AE82" s="5" t="n"/>
      <c r="AF82" s="5" t="n"/>
      <c r="AG82" s="5" t="n"/>
      <c r="AH82" s="5" t="n"/>
      <c r="AI82" s="5" t="n"/>
    </row>
    <row r="83" ht="17.25" customHeight="1" s="210">
      <c r="A83" s="5" t="n"/>
      <c r="B83" s="5" t="n"/>
      <c r="C83" s="5" t="n"/>
      <c r="D83" s="5" t="n"/>
      <c r="E83" s="5" t="n"/>
      <c r="F83" s="215" t="n"/>
      <c r="G83" s="215" t="n"/>
      <c r="H83" s="215" t="n"/>
      <c r="I83" s="215" t="n"/>
      <c r="J83" s="215" t="n"/>
      <c r="K83" s="215" t="n"/>
      <c r="L83" s="215" t="n"/>
      <c r="M83" s="215" t="n"/>
      <c r="N83" s="216" t="n"/>
      <c r="O83" s="216" t="n"/>
      <c r="P83" s="216" t="n"/>
      <c r="Q83" s="216" t="n"/>
      <c r="R83" s="216" t="n"/>
      <c r="S83" s="216" t="n"/>
      <c r="T83" s="216" t="n"/>
      <c r="U83" s="216" t="n"/>
      <c r="V83" s="216" t="n"/>
      <c r="W83" s="216" t="n"/>
      <c r="X83" s="4" t="n"/>
      <c r="Y83" s="5" t="n"/>
      <c r="Z83" s="5" t="n"/>
      <c r="AA83" s="364" t="n">
        <v>1.036111111111111</v>
      </c>
      <c r="AB83" s="365" t="n"/>
      <c r="AC83" s="364" t="n">
        <v>0.01527777777777778</v>
      </c>
      <c r="AD83" s="5" t="n"/>
      <c r="AE83" s="5" t="n"/>
      <c r="AF83" s="5" t="n"/>
      <c r="AG83" s="5" t="n"/>
      <c r="AH83" s="5" t="n"/>
      <c r="AI83" s="5" t="n"/>
    </row>
    <row r="84" ht="17.25" customHeight="1" s="210">
      <c r="A84" s="5" t="n"/>
      <c r="B84" s="5" t="n"/>
      <c r="C84" s="5" t="n"/>
      <c r="D84" s="5" t="n"/>
      <c r="E84" s="5" t="n"/>
      <c r="F84" s="215" t="n"/>
      <c r="G84" s="215" t="n"/>
      <c r="H84" s="215" t="n"/>
      <c r="I84" s="215" t="n"/>
      <c r="J84" s="215" t="n"/>
      <c r="K84" s="215" t="n"/>
      <c r="L84" s="215" t="n"/>
      <c r="M84" s="215" t="n"/>
      <c r="N84" s="216" t="n"/>
      <c r="O84" s="216" t="n"/>
      <c r="P84" s="216" t="n"/>
      <c r="Q84" s="216" t="n"/>
      <c r="R84" s="216" t="n"/>
      <c r="S84" s="216" t="n"/>
      <c r="T84" s="216" t="n"/>
      <c r="U84" s="216" t="n"/>
      <c r="V84" s="216" t="n"/>
      <c r="W84" s="216" t="n"/>
      <c r="X84" s="4" t="n"/>
      <c r="Y84" s="5" t="n"/>
      <c r="Z84" s="5" t="n"/>
      <c r="AA84" s="364" t="n">
        <v>1.036805555555556</v>
      </c>
      <c r="AB84" s="365" t="n"/>
      <c r="AC84" s="364" t="n">
        <v>0.01597222222222222</v>
      </c>
      <c r="AD84" s="5" t="n"/>
      <c r="AE84" s="5" t="n"/>
      <c r="AF84" s="5" t="n"/>
      <c r="AG84" s="5" t="n"/>
      <c r="AH84" s="5" t="n"/>
      <c r="AI84" s="5" t="n"/>
    </row>
    <row r="85" ht="17.25" customHeight="1" s="210">
      <c r="A85" s="5" t="n"/>
      <c r="B85" s="5" t="n"/>
      <c r="C85" s="5" t="n"/>
      <c r="D85" s="5" t="n"/>
      <c r="E85" s="5" t="n"/>
      <c r="F85" s="215" t="n"/>
      <c r="G85" s="215" t="n"/>
      <c r="H85" s="215" t="n"/>
      <c r="I85" s="215" t="n"/>
      <c r="J85" s="215" t="n"/>
      <c r="K85" s="215" t="n"/>
      <c r="L85" s="215" t="n"/>
      <c r="M85" s="215" t="n"/>
      <c r="N85" s="216" t="n"/>
      <c r="O85" s="216" t="n"/>
      <c r="P85" s="216" t="n"/>
      <c r="Q85" s="216" t="n"/>
      <c r="R85" s="216" t="n"/>
      <c r="S85" s="216" t="n"/>
      <c r="T85" s="216" t="n"/>
      <c r="U85" s="216" t="n"/>
      <c r="V85" s="216" t="n"/>
      <c r="W85" s="216" t="n"/>
      <c r="X85" s="4" t="n"/>
      <c r="Y85" s="5" t="n"/>
      <c r="Z85" s="5" t="n"/>
      <c r="AA85" s="364" t="n">
        <v>1.0375</v>
      </c>
      <c r="AB85" s="365" t="n"/>
      <c r="AC85" s="364" t="n">
        <v>0.01666666666666667</v>
      </c>
      <c r="AD85" s="5" t="n"/>
      <c r="AE85" s="5" t="n"/>
      <c r="AF85" s="5" t="n"/>
      <c r="AG85" s="5" t="n"/>
      <c r="AH85" s="5" t="n"/>
      <c r="AI85" s="5" t="n"/>
    </row>
    <row r="86" ht="17.25" customHeight="1" s="210">
      <c r="A86" s="5" t="n"/>
      <c r="B86" s="5" t="n"/>
      <c r="C86" s="5" t="n"/>
      <c r="D86" s="5" t="n"/>
      <c r="E86" s="5" t="n"/>
      <c r="F86" s="215" t="n"/>
      <c r="G86" s="215" t="n"/>
      <c r="H86" s="215" t="n"/>
      <c r="I86" s="215" t="n"/>
      <c r="J86" s="215" t="n"/>
      <c r="K86" s="215" t="n"/>
      <c r="L86" s="215" t="n"/>
      <c r="M86" s="215" t="n"/>
      <c r="N86" s="216" t="n"/>
      <c r="O86" s="216" t="n"/>
      <c r="P86" s="216" t="n"/>
      <c r="Q86" s="216" t="n"/>
      <c r="R86" s="216" t="n"/>
      <c r="S86" s="216" t="n"/>
      <c r="T86" s="216" t="n"/>
      <c r="U86" s="216" t="n"/>
      <c r="V86" s="216" t="n"/>
      <c r="W86" s="216" t="n"/>
      <c r="X86" s="4" t="n"/>
      <c r="Y86" s="5" t="n"/>
      <c r="Z86" s="5" t="n"/>
      <c r="AA86" s="364" t="n">
        <v>1.038194444444444</v>
      </c>
      <c r="AB86" s="365" t="n"/>
      <c r="AC86" s="364" t="n">
        <v>0.01736111111111111</v>
      </c>
      <c r="AD86" s="5" t="n"/>
      <c r="AE86" s="5" t="n"/>
      <c r="AF86" s="5" t="n"/>
      <c r="AG86" s="5" t="n"/>
      <c r="AH86" s="5" t="n"/>
      <c r="AI86" s="5" t="n"/>
    </row>
    <row r="87" ht="17.25" customHeight="1" s="210">
      <c r="A87" s="5" t="n"/>
      <c r="B87" s="5" t="n"/>
      <c r="C87" s="5" t="n"/>
      <c r="D87" s="5" t="n"/>
      <c r="E87" s="5" t="n"/>
      <c r="F87" s="215" t="n"/>
      <c r="G87" s="215" t="n"/>
      <c r="H87" s="215" t="n"/>
      <c r="I87" s="215" t="n"/>
      <c r="J87" s="215" t="n"/>
      <c r="K87" s="215" t="n"/>
      <c r="L87" s="215" t="n"/>
      <c r="M87" s="215" t="n"/>
      <c r="N87" s="216" t="n"/>
      <c r="O87" s="216" t="n"/>
      <c r="P87" s="216" t="n"/>
      <c r="Q87" s="216" t="n"/>
      <c r="R87" s="216" t="n"/>
      <c r="S87" s="216" t="n"/>
      <c r="T87" s="216" t="n"/>
      <c r="U87" s="216" t="n"/>
      <c r="V87" s="216" t="n"/>
      <c r="W87" s="216" t="n"/>
      <c r="X87" s="4" t="n"/>
      <c r="Y87" s="5" t="n"/>
      <c r="Z87" s="5" t="n"/>
      <c r="AA87" s="364" t="n">
        <v>1.038888888888889</v>
      </c>
      <c r="AB87" s="365" t="n"/>
      <c r="AC87" s="364" t="n">
        <v>0.01805555555555555</v>
      </c>
      <c r="AD87" s="5" t="n"/>
      <c r="AE87" s="5" t="n"/>
      <c r="AF87" s="5" t="n"/>
      <c r="AG87" s="5" t="n"/>
      <c r="AH87" s="5" t="n"/>
      <c r="AI87" s="5" t="n"/>
    </row>
    <row r="88" ht="17.25" customHeight="1" s="210">
      <c r="A88" s="5" t="n"/>
      <c r="B88" s="5" t="n"/>
      <c r="C88" s="5" t="n"/>
      <c r="D88" s="5" t="n"/>
      <c r="E88" s="5" t="n"/>
      <c r="F88" s="215" t="n"/>
      <c r="G88" s="215" t="n"/>
      <c r="H88" s="215" t="n"/>
      <c r="I88" s="215" t="n"/>
      <c r="J88" s="215" t="n"/>
      <c r="K88" s="215" t="n"/>
      <c r="L88" s="215" t="n"/>
      <c r="M88" s="215" t="n"/>
      <c r="N88" s="216" t="n"/>
      <c r="O88" s="216" t="n"/>
      <c r="P88" s="216" t="n"/>
      <c r="Q88" s="216" t="n"/>
      <c r="R88" s="216" t="n"/>
      <c r="S88" s="216" t="n"/>
      <c r="T88" s="216" t="n"/>
      <c r="U88" s="216" t="n"/>
      <c r="V88" s="216" t="n"/>
      <c r="W88" s="216" t="n"/>
      <c r="X88" s="4" t="n"/>
      <c r="Y88" s="5" t="n"/>
      <c r="Z88" s="5" t="n"/>
      <c r="AA88" s="364" t="n">
        <v>1.039583333333333</v>
      </c>
      <c r="AB88" s="365" t="n"/>
      <c r="AC88" s="364" t="n">
        <v>0.01875</v>
      </c>
      <c r="AD88" s="5" t="n"/>
      <c r="AE88" s="5" t="n"/>
      <c r="AF88" s="5" t="n"/>
      <c r="AG88" s="5" t="n"/>
      <c r="AH88" s="5" t="n"/>
      <c r="AI88" s="5" t="n"/>
    </row>
    <row r="89" ht="17.25" customHeight="1" s="210">
      <c r="A89" s="5" t="n"/>
      <c r="B89" s="5" t="n"/>
      <c r="C89" s="5" t="n"/>
      <c r="D89" s="5" t="n"/>
      <c r="E89" s="5" t="n"/>
      <c r="F89" s="215" t="n"/>
      <c r="G89" s="215" t="n"/>
      <c r="H89" s="215" t="n"/>
      <c r="I89" s="215" t="n"/>
      <c r="J89" s="215" t="n"/>
      <c r="K89" s="215" t="n"/>
      <c r="L89" s="215" t="n"/>
      <c r="M89" s="215" t="n"/>
      <c r="N89" s="216" t="n"/>
      <c r="O89" s="216" t="n"/>
      <c r="P89" s="216" t="n"/>
      <c r="Q89" s="216" t="n"/>
      <c r="R89" s="216" t="n"/>
      <c r="S89" s="216" t="n"/>
      <c r="T89" s="216" t="n"/>
      <c r="U89" s="216" t="n"/>
      <c r="V89" s="216" t="n"/>
      <c r="W89" s="216" t="n"/>
      <c r="X89" s="4" t="n"/>
      <c r="Y89" s="5" t="n"/>
      <c r="Z89" s="5" t="n"/>
      <c r="AA89" s="364" t="n">
        <v>1.040277777777778</v>
      </c>
      <c r="AB89" s="365" t="n"/>
      <c r="AC89" s="364" t="n">
        <v>0.01944444444444444</v>
      </c>
      <c r="AD89" s="5" t="n"/>
      <c r="AE89" s="5" t="n"/>
      <c r="AF89" s="5" t="n"/>
      <c r="AG89" s="5" t="n"/>
      <c r="AH89" s="5" t="n"/>
      <c r="AI89" s="5" t="n"/>
    </row>
    <row r="90" ht="17.25" customHeight="1" s="210">
      <c r="A90" s="5" t="n"/>
      <c r="B90" s="5" t="n"/>
      <c r="C90" s="5" t="n"/>
      <c r="D90" s="5" t="n"/>
      <c r="E90" s="5" t="n"/>
      <c r="F90" s="215" t="n"/>
      <c r="G90" s="215" t="n"/>
      <c r="H90" s="215" t="n"/>
      <c r="I90" s="215" t="n"/>
      <c r="J90" s="215" t="n"/>
      <c r="K90" s="215" t="n"/>
      <c r="L90" s="215" t="n"/>
      <c r="M90" s="215" t="n"/>
      <c r="N90" s="216" t="n"/>
      <c r="O90" s="216" t="n"/>
      <c r="P90" s="216" t="n"/>
      <c r="Q90" s="216" t="n"/>
      <c r="R90" s="216" t="n"/>
      <c r="S90" s="216" t="n"/>
      <c r="T90" s="216" t="n"/>
      <c r="U90" s="216" t="n"/>
      <c r="V90" s="216" t="n"/>
      <c r="W90" s="216" t="n"/>
      <c r="X90" s="4" t="n"/>
      <c r="Y90" s="5" t="n"/>
      <c r="Z90" s="5" t="n"/>
      <c r="AA90" s="364" t="n">
        <v>1.040972222222222</v>
      </c>
      <c r="AB90" s="365" t="n"/>
      <c r="AC90" s="364" t="n">
        <v>0.02013888888888889</v>
      </c>
      <c r="AD90" s="5" t="n"/>
      <c r="AE90" s="5" t="n"/>
      <c r="AF90" s="5" t="n"/>
      <c r="AG90" s="5" t="n"/>
      <c r="AH90" s="5" t="n"/>
      <c r="AI90" s="5" t="n"/>
    </row>
    <row r="91" ht="17.25" customHeight="1" s="210">
      <c r="A91" s="5" t="n"/>
      <c r="B91" s="5" t="n"/>
      <c r="C91" s="5" t="n"/>
      <c r="D91" s="5" t="n"/>
      <c r="E91" s="5" t="n"/>
      <c r="F91" s="215" t="n"/>
      <c r="G91" s="215" t="n"/>
      <c r="H91" s="215" t="n"/>
      <c r="I91" s="215" t="n"/>
      <c r="J91" s="215" t="n"/>
      <c r="K91" s="215" t="n"/>
      <c r="L91" s="215" t="n"/>
      <c r="M91" s="215" t="n"/>
      <c r="N91" s="216" t="n"/>
      <c r="O91" s="216" t="n"/>
      <c r="P91" s="216" t="n"/>
      <c r="Q91" s="216" t="n"/>
      <c r="R91" s="216" t="n"/>
      <c r="S91" s="216" t="n"/>
      <c r="T91" s="216" t="n"/>
      <c r="U91" s="216" t="n"/>
      <c r="V91" s="216" t="n"/>
      <c r="W91" s="216" t="n"/>
      <c r="X91" s="4" t="n"/>
      <c r="Y91" s="5" t="n"/>
      <c r="Z91" s="5" t="n"/>
      <c r="AA91" s="364" t="n">
        <v>1.041666666666667</v>
      </c>
      <c r="AB91" s="365" t="n"/>
      <c r="AC91" s="364" t="n">
        <v>0.02083333333333333</v>
      </c>
      <c r="AD91" s="5" t="n"/>
      <c r="AE91" s="5" t="n"/>
      <c r="AF91" s="5" t="n"/>
      <c r="AG91" s="5" t="n"/>
      <c r="AH91" s="5" t="n"/>
      <c r="AI91" s="5" t="n"/>
    </row>
    <row r="92" ht="17.25" customHeight="1" s="210">
      <c r="A92" s="5" t="n"/>
      <c r="B92" s="5" t="n"/>
      <c r="C92" s="5" t="n"/>
      <c r="D92" s="5" t="n"/>
      <c r="E92" s="5" t="n"/>
      <c r="F92" s="215" t="n"/>
      <c r="G92" s="215" t="n"/>
      <c r="H92" s="215" t="n"/>
      <c r="I92" s="215" t="n"/>
      <c r="J92" s="215" t="n"/>
      <c r="K92" s="215" t="n"/>
      <c r="L92" s="215" t="n"/>
      <c r="M92" s="215" t="n"/>
      <c r="N92" s="216" t="n"/>
      <c r="O92" s="216" t="n"/>
      <c r="P92" s="216" t="n"/>
      <c r="Q92" s="216" t="n"/>
      <c r="R92" s="216" t="n"/>
      <c r="S92" s="216" t="n"/>
      <c r="T92" s="216" t="n"/>
      <c r="U92" s="216" t="n"/>
      <c r="V92" s="216" t="n"/>
      <c r="W92" s="216" t="n"/>
      <c r="X92" s="4" t="n"/>
      <c r="Y92" s="5" t="n"/>
      <c r="Z92" s="5" t="n"/>
      <c r="AA92" s="364" t="n">
        <v>1.114583333333333</v>
      </c>
      <c r="AB92" s="365" t="n"/>
      <c r="AC92" s="364" t="n">
        <v>0.02083333333333333</v>
      </c>
      <c r="AD92" s="5" t="n"/>
      <c r="AE92" s="5" t="n"/>
      <c r="AF92" s="5" t="n"/>
      <c r="AG92" s="5" t="n"/>
      <c r="AH92" s="5" t="n"/>
      <c r="AI92" s="5" t="n"/>
    </row>
    <row r="93" ht="17.25" customHeight="1" s="210">
      <c r="A93" s="5" t="n"/>
      <c r="B93" s="5" t="n"/>
      <c r="C93" s="5" t="n"/>
      <c r="D93" s="5" t="n"/>
      <c r="E93" s="5" t="n"/>
      <c r="F93" s="215" t="n"/>
      <c r="G93" s="215" t="n"/>
      <c r="H93" s="215" t="n"/>
      <c r="I93" s="215" t="n"/>
      <c r="J93" s="215" t="n"/>
      <c r="K93" s="215" t="n"/>
      <c r="L93" s="215" t="n"/>
      <c r="M93" s="215" t="n"/>
      <c r="N93" s="216" t="n"/>
      <c r="O93" s="216" t="n"/>
      <c r="P93" s="216" t="n"/>
      <c r="Q93" s="216" t="n"/>
      <c r="R93" s="216" t="n"/>
      <c r="S93" s="216" t="n"/>
      <c r="T93" s="216" t="n"/>
      <c r="U93" s="216" t="n"/>
      <c r="V93" s="216" t="n"/>
      <c r="W93" s="216" t="n"/>
      <c r="X93" s="4" t="n"/>
      <c r="Y93" s="5" t="n"/>
      <c r="Z93" s="5" t="n"/>
      <c r="AA93" s="364" t="n">
        <v>1.115277777777778</v>
      </c>
      <c r="AB93" s="365" t="n"/>
      <c r="AC93" s="364" t="n">
        <v>0.02152777777777778</v>
      </c>
      <c r="AD93" s="5" t="n"/>
      <c r="AE93" s="5" t="n"/>
      <c r="AF93" s="5" t="n"/>
      <c r="AG93" s="5" t="n"/>
      <c r="AH93" s="5" t="n"/>
      <c r="AI93" s="5" t="n"/>
    </row>
    <row r="94" ht="17.25" customHeight="1" s="210">
      <c r="A94" s="5" t="n"/>
      <c r="B94" s="5" t="n"/>
      <c r="C94" s="5" t="n"/>
      <c r="D94" s="5" t="n"/>
      <c r="E94" s="5" t="n"/>
      <c r="F94" s="215" t="n"/>
      <c r="G94" s="215" t="n"/>
      <c r="H94" s="215" t="n"/>
      <c r="I94" s="215" t="n"/>
      <c r="J94" s="215" t="n"/>
      <c r="K94" s="215" t="n"/>
      <c r="L94" s="215" t="n"/>
      <c r="M94" s="215" t="n"/>
      <c r="N94" s="216" t="n"/>
      <c r="O94" s="216" t="n"/>
      <c r="P94" s="216" t="n"/>
      <c r="Q94" s="216" t="n"/>
      <c r="R94" s="216" t="n"/>
      <c r="S94" s="216" t="n"/>
      <c r="T94" s="216" t="n"/>
      <c r="U94" s="216" t="n"/>
      <c r="V94" s="216" t="n"/>
      <c r="W94" s="216" t="n"/>
      <c r="X94" s="4" t="n"/>
      <c r="Y94" s="5" t="n"/>
      <c r="Z94" s="5" t="n"/>
      <c r="AA94" s="364" t="n">
        <v>1.115972222222222</v>
      </c>
      <c r="AB94" s="365" t="n"/>
      <c r="AC94" s="364" t="n">
        <v>0.02222222222222222</v>
      </c>
      <c r="AD94" s="5" t="n"/>
      <c r="AE94" s="5" t="n"/>
      <c r="AF94" s="5" t="n"/>
      <c r="AG94" s="5" t="n"/>
      <c r="AH94" s="5" t="n"/>
      <c r="AI94" s="5" t="n"/>
    </row>
    <row r="95" ht="17.25" customHeight="1" s="210">
      <c r="A95" s="5" t="n"/>
      <c r="B95" s="5" t="n"/>
      <c r="C95" s="5" t="n"/>
      <c r="D95" s="5" t="n"/>
      <c r="E95" s="5" t="n"/>
      <c r="F95" s="215" t="n"/>
      <c r="G95" s="215" t="n"/>
      <c r="H95" s="215" t="n"/>
      <c r="I95" s="215" t="n"/>
      <c r="J95" s="215" t="n"/>
      <c r="K95" s="215" t="n"/>
      <c r="L95" s="215" t="n"/>
      <c r="M95" s="215" t="n"/>
      <c r="N95" s="216" t="n"/>
      <c r="O95" s="216" t="n"/>
      <c r="P95" s="216" t="n"/>
      <c r="Q95" s="216" t="n"/>
      <c r="R95" s="216" t="n"/>
      <c r="S95" s="216" t="n"/>
      <c r="T95" s="216" t="n"/>
      <c r="U95" s="216" t="n"/>
      <c r="V95" s="216" t="n"/>
      <c r="W95" s="216" t="n"/>
      <c r="X95" s="4" t="n"/>
      <c r="Y95" s="5" t="n"/>
      <c r="Z95" s="5" t="n"/>
      <c r="AA95" s="364" t="n">
        <v>1.116666666666667</v>
      </c>
      <c r="AB95" s="365" t="n"/>
      <c r="AC95" s="364" t="n">
        <v>0.02291666666666667</v>
      </c>
      <c r="AD95" s="5" t="n"/>
      <c r="AE95" s="5" t="n"/>
      <c r="AF95" s="5" t="n"/>
      <c r="AG95" s="5" t="n"/>
      <c r="AH95" s="5" t="n"/>
      <c r="AI95" s="5" t="n"/>
    </row>
    <row r="96" ht="17.25" customHeight="1" s="210">
      <c r="A96" s="5" t="n"/>
      <c r="B96" s="5" t="n"/>
      <c r="C96" s="5" t="n"/>
      <c r="D96" s="5" t="n"/>
      <c r="E96" s="5" t="n"/>
      <c r="F96" s="215" t="n"/>
      <c r="G96" s="215" t="n"/>
      <c r="H96" s="215" t="n"/>
      <c r="I96" s="215" t="n"/>
      <c r="J96" s="215" t="n"/>
      <c r="K96" s="215" t="n"/>
      <c r="L96" s="215" t="n"/>
      <c r="M96" s="215" t="n"/>
      <c r="N96" s="216" t="n"/>
      <c r="O96" s="216" t="n"/>
      <c r="P96" s="216" t="n"/>
      <c r="Q96" s="216" t="n"/>
      <c r="R96" s="216" t="n"/>
      <c r="S96" s="216" t="n"/>
      <c r="T96" s="216" t="n"/>
      <c r="U96" s="216" t="n"/>
      <c r="V96" s="216" t="n"/>
      <c r="W96" s="216" t="n"/>
      <c r="X96" s="4" t="n"/>
      <c r="Y96" s="5" t="n"/>
      <c r="Z96" s="5" t="n"/>
      <c r="AA96" s="364" t="n">
        <v>1.117361111111111</v>
      </c>
      <c r="AB96" s="365" t="n"/>
      <c r="AC96" s="364" t="n">
        <v>0.02361111111111111</v>
      </c>
      <c r="AD96" s="5" t="n"/>
      <c r="AE96" s="5" t="n"/>
      <c r="AF96" s="5" t="n"/>
      <c r="AG96" s="5" t="n"/>
      <c r="AH96" s="5" t="n"/>
      <c r="AI96" s="5" t="n"/>
    </row>
    <row r="97" ht="17.25" customHeight="1" s="210">
      <c r="A97" s="5" t="n"/>
      <c r="B97" s="5" t="n"/>
      <c r="C97" s="5" t="n"/>
      <c r="D97" s="5" t="n"/>
      <c r="E97" s="5" t="n"/>
      <c r="F97" s="215" t="n"/>
      <c r="G97" s="215" t="n"/>
      <c r="H97" s="215" t="n"/>
      <c r="I97" s="215" t="n"/>
      <c r="J97" s="215" t="n"/>
      <c r="K97" s="215" t="n"/>
      <c r="L97" s="215" t="n"/>
      <c r="M97" s="215" t="n"/>
      <c r="N97" s="216" t="n"/>
      <c r="O97" s="216" t="n"/>
      <c r="P97" s="216" t="n"/>
      <c r="Q97" s="216" t="n"/>
      <c r="R97" s="216" t="n"/>
      <c r="S97" s="216" t="n"/>
      <c r="T97" s="216" t="n"/>
      <c r="U97" s="216" t="n"/>
      <c r="V97" s="216" t="n"/>
      <c r="W97" s="216" t="n"/>
      <c r="X97" s="4" t="n"/>
      <c r="Y97" s="5" t="n"/>
      <c r="Z97" s="5" t="n"/>
      <c r="AA97" s="364" t="n">
        <v>1.118055555555556</v>
      </c>
      <c r="AB97" s="365" t="n"/>
      <c r="AC97" s="364" t="n">
        <v>0.02430555555555556</v>
      </c>
      <c r="AD97" s="5" t="n"/>
      <c r="AE97" s="5" t="n"/>
      <c r="AF97" s="5" t="n"/>
      <c r="AG97" s="5" t="n"/>
      <c r="AH97" s="5" t="n"/>
      <c r="AI97" s="5" t="n"/>
    </row>
    <row r="98" ht="17.25" customHeight="1" s="210">
      <c r="A98" s="5" t="n"/>
      <c r="B98" s="5" t="n"/>
      <c r="C98" s="5" t="n"/>
      <c r="D98" s="5" t="n"/>
      <c r="E98" s="5" t="n"/>
      <c r="F98" s="215" t="n"/>
      <c r="G98" s="215" t="n"/>
      <c r="H98" s="215" t="n"/>
      <c r="I98" s="215" t="n"/>
      <c r="J98" s="215" t="n"/>
      <c r="K98" s="215" t="n"/>
      <c r="L98" s="215" t="n"/>
      <c r="M98" s="215" t="n"/>
      <c r="N98" s="216" t="n"/>
      <c r="O98" s="216" t="n"/>
      <c r="P98" s="216" t="n"/>
      <c r="Q98" s="216" t="n"/>
      <c r="R98" s="216" t="n"/>
      <c r="S98" s="216" t="n"/>
      <c r="T98" s="216" t="n"/>
      <c r="U98" s="216" t="n"/>
      <c r="V98" s="216" t="n"/>
      <c r="W98" s="216" t="n"/>
      <c r="X98" s="4" t="n"/>
      <c r="Y98" s="5" t="n"/>
      <c r="Z98" s="5" t="n"/>
      <c r="AA98" s="364" t="n">
        <v>1.11875</v>
      </c>
      <c r="AB98" s="365" t="n"/>
      <c r="AC98" s="364" t="n">
        <v>0.025</v>
      </c>
      <c r="AD98" s="5" t="n"/>
      <c r="AE98" s="5" t="n"/>
      <c r="AF98" s="5" t="n"/>
      <c r="AG98" s="5" t="n"/>
      <c r="AH98" s="5" t="n"/>
      <c r="AI98" s="5" t="n"/>
    </row>
    <row r="99" ht="17.25" customHeight="1" s="210">
      <c r="A99" s="5" t="n"/>
      <c r="B99" s="5" t="n"/>
      <c r="C99" s="5" t="n"/>
      <c r="D99" s="5" t="n"/>
      <c r="E99" s="5" t="n"/>
      <c r="F99" s="215" t="n"/>
      <c r="G99" s="215" t="n"/>
      <c r="H99" s="215" t="n"/>
      <c r="I99" s="215" t="n"/>
      <c r="J99" s="215" t="n"/>
      <c r="K99" s="215" t="n"/>
      <c r="L99" s="215" t="n"/>
      <c r="M99" s="215" t="n"/>
      <c r="N99" s="216" t="n"/>
      <c r="O99" s="216" t="n"/>
      <c r="P99" s="216" t="n"/>
      <c r="Q99" s="216" t="n"/>
      <c r="R99" s="216" t="n"/>
      <c r="S99" s="216" t="n"/>
      <c r="T99" s="216" t="n"/>
      <c r="U99" s="216" t="n"/>
      <c r="V99" s="216" t="n"/>
      <c r="W99" s="216" t="n"/>
      <c r="X99" s="4" t="n"/>
      <c r="Y99" s="5" t="n"/>
      <c r="Z99" s="5" t="n"/>
      <c r="AA99" s="364" t="n">
        <v>1.119444444444444</v>
      </c>
      <c r="AB99" s="365" t="n"/>
      <c r="AC99" s="364" t="n">
        <v>0.02569444444444444</v>
      </c>
      <c r="AD99" s="5" t="n"/>
      <c r="AE99" s="5" t="n"/>
      <c r="AF99" s="5" t="n"/>
      <c r="AG99" s="5" t="n"/>
      <c r="AH99" s="5" t="n"/>
      <c r="AI99" s="5" t="n"/>
    </row>
    <row r="100" ht="17.25" customHeight="1" s="210">
      <c r="A100" s="5" t="n"/>
      <c r="B100" s="5" t="n"/>
      <c r="C100" s="5" t="n"/>
      <c r="D100" s="5" t="n"/>
      <c r="E100" s="5" t="n"/>
      <c r="F100" s="215" t="n"/>
      <c r="G100" s="215" t="n"/>
      <c r="H100" s="215" t="n"/>
      <c r="I100" s="215" t="n"/>
      <c r="J100" s="215" t="n"/>
      <c r="K100" s="215" t="n"/>
      <c r="L100" s="215" t="n"/>
      <c r="M100" s="215" t="n"/>
      <c r="N100" s="216" t="n"/>
      <c r="O100" s="216" t="n"/>
      <c r="P100" s="216" t="n"/>
      <c r="Q100" s="216" t="n"/>
      <c r="R100" s="216" t="n"/>
      <c r="S100" s="216" t="n"/>
      <c r="T100" s="216" t="n"/>
      <c r="U100" s="216" t="n"/>
      <c r="V100" s="216" t="n"/>
      <c r="W100" s="216" t="n"/>
      <c r="X100" s="4" t="n"/>
      <c r="Y100" s="5" t="n"/>
      <c r="Z100" s="5" t="n"/>
      <c r="AA100" s="364" t="n">
        <v>1.120138888888889</v>
      </c>
      <c r="AB100" s="365" t="n"/>
      <c r="AC100" s="364" t="n">
        <v>0.02638888888888889</v>
      </c>
      <c r="AD100" s="5" t="n"/>
      <c r="AE100" s="5" t="n"/>
      <c r="AF100" s="5" t="n"/>
      <c r="AG100" s="5" t="n"/>
      <c r="AH100" s="5" t="n"/>
      <c r="AI100" s="5" t="n"/>
    </row>
    <row r="101" ht="17.25" customHeight="1" s="210">
      <c r="A101" s="5" t="n"/>
      <c r="B101" s="5" t="n"/>
      <c r="C101" s="5" t="n"/>
      <c r="D101" s="5" t="n"/>
      <c r="E101" s="5" t="n"/>
      <c r="F101" s="215" t="n"/>
      <c r="G101" s="215" t="n"/>
      <c r="H101" s="215" t="n"/>
      <c r="I101" s="215" t="n"/>
      <c r="J101" s="215" t="n"/>
      <c r="K101" s="215" t="n"/>
      <c r="L101" s="215" t="n"/>
      <c r="M101" s="215" t="n"/>
      <c r="N101" s="216" t="n"/>
      <c r="O101" s="216" t="n"/>
      <c r="P101" s="216" t="n"/>
      <c r="Q101" s="216" t="n"/>
      <c r="R101" s="216" t="n"/>
      <c r="S101" s="216" t="n"/>
      <c r="T101" s="216" t="n"/>
      <c r="U101" s="216" t="n"/>
      <c r="V101" s="216" t="n"/>
      <c r="W101" s="216" t="n"/>
      <c r="X101" s="4" t="n"/>
      <c r="Y101" s="5" t="n"/>
      <c r="Z101" s="5" t="n"/>
      <c r="AA101" s="364" t="n">
        <v>1.120833333333333</v>
      </c>
      <c r="AB101" s="365" t="n"/>
      <c r="AC101" s="364" t="n">
        <v>0.02708333333333333</v>
      </c>
      <c r="AD101" s="5" t="n"/>
      <c r="AE101" s="5" t="n"/>
      <c r="AF101" s="5" t="n"/>
      <c r="AG101" s="5" t="n"/>
      <c r="AH101" s="5" t="n"/>
      <c r="AI101" s="5" t="n"/>
    </row>
    <row r="102" ht="17.25" customHeight="1" s="210">
      <c r="A102" s="5" t="n"/>
      <c r="B102" s="5" t="n"/>
      <c r="C102" s="5" t="n"/>
      <c r="D102" s="5" t="n"/>
      <c r="E102" s="5" t="n"/>
      <c r="F102" s="215" t="n"/>
      <c r="G102" s="215" t="n"/>
      <c r="H102" s="215" t="n"/>
      <c r="I102" s="215" t="n"/>
      <c r="J102" s="215" t="n"/>
      <c r="K102" s="215" t="n"/>
      <c r="L102" s="215" t="n"/>
      <c r="M102" s="215" t="n"/>
      <c r="N102" s="216" t="n"/>
      <c r="O102" s="216" t="n"/>
      <c r="P102" s="216" t="n"/>
      <c r="Q102" s="216" t="n"/>
      <c r="R102" s="216" t="n"/>
      <c r="S102" s="216" t="n"/>
      <c r="T102" s="216" t="n"/>
      <c r="U102" s="216" t="n"/>
      <c r="V102" s="216" t="n"/>
      <c r="W102" s="216" t="n"/>
      <c r="X102" s="4" t="n"/>
      <c r="Y102" s="5" t="n"/>
      <c r="Z102" s="5" t="n"/>
      <c r="AA102" s="364" t="n">
        <v>1.121527777777778</v>
      </c>
      <c r="AB102" s="365" t="n"/>
      <c r="AC102" s="364" t="n">
        <v>0.02777777777777778</v>
      </c>
      <c r="AD102" s="5" t="n"/>
      <c r="AE102" s="5" t="n"/>
      <c r="AF102" s="5" t="n"/>
      <c r="AG102" s="5" t="n"/>
      <c r="AH102" s="5" t="n"/>
      <c r="AI102" s="5" t="n"/>
    </row>
    <row r="103" ht="17.25" customHeight="1" s="210">
      <c r="A103" s="5" t="n"/>
      <c r="B103" s="5" t="n"/>
      <c r="C103" s="5" t="n"/>
      <c r="D103" s="5" t="n"/>
      <c r="E103" s="5" t="n"/>
      <c r="F103" s="215" t="n"/>
      <c r="G103" s="215" t="n"/>
      <c r="H103" s="215" t="n"/>
      <c r="I103" s="215" t="n"/>
      <c r="J103" s="215" t="n"/>
      <c r="K103" s="215" t="n"/>
      <c r="L103" s="215" t="n"/>
      <c r="M103" s="215" t="n"/>
      <c r="N103" s="216" t="n"/>
      <c r="O103" s="216" t="n"/>
      <c r="P103" s="216" t="n"/>
      <c r="Q103" s="216" t="n"/>
      <c r="R103" s="216" t="n"/>
      <c r="S103" s="216" t="n"/>
      <c r="T103" s="216" t="n"/>
      <c r="U103" s="216" t="n"/>
      <c r="V103" s="216" t="n"/>
      <c r="W103" s="216" t="n"/>
      <c r="X103" s="4" t="n"/>
      <c r="Y103" s="5" t="n"/>
      <c r="Z103" s="5" t="n"/>
      <c r="AA103" s="364" t="n">
        <v>1.122222222222222</v>
      </c>
      <c r="AB103" s="365" t="n"/>
      <c r="AC103" s="364" t="n">
        <v>0.02847222222222222</v>
      </c>
      <c r="AD103" s="5" t="n"/>
      <c r="AE103" s="5" t="n"/>
      <c r="AF103" s="5" t="n"/>
      <c r="AG103" s="5" t="n"/>
      <c r="AH103" s="5" t="n"/>
      <c r="AI103" s="5" t="n"/>
    </row>
    <row r="104" ht="17.25" customHeight="1" s="210">
      <c r="A104" s="5" t="n"/>
      <c r="B104" s="5" t="n"/>
      <c r="C104" s="5" t="n"/>
      <c r="D104" s="5" t="n"/>
      <c r="E104" s="5" t="n"/>
      <c r="F104" s="215" t="n"/>
      <c r="G104" s="215" t="n"/>
      <c r="H104" s="215" t="n"/>
      <c r="I104" s="215" t="n"/>
      <c r="J104" s="215" t="n"/>
      <c r="K104" s="215" t="n"/>
      <c r="L104" s="215" t="n"/>
      <c r="M104" s="215" t="n"/>
      <c r="N104" s="216" t="n"/>
      <c r="O104" s="216" t="n"/>
      <c r="P104" s="216" t="n"/>
      <c r="Q104" s="216" t="n"/>
      <c r="R104" s="216" t="n"/>
      <c r="S104" s="216" t="n"/>
      <c r="T104" s="216" t="n"/>
      <c r="U104" s="216" t="n"/>
      <c r="V104" s="216" t="n"/>
      <c r="W104" s="216" t="n"/>
      <c r="X104" s="4" t="n"/>
      <c r="Y104" s="5" t="n"/>
      <c r="Z104" s="5" t="n"/>
      <c r="AA104" s="364" t="n">
        <v>1.122916666666667</v>
      </c>
      <c r="AB104" s="365" t="n"/>
      <c r="AC104" s="364" t="n">
        <v>0.02916666666666667</v>
      </c>
      <c r="AD104" s="5" t="n"/>
      <c r="AE104" s="5" t="n"/>
      <c r="AF104" s="5" t="n"/>
      <c r="AG104" s="5" t="n"/>
      <c r="AH104" s="5" t="n"/>
      <c r="AI104" s="5" t="n"/>
    </row>
    <row r="105" ht="17.25" customHeight="1" s="210">
      <c r="A105" s="5" t="n"/>
      <c r="B105" s="5" t="n"/>
      <c r="C105" s="5" t="n"/>
      <c r="D105" s="5" t="n"/>
      <c r="E105" s="5" t="n"/>
      <c r="F105" s="215" t="n"/>
      <c r="G105" s="215" t="n"/>
      <c r="H105" s="215" t="n"/>
      <c r="I105" s="215" t="n"/>
      <c r="J105" s="215" t="n"/>
      <c r="K105" s="215" t="n"/>
      <c r="L105" s="215" t="n"/>
      <c r="M105" s="215" t="n"/>
      <c r="N105" s="216" t="n"/>
      <c r="O105" s="216" t="n"/>
      <c r="P105" s="216" t="n"/>
      <c r="Q105" s="216" t="n"/>
      <c r="R105" s="216" t="n"/>
      <c r="S105" s="216" t="n"/>
      <c r="T105" s="216" t="n"/>
      <c r="U105" s="216" t="n"/>
      <c r="V105" s="216" t="n"/>
      <c r="W105" s="216" t="n"/>
      <c r="X105" s="4" t="n"/>
      <c r="Y105" s="5" t="n"/>
      <c r="Z105" s="5" t="n"/>
      <c r="AA105" s="364" t="n">
        <v>1.123611111111111</v>
      </c>
      <c r="AB105" s="365" t="n"/>
      <c r="AC105" s="364" t="n">
        <v>0.02986111111111111</v>
      </c>
      <c r="AD105" s="5" t="n"/>
      <c r="AE105" s="5" t="n"/>
      <c r="AF105" s="5" t="n"/>
      <c r="AG105" s="5" t="n"/>
      <c r="AH105" s="5" t="n"/>
      <c r="AI105" s="5" t="n"/>
    </row>
    <row r="106" ht="17.25" customHeight="1" s="210">
      <c r="A106" s="5" t="n"/>
      <c r="B106" s="5" t="n"/>
      <c r="C106" s="5" t="n"/>
      <c r="D106" s="5" t="n"/>
      <c r="E106" s="5" t="n"/>
      <c r="F106" s="215" t="n"/>
      <c r="G106" s="215" t="n"/>
      <c r="H106" s="215" t="n"/>
      <c r="I106" s="215" t="n"/>
      <c r="J106" s="215" t="n"/>
      <c r="K106" s="215" t="n"/>
      <c r="L106" s="215" t="n"/>
      <c r="M106" s="215" t="n"/>
      <c r="N106" s="216" t="n"/>
      <c r="O106" s="216" t="n"/>
      <c r="P106" s="216" t="n"/>
      <c r="Q106" s="216" t="n"/>
      <c r="R106" s="216" t="n"/>
      <c r="S106" s="216" t="n"/>
      <c r="T106" s="216" t="n"/>
      <c r="U106" s="216" t="n"/>
      <c r="V106" s="216" t="n"/>
      <c r="W106" s="216" t="n"/>
      <c r="X106" s="4" t="n"/>
      <c r="Y106" s="5" t="n"/>
      <c r="Z106" s="5" t="n"/>
      <c r="AA106" s="364" t="n">
        <v>1.124305555555555</v>
      </c>
      <c r="AB106" s="365" t="n"/>
      <c r="AC106" s="364" t="n">
        <v>0.03055555555555555</v>
      </c>
      <c r="AD106" s="5" t="n"/>
      <c r="AE106" s="5" t="n"/>
      <c r="AF106" s="5" t="n"/>
      <c r="AG106" s="5" t="n"/>
      <c r="AH106" s="5" t="n"/>
      <c r="AI106" s="5" t="n"/>
    </row>
    <row r="107" ht="17.25" customHeight="1" s="210">
      <c r="A107" s="5" t="n"/>
      <c r="B107" s="5" t="n"/>
      <c r="C107" s="5" t="n"/>
      <c r="D107" s="5" t="n"/>
      <c r="E107" s="5" t="n"/>
      <c r="F107" s="215" t="n"/>
      <c r="G107" s="215" t="n"/>
      <c r="H107" s="215" t="n"/>
      <c r="I107" s="215" t="n"/>
      <c r="J107" s="215" t="n"/>
      <c r="K107" s="215" t="n"/>
      <c r="L107" s="215" t="n"/>
      <c r="M107" s="215" t="n"/>
      <c r="N107" s="216" t="n"/>
      <c r="O107" s="216" t="n"/>
      <c r="P107" s="216" t="n"/>
      <c r="Q107" s="216" t="n"/>
      <c r="R107" s="216" t="n"/>
      <c r="S107" s="216" t="n"/>
      <c r="T107" s="216" t="n"/>
      <c r="U107" s="216" t="n"/>
      <c r="V107" s="216" t="n"/>
      <c r="W107" s="216" t="n"/>
      <c r="X107" s="4" t="n"/>
      <c r="Y107" s="5" t="n"/>
      <c r="Z107" s="5" t="n"/>
      <c r="AA107" s="364" t="n">
        <v>1.125</v>
      </c>
      <c r="AB107" s="365" t="n"/>
      <c r="AC107" s="364" t="n">
        <v>0.03125</v>
      </c>
      <c r="AD107" s="5" t="n"/>
      <c r="AE107" s="5" t="n"/>
      <c r="AF107" s="5" t="n"/>
      <c r="AG107" s="5" t="n"/>
      <c r="AH107" s="5" t="n"/>
      <c r="AI107" s="5" t="n"/>
    </row>
    <row r="108" ht="17.25" customHeight="1" s="210">
      <c r="A108" s="5" t="n"/>
      <c r="B108" s="5" t="n"/>
      <c r="C108" s="5" t="n"/>
      <c r="D108" s="5" t="n"/>
      <c r="E108" s="5" t="n"/>
      <c r="F108" s="215" t="n"/>
      <c r="G108" s="215" t="n"/>
      <c r="H108" s="215" t="n"/>
      <c r="I108" s="215" t="n"/>
      <c r="J108" s="215" t="n"/>
      <c r="K108" s="215" t="n"/>
      <c r="L108" s="215" t="n"/>
      <c r="M108" s="215" t="n"/>
      <c r="N108" s="216" t="n"/>
      <c r="O108" s="216" t="n"/>
      <c r="P108" s="216" t="n"/>
      <c r="Q108" s="216" t="n"/>
      <c r="R108" s="216" t="n"/>
      <c r="S108" s="216" t="n"/>
      <c r="T108" s="216" t="n"/>
      <c r="U108" s="216" t="n"/>
      <c r="V108" s="216" t="n"/>
      <c r="W108" s="216" t="n"/>
      <c r="X108" s="4" t="n"/>
      <c r="Y108" s="5" t="n"/>
      <c r="Z108" s="5" t="n"/>
      <c r="AA108" s="364" t="n">
        <v>1.197916666666667</v>
      </c>
      <c r="AB108" s="365" t="n"/>
      <c r="AC108" s="364" t="n">
        <v>0.03125</v>
      </c>
      <c r="AD108" s="5" t="n"/>
      <c r="AE108" s="5" t="n"/>
      <c r="AF108" s="5" t="n"/>
      <c r="AG108" s="5" t="n"/>
      <c r="AH108" s="5" t="n"/>
      <c r="AI108" s="5" t="n"/>
    </row>
    <row r="109" ht="17.25" customHeight="1" s="210">
      <c r="A109" s="5" t="n"/>
      <c r="B109" s="5" t="n"/>
      <c r="C109" s="5" t="n"/>
      <c r="D109" s="5" t="n"/>
      <c r="E109" s="5" t="n"/>
      <c r="F109" s="215" t="n"/>
      <c r="G109" s="215" t="n"/>
      <c r="H109" s="215" t="n"/>
      <c r="I109" s="215" t="n"/>
      <c r="J109" s="215" t="n"/>
      <c r="K109" s="215" t="n"/>
      <c r="L109" s="215" t="n"/>
      <c r="M109" s="215" t="n"/>
      <c r="N109" s="216" t="n"/>
      <c r="O109" s="216" t="n"/>
      <c r="P109" s="216" t="n"/>
      <c r="Q109" s="216" t="n"/>
      <c r="R109" s="216" t="n"/>
      <c r="S109" s="216" t="n"/>
      <c r="T109" s="216" t="n"/>
      <c r="U109" s="216" t="n"/>
      <c r="V109" s="216" t="n"/>
      <c r="W109" s="216" t="n"/>
      <c r="X109" s="4" t="n"/>
      <c r="Y109" s="5" t="n"/>
      <c r="Z109" s="5" t="n"/>
      <c r="AA109" s="364" t="n">
        <v>1.198611111111111</v>
      </c>
      <c r="AB109" s="365" t="n"/>
      <c r="AC109" s="364" t="n">
        <v>0.03194444444444444</v>
      </c>
      <c r="AD109" s="5" t="n"/>
      <c r="AE109" s="5" t="n"/>
      <c r="AF109" s="5" t="n"/>
      <c r="AG109" s="5" t="n"/>
      <c r="AH109" s="5" t="n"/>
      <c r="AI109" s="5" t="n"/>
    </row>
    <row r="110" ht="17.25" customHeight="1" s="210">
      <c r="A110" s="5" t="n"/>
      <c r="B110" s="5" t="n"/>
      <c r="C110" s="5" t="n"/>
      <c r="D110" s="5" t="n"/>
      <c r="E110" s="5" t="n"/>
      <c r="F110" s="215" t="n"/>
      <c r="G110" s="215" t="n"/>
      <c r="H110" s="215" t="n"/>
      <c r="I110" s="215" t="n"/>
      <c r="J110" s="215" t="n"/>
      <c r="K110" s="215" t="n"/>
      <c r="L110" s="215" t="n"/>
      <c r="M110" s="215" t="n"/>
      <c r="N110" s="216" t="n"/>
      <c r="O110" s="216" t="n"/>
      <c r="P110" s="216" t="n"/>
      <c r="Q110" s="216" t="n"/>
      <c r="R110" s="216" t="n"/>
      <c r="S110" s="216" t="n"/>
      <c r="T110" s="216" t="n"/>
      <c r="U110" s="216" t="n"/>
      <c r="V110" s="216" t="n"/>
      <c r="W110" s="216" t="n"/>
      <c r="X110" s="4" t="n"/>
      <c r="Y110" s="5" t="n"/>
      <c r="Z110" s="5" t="n"/>
      <c r="AA110" s="364" t="n">
        <v>1.199305555555556</v>
      </c>
      <c r="AB110" s="365" t="n"/>
      <c r="AC110" s="364" t="n">
        <v>0.03263888888888889</v>
      </c>
      <c r="AD110" s="5" t="n"/>
      <c r="AE110" s="5" t="n"/>
      <c r="AF110" s="5" t="n"/>
      <c r="AG110" s="5" t="n"/>
      <c r="AH110" s="5" t="n"/>
      <c r="AI110" s="5" t="n"/>
    </row>
    <row r="111" ht="17.25" customHeight="1" s="210">
      <c r="A111" s="5" t="n"/>
      <c r="B111" s="5" t="n"/>
      <c r="C111" s="5" t="n"/>
      <c r="D111" s="5" t="n"/>
      <c r="E111" s="5" t="n"/>
      <c r="F111" s="215" t="n"/>
      <c r="G111" s="215" t="n"/>
      <c r="H111" s="215" t="n"/>
      <c r="I111" s="215" t="n"/>
      <c r="J111" s="215" t="n"/>
      <c r="K111" s="215" t="n"/>
      <c r="L111" s="215" t="n"/>
      <c r="M111" s="215" t="n"/>
      <c r="N111" s="216" t="n"/>
      <c r="O111" s="216" t="n"/>
      <c r="P111" s="216" t="n"/>
      <c r="Q111" s="216" t="n"/>
      <c r="R111" s="216" t="n"/>
      <c r="S111" s="216" t="n"/>
      <c r="T111" s="216" t="n"/>
      <c r="U111" s="216" t="n"/>
      <c r="V111" s="216" t="n"/>
      <c r="W111" s="216" t="n"/>
      <c r="X111" s="4" t="n"/>
      <c r="Y111" s="5" t="n"/>
      <c r="Z111" s="5" t="n"/>
      <c r="AA111" s="364" t="n">
        <v>1.2</v>
      </c>
      <c r="AB111" s="365" t="n"/>
      <c r="AC111" s="364" t="n">
        <v>0.03333333333333333</v>
      </c>
      <c r="AD111" s="5" t="n"/>
      <c r="AE111" s="5" t="n"/>
      <c r="AF111" s="5" t="n"/>
      <c r="AG111" s="5" t="n"/>
      <c r="AH111" s="5" t="n"/>
      <c r="AI111" s="5" t="n"/>
    </row>
    <row r="112" ht="17.25" customHeight="1" s="210">
      <c r="A112" s="5" t="n"/>
      <c r="B112" s="5" t="n"/>
      <c r="C112" s="5" t="n"/>
      <c r="D112" s="5" t="n"/>
      <c r="E112" s="5" t="n"/>
      <c r="F112" s="215" t="n"/>
      <c r="G112" s="215" t="n"/>
      <c r="H112" s="215" t="n"/>
      <c r="I112" s="215" t="n"/>
      <c r="J112" s="215" t="n"/>
      <c r="K112" s="215" t="n"/>
      <c r="L112" s="215" t="n"/>
      <c r="M112" s="215" t="n"/>
      <c r="N112" s="216" t="n"/>
      <c r="O112" s="216" t="n"/>
      <c r="P112" s="216" t="n"/>
      <c r="Q112" s="216" t="n"/>
      <c r="R112" s="216" t="n"/>
      <c r="S112" s="216" t="n"/>
      <c r="T112" s="216" t="n"/>
      <c r="U112" s="216" t="n"/>
      <c r="V112" s="216" t="n"/>
      <c r="W112" s="216" t="n"/>
      <c r="X112" s="4" t="n"/>
      <c r="Y112" s="5" t="n"/>
      <c r="Z112" s="5" t="n"/>
      <c r="AA112" s="364" t="n">
        <v>1.200694444444445</v>
      </c>
      <c r="AB112" s="365" t="n"/>
      <c r="AC112" s="364" t="n">
        <v>0.03402777777777777</v>
      </c>
      <c r="AD112" s="5" t="n"/>
      <c r="AE112" s="5" t="n"/>
      <c r="AF112" s="5" t="n"/>
      <c r="AG112" s="5" t="n"/>
      <c r="AH112" s="5" t="n"/>
      <c r="AI112" s="5" t="n"/>
    </row>
    <row r="113" ht="17.25" customHeight="1" s="210">
      <c r="A113" s="5" t="n"/>
      <c r="B113" s="5" t="n"/>
      <c r="C113" s="5" t="n"/>
      <c r="D113" s="5" t="n"/>
      <c r="E113" s="5" t="n"/>
      <c r="F113" s="215" t="n"/>
      <c r="G113" s="215" t="n"/>
      <c r="H113" s="215" t="n"/>
      <c r="I113" s="215" t="n"/>
      <c r="J113" s="215" t="n"/>
      <c r="K113" s="215" t="n"/>
      <c r="L113" s="215" t="n"/>
      <c r="M113" s="215" t="n"/>
      <c r="N113" s="216" t="n"/>
      <c r="O113" s="216" t="n"/>
      <c r="P113" s="216" t="n"/>
      <c r="Q113" s="216" t="n"/>
      <c r="R113" s="216" t="n"/>
      <c r="S113" s="216" t="n"/>
      <c r="T113" s="216" t="n"/>
      <c r="U113" s="216" t="n"/>
      <c r="V113" s="216" t="n"/>
      <c r="W113" s="216" t="n"/>
      <c r="X113" s="4" t="n"/>
      <c r="Y113" s="5" t="n"/>
      <c r="Z113" s="5" t="n"/>
      <c r="AA113" s="364" t="n">
        <v>1.201388888888889</v>
      </c>
      <c r="AB113" s="365" t="n"/>
      <c r="AC113" s="364" t="n">
        <v>0.03472222222222222</v>
      </c>
      <c r="AD113" s="5" t="n"/>
      <c r="AE113" s="5" t="n"/>
      <c r="AF113" s="5" t="n"/>
      <c r="AG113" s="5" t="n"/>
      <c r="AH113" s="5" t="n"/>
      <c r="AI113" s="5" t="n"/>
    </row>
    <row r="114" ht="17.25" customHeight="1" s="210">
      <c r="A114" s="5" t="n"/>
      <c r="B114" s="5" t="n"/>
      <c r="C114" s="5" t="n"/>
      <c r="D114" s="5" t="n"/>
      <c r="E114" s="5" t="n"/>
      <c r="F114" s="215" t="n"/>
      <c r="G114" s="215" t="n"/>
      <c r="H114" s="215" t="n"/>
      <c r="I114" s="215" t="n"/>
      <c r="J114" s="215" t="n"/>
      <c r="K114" s="215" t="n"/>
      <c r="L114" s="215" t="n"/>
      <c r="M114" s="215" t="n"/>
      <c r="N114" s="216" t="n"/>
      <c r="O114" s="216" t="n"/>
      <c r="P114" s="216" t="n"/>
      <c r="Q114" s="216" t="n"/>
      <c r="R114" s="216" t="n"/>
      <c r="S114" s="216" t="n"/>
      <c r="T114" s="216" t="n"/>
      <c r="U114" s="216" t="n"/>
      <c r="V114" s="216" t="n"/>
      <c r="W114" s="216" t="n"/>
      <c r="X114" s="4" t="n"/>
      <c r="Y114" s="5" t="n"/>
      <c r="Z114" s="5" t="n"/>
      <c r="AA114" s="364" t="n">
        <v>1.202083333333333</v>
      </c>
      <c r="AB114" s="365" t="n"/>
      <c r="AC114" s="364" t="n">
        <v>0.03541666666666667</v>
      </c>
      <c r="AD114" s="5" t="n"/>
      <c r="AE114" s="5" t="n"/>
      <c r="AF114" s="5" t="n"/>
      <c r="AG114" s="5" t="n"/>
      <c r="AH114" s="5" t="n"/>
      <c r="AI114" s="5" t="n"/>
    </row>
    <row r="115" ht="17.25" customHeight="1" s="210">
      <c r="A115" s="5" t="n"/>
      <c r="B115" s="5" t="n"/>
      <c r="C115" s="5" t="n"/>
      <c r="D115" s="5" t="n"/>
      <c r="E115" s="5" t="n"/>
      <c r="F115" s="215" t="n"/>
      <c r="G115" s="215" t="n"/>
      <c r="H115" s="215" t="n"/>
      <c r="I115" s="215" t="n"/>
      <c r="J115" s="215" t="n"/>
      <c r="K115" s="215" t="n"/>
      <c r="L115" s="215" t="n"/>
      <c r="M115" s="215" t="n"/>
      <c r="N115" s="216" t="n"/>
      <c r="O115" s="216" t="n"/>
      <c r="P115" s="216" t="n"/>
      <c r="Q115" s="216" t="n"/>
      <c r="R115" s="216" t="n"/>
      <c r="S115" s="216" t="n"/>
      <c r="T115" s="216" t="n"/>
      <c r="U115" s="216" t="n"/>
      <c r="V115" s="216" t="n"/>
      <c r="W115" s="216" t="n"/>
      <c r="X115" s="4" t="n"/>
      <c r="Y115" s="5" t="n"/>
      <c r="Z115" s="5" t="n"/>
      <c r="AA115" s="364" t="n">
        <v>1.202777777777778</v>
      </c>
      <c r="AB115" s="365" t="n"/>
      <c r="AC115" s="364" t="n">
        <v>0.03611111111111111</v>
      </c>
      <c r="AD115" s="5" t="n"/>
      <c r="AE115" s="5" t="n"/>
      <c r="AF115" s="5" t="n"/>
      <c r="AG115" s="5" t="n"/>
      <c r="AH115" s="5" t="n"/>
      <c r="AI115" s="5" t="n"/>
    </row>
    <row r="116" ht="17.25" customHeight="1" s="210">
      <c r="A116" s="5" t="n"/>
      <c r="B116" s="5" t="n"/>
      <c r="C116" s="5" t="n"/>
      <c r="D116" s="5" t="n"/>
      <c r="E116" s="5" t="n"/>
      <c r="F116" s="215" t="n"/>
      <c r="G116" s="215" t="n"/>
      <c r="H116" s="215" t="n"/>
      <c r="I116" s="215" t="n"/>
      <c r="J116" s="215" t="n"/>
      <c r="K116" s="215" t="n"/>
      <c r="L116" s="215" t="n"/>
      <c r="M116" s="215" t="n"/>
      <c r="N116" s="216" t="n"/>
      <c r="O116" s="216" t="n"/>
      <c r="P116" s="216" t="n"/>
      <c r="Q116" s="216" t="n"/>
      <c r="R116" s="216" t="n"/>
      <c r="S116" s="216" t="n"/>
      <c r="T116" s="216" t="n"/>
      <c r="U116" s="216" t="n"/>
      <c r="V116" s="216" t="n"/>
      <c r="W116" s="216" t="n"/>
      <c r="X116" s="4" t="n"/>
      <c r="Y116" s="5" t="n"/>
      <c r="Z116" s="5" t="n"/>
      <c r="AA116" s="364" t="n">
        <v>1.203472222222222</v>
      </c>
      <c r="AB116" s="365" t="n"/>
      <c r="AC116" s="364" t="n">
        <v>0.03680555555555556</v>
      </c>
      <c r="AD116" s="5" t="n"/>
      <c r="AE116" s="5" t="n"/>
      <c r="AF116" s="5" t="n"/>
      <c r="AG116" s="5" t="n"/>
      <c r="AH116" s="5" t="n"/>
      <c r="AI116" s="5" t="n"/>
    </row>
    <row r="117" ht="17.25" customHeight="1" s="210">
      <c r="A117" s="5" t="n"/>
      <c r="B117" s="5" t="n"/>
      <c r="C117" s="5" t="n"/>
      <c r="D117" s="5" t="n"/>
      <c r="E117" s="5" t="n"/>
      <c r="F117" s="215" t="n"/>
      <c r="G117" s="215" t="n"/>
      <c r="H117" s="215" t="n"/>
      <c r="I117" s="215" t="n"/>
      <c r="J117" s="215" t="n"/>
      <c r="K117" s="215" t="n"/>
      <c r="L117" s="215" t="n"/>
      <c r="M117" s="215" t="n"/>
      <c r="N117" s="216" t="n"/>
      <c r="O117" s="216" t="n"/>
      <c r="P117" s="216" t="n"/>
      <c r="Q117" s="216" t="n"/>
      <c r="R117" s="216" t="n"/>
      <c r="S117" s="216" t="n"/>
      <c r="T117" s="216" t="n"/>
      <c r="U117" s="216" t="n"/>
      <c r="V117" s="216" t="n"/>
      <c r="W117" s="216" t="n"/>
      <c r="X117" s="4" t="n"/>
      <c r="Y117" s="5" t="n"/>
      <c r="Z117" s="5" t="n"/>
      <c r="AA117" s="364" t="n">
        <v>1.204166666666667</v>
      </c>
      <c r="AB117" s="365" t="n"/>
      <c r="AC117" s="364" t="n">
        <v>0.0375</v>
      </c>
      <c r="AD117" s="5" t="n"/>
      <c r="AE117" s="5" t="n"/>
      <c r="AF117" s="5" t="n"/>
      <c r="AG117" s="5" t="n"/>
      <c r="AH117" s="5" t="n"/>
      <c r="AI117" s="5" t="n"/>
    </row>
    <row r="118" ht="17.25" customHeight="1" s="210">
      <c r="A118" s="5" t="n"/>
      <c r="B118" s="5" t="n"/>
      <c r="C118" s="5" t="n"/>
      <c r="D118" s="5" t="n"/>
      <c r="E118" s="5" t="n"/>
      <c r="F118" s="215" t="n"/>
      <c r="G118" s="215" t="n"/>
      <c r="H118" s="215" t="n"/>
      <c r="I118" s="215" t="n"/>
      <c r="J118" s="215" t="n"/>
      <c r="K118" s="215" t="n"/>
      <c r="L118" s="215" t="n"/>
      <c r="M118" s="215" t="n"/>
      <c r="N118" s="216" t="n"/>
      <c r="O118" s="216" t="n"/>
      <c r="P118" s="216" t="n"/>
      <c r="Q118" s="216" t="n"/>
      <c r="R118" s="216" t="n"/>
      <c r="S118" s="216" t="n"/>
      <c r="T118" s="216" t="n"/>
      <c r="U118" s="216" t="n"/>
      <c r="V118" s="216" t="n"/>
      <c r="W118" s="216" t="n"/>
      <c r="X118" s="4" t="n"/>
      <c r="Y118" s="5" t="n"/>
      <c r="Z118" s="5" t="n"/>
      <c r="AA118" s="364" t="n">
        <v>1.204861111111111</v>
      </c>
      <c r="AB118" s="365" t="n"/>
      <c r="AC118" s="364" t="n">
        <v>0.03819444444444445</v>
      </c>
      <c r="AD118" s="5" t="n"/>
      <c r="AE118" s="5" t="n"/>
      <c r="AF118" s="5" t="n"/>
      <c r="AG118" s="5" t="n"/>
      <c r="AH118" s="5" t="n"/>
      <c r="AI118" s="5" t="n"/>
    </row>
    <row r="119" ht="17.25" customHeight="1" s="210">
      <c r="A119" s="5" t="n"/>
      <c r="B119" s="5" t="n"/>
      <c r="C119" s="5" t="n"/>
      <c r="D119" s="5" t="n"/>
      <c r="E119" s="5" t="n"/>
      <c r="F119" s="215" t="n"/>
      <c r="G119" s="215" t="n"/>
      <c r="H119" s="215" t="n"/>
      <c r="I119" s="215" t="n"/>
      <c r="J119" s="215" t="n"/>
      <c r="K119" s="215" t="n"/>
      <c r="L119" s="215" t="n"/>
      <c r="M119" s="215" t="n"/>
      <c r="N119" s="216" t="n"/>
      <c r="O119" s="216" t="n"/>
      <c r="P119" s="216" t="n"/>
      <c r="Q119" s="216" t="n"/>
      <c r="R119" s="216" t="n"/>
      <c r="S119" s="216" t="n"/>
      <c r="T119" s="216" t="n"/>
      <c r="U119" s="216" t="n"/>
      <c r="V119" s="216" t="n"/>
      <c r="W119" s="216" t="n"/>
      <c r="X119" s="4" t="n"/>
      <c r="Y119" s="5" t="n"/>
      <c r="Z119" s="5" t="n"/>
      <c r="AA119" s="364" t="n">
        <v>1.205555555555555</v>
      </c>
      <c r="AB119" s="365" t="n"/>
      <c r="AC119" s="364" t="n">
        <v>0.03888888888888889</v>
      </c>
      <c r="AD119" s="5" t="n"/>
      <c r="AE119" s="5" t="n"/>
      <c r="AF119" s="5" t="n"/>
      <c r="AG119" s="5" t="n"/>
      <c r="AH119" s="5" t="n"/>
      <c r="AI119" s="5" t="n"/>
    </row>
    <row r="120" ht="17.25" customHeight="1" s="210">
      <c r="A120" s="5" t="n"/>
      <c r="B120" s="5" t="n"/>
      <c r="C120" s="5" t="n"/>
      <c r="D120" s="5" t="n"/>
      <c r="E120" s="5" t="n"/>
      <c r="F120" s="215" t="n"/>
      <c r="G120" s="215" t="n"/>
      <c r="H120" s="215" t="n"/>
      <c r="I120" s="215" t="n"/>
      <c r="J120" s="215" t="n"/>
      <c r="K120" s="215" t="n"/>
      <c r="L120" s="215" t="n"/>
      <c r="M120" s="215" t="n"/>
      <c r="N120" s="216" t="n"/>
      <c r="O120" s="216" t="n"/>
      <c r="P120" s="216" t="n"/>
      <c r="Q120" s="216" t="n"/>
      <c r="R120" s="216" t="n"/>
      <c r="S120" s="216" t="n"/>
      <c r="T120" s="216" t="n"/>
      <c r="U120" s="216" t="n"/>
      <c r="V120" s="216" t="n"/>
      <c r="W120" s="216" t="n"/>
      <c r="X120" s="4" t="n"/>
      <c r="Y120" s="5" t="n"/>
      <c r="Z120" s="5" t="n"/>
      <c r="AA120" s="364" t="n">
        <v>1.20625</v>
      </c>
      <c r="AB120" s="365" t="n"/>
      <c r="AC120" s="364" t="n">
        <v>0.03958333333333333</v>
      </c>
      <c r="AD120" s="5" t="n"/>
      <c r="AE120" s="5" t="n"/>
      <c r="AF120" s="5" t="n"/>
      <c r="AG120" s="5" t="n"/>
      <c r="AH120" s="5" t="n"/>
      <c r="AI120" s="5" t="n"/>
    </row>
    <row r="121" ht="17.25" customHeight="1" s="210">
      <c r="A121" s="5" t="n"/>
      <c r="B121" s="5" t="n"/>
      <c r="C121" s="5" t="n"/>
      <c r="D121" s="5" t="n"/>
      <c r="E121" s="5" t="n"/>
      <c r="F121" s="215" t="n"/>
      <c r="G121" s="215" t="n"/>
      <c r="H121" s="215" t="n"/>
      <c r="I121" s="215" t="n"/>
      <c r="J121" s="215" t="n"/>
      <c r="K121" s="215" t="n"/>
      <c r="L121" s="215" t="n"/>
      <c r="M121" s="215" t="n"/>
      <c r="N121" s="216" t="n"/>
      <c r="O121" s="216" t="n"/>
      <c r="P121" s="216" t="n"/>
      <c r="Q121" s="216" t="n"/>
      <c r="R121" s="216" t="n"/>
      <c r="S121" s="216" t="n"/>
      <c r="T121" s="216" t="n"/>
      <c r="U121" s="216" t="n"/>
      <c r="V121" s="216" t="n"/>
      <c r="W121" s="216" t="n"/>
      <c r="X121" s="4" t="n"/>
      <c r="Y121" s="5" t="n"/>
      <c r="Z121" s="5" t="n"/>
      <c r="AA121" s="364" t="n">
        <v>1.206944444444444</v>
      </c>
      <c r="AB121" s="365" t="n"/>
      <c r="AC121" s="364" t="n">
        <v>0.04027777777777778</v>
      </c>
      <c r="AD121" s="5" t="n"/>
      <c r="AE121" s="5" t="n"/>
      <c r="AF121" s="5" t="n"/>
      <c r="AG121" s="5" t="n"/>
      <c r="AH121" s="5" t="n"/>
      <c r="AI121" s="5" t="n"/>
    </row>
    <row r="122" ht="17.25" customHeight="1" s="210">
      <c r="A122" s="5" t="n"/>
      <c r="B122" s="5" t="n"/>
      <c r="C122" s="5" t="n"/>
      <c r="D122" s="5" t="n"/>
      <c r="E122" s="5" t="n"/>
      <c r="F122" s="215" t="n"/>
      <c r="G122" s="215" t="n"/>
      <c r="H122" s="215" t="n"/>
      <c r="I122" s="215" t="n"/>
      <c r="J122" s="215" t="n"/>
      <c r="K122" s="215" t="n"/>
      <c r="L122" s="215" t="n"/>
      <c r="M122" s="215" t="n"/>
      <c r="N122" s="216" t="n"/>
      <c r="O122" s="216" t="n"/>
      <c r="P122" s="216" t="n"/>
      <c r="Q122" s="216" t="n"/>
      <c r="R122" s="216" t="n"/>
      <c r="S122" s="216" t="n"/>
      <c r="T122" s="216" t="n"/>
      <c r="U122" s="216" t="n"/>
      <c r="V122" s="216" t="n"/>
      <c r="W122" s="216" t="n"/>
      <c r="X122" s="4" t="n"/>
      <c r="Y122" s="5" t="n"/>
      <c r="Z122" s="5" t="n"/>
      <c r="AA122" s="364" t="n">
        <v>1.207638888888889</v>
      </c>
      <c r="AB122" s="365" t="n"/>
      <c r="AC122" s="364" t="n">
        <v>0.04097222222222222</v>
      </c>
      <c r="AD122" s="5" t="n"/>
      <c r="AE122" s="5" t="n"/>
      <c r="AF122" s="5" t="n"/>
      <c r="AG122" s="5" t="n"/>
      <c r="AH122" s="5" t="n"/>
      <c r="AI122" s="5" t="n"/>
    </row>
    <row r="123" ht="17.25" customHeight="1" s="210">
      <c r="A123" s="5" t="n"/>
      <c r="B123" s="5" t="n"/>
      <c r="C123" s="5" t="n"/>
      <c r="D123" s="5" t="n"/>
      <c r="E123" s="5" t="n"/>
      <c r="F123" s="215" t="n"/>
      <c r="G123" s="215" t="n"/>
      <c r="H123" s="215" t="n"/>
      <c r="I123" s="215" t="n"/>
      <c r="J123" s="215" t="n"/>
      <c r="K123" s="215" t="n"/>
      <c r="L123" s="215" t="n"/>
      <c r="M123" s="215" t="n"/>
      <c r="N123" s="216" t="n"/>
      <c r="O123" s="216" t="n"/>
      <c r="P123" s="216" t="n"/>
      <c r="Q123" s="216" t="n"/>
      <c r="R123" s="216" t="n"/>
      <c r="S123" s="216" t="n"/>
      <c r="T123" s="216" t="n"/>
      <c r="U123" s="216" t="n"/>
      <c r="V123" s="216" t="n"/>
      <c r="W123" s="216" t="n"/>
      <c r="X123" s="4" t="n"/>
      <c r="Y123" s="5" t="n"/>
      <c r="Z123" s="5" t="n"/>
      <c r="AA123" s="364" t="n">
        <v>1.208333333333333</v>
      </c>
      <c r="AB123" s="365" t="n"/>
      <c r="AC123" s="364" t="n">
        <v>0.04166666666666666</v>
      </c>
      <c r="AD123" s="5" t="n"/>
      <c r="AE123" s="5" t="n"/>
      <c r="AF123" s="5" t="n"/>
      <c r="AG123" s="5" t="n"/>
      <c r="AH123" s="5" t="n"/>
      <c r="AI123" s="5" t="n"/>
    </row>
    <row r="124" ht="17.25" customHeight="1" s="210">
      <c r="A124" s="5" t="n"/>
      <c r="B124" s="5" t="n"/>
      <c r="C124" s="5" t="n"/>
      <c r="D124" s="5" t="n"/>
      <c r="E124" s="5" t="n"/>
      <c r="F124" s="215" t="n"/>
      <c r="G124" s="215" t="n"/>
      <c r="H124" s="215" t="n"/>
      <c r="I124" s="215" t="n"/>
      <c r="J124" s="215" t="n"/>
      <c r="K124" s="215" t="n"/>
      <c r="L124" s="215" t="n"/>
      <c r="M124" s="215" t="n"/>
      <c r="N124" s="216" t="n"/>
      <c r="O124" s="216" t="n"/>
      <c r="P124" s="216" t="n"/>
      <c r="Q124" s="216" t="n"/>
      <c r="R124" s="216" t="n"/>
      <c r="S124" s="216" t="n"/>
      <c r="T124" s="216" t="n"/>
      <c r="U124" s="216" t="n"/>
      <c r="V124" s="216" t="n"/>
      <c r="W124" s="216" t="n"/>
      <c r="X124" s="4" t="n"/>
      <c r="Y124" s="5" t="n"/>
      <c r="Z124" s="5" t="n"/>
      <c r="AA124" s="364" t="n">
        <v>1.28125</v>
      </c>
      <c r="AB124" s="365" t="n"/>
      <c r="AC124" s="364" t="n">
        <v>0.04166666666666666</v>
      </c>
      <c r="AD124" s="5" t="n"/>
      <c r="AE124" s="5" t="n"/>
      <c r="AF124" s="5" t="n"/>
      <c r="AG124" s="5" t="n"/>
      <c r="AH124" s="5" t="n"/>
      <c r="AI124" s="5" t="n"/>
    </row>
    <row r="125" ht="17.25" customHeight="1" s="210">
      <c r="A125" s="5" t="n"/>
      <c r="B125" s="5" t="n"/>
      <c r="C125" s="5" t="n"/>
      <c r="D125" s="5" t="n"/>
      <c r="E125" s="5" t="n"/>
      <c r="F125" s="215" t="n"/>
      <c r="G125" s="215" t="n"/>
      <c r="H125" s="215" t="n"/>
      <c r="I125" s="215" t="n"/>
      <c r="J125" s="215" t="n"/>
      <c r="K125" s="215" t="n"/>
      <c r="L125" s="215" t="n"/>
      <c r="M125" s="215" t="n"/>
      <c r="N125" s="216" t="n"/>
      <c r="O125" s="216" t="n"/>
      <c r="P125" s="216" t="n"/>
      <c r="Q125" s="216" t="n"/>
      <c r="R125" s="216" t="n"/>
      <c r="S125" s="216" t="n"/>
      <c r="T125" s="216" t="n"/>
      <c r="U125" s="216" t="n"/>
      <c r="V125" s="216" t="n"/>
      <c r="W125" s="216" t="n"/>
      <c r="X125" s="4" t="n"/>
      <c r="Y125" s="5" t="n"/>
      <c r="Z125" s="5" t="n"/>
      <c r="AA125" s="364" t="n">
        <v>1.281944444444445</v>
      </c>
      <c r="AB125" s="365" t="n"/>
      <c r="AC125" s="364" t="n">
        <v>0.04236111111111111</v>
      </c>
      <c r="AD125" s="5" t="n"/>
      <c r="AE125" s="5" t="n"/>
      <c r="AF125" s="5" t="n"/>
      <c r="AG125" s="5" t="n"/>
      <c r="AH125" s="5" t="n"/>
      <c r="AI125" s="5" t="n"/>
    </row>
    <row r="126" ht="17.25" customHeight="1" s="210">
      <c r="A126" s="5" t="n"/>
      <c r="B126" s="5" t="n"/>
      <c r="C126" s="5" t="n"/>
      <c r="D126" s="5" t="n"/>
      <c r="E126" s="5" t="n"/>
      <c r="F126" s="215" t="n"/>
      <c r="G126" s="215" t="n"/>
      <c r="H126" s="215" t="n"/>
      <c r="I126" s="215" t="n"/>
      <c r="J126" s="215" t="n"/>
      <c r="K126" s="215" t="n"/>
      <c r="L126" s="215" t="n"/>
      <c r="M126" s="215" t="n"/>
      <c r="N126" s="216" t="n"/>
      <c r="O126" s="216" t="n"/>
      <c r="P126" s="216" t="n"/>
      <c r="Q126" s="216" t="n"/>
      <c r="R126" s="216" t="n"/>
      <c r="S126" s="216" t="n"/>
      <c r="T126" s="216" t="n"/>
      <c r="U126" s="216" t="n"/>
      <c r="V126" s="216" t="n"/>
      <c r="W126" s="216" t="n"/>
      <c r="X126" s="4" t="n"/>
      <c r="Y126" s="5" t="n"/>
      <c r="Z126" s="5" t="n"/>
      <c r="AA126" s="364" t="n">
        <v>1.282638888888889</v>
      </c>
      <c r="AB126" s="365" t="n"/>
      <c r="AC126" s="364" t="n">
        <v>0.04305555555555556</v>
      </c>
      <c r="AD126" s="5" t="n"/>
      <c r="AE126" s="5" t="n"/>
      <c r="AF126" s="5" t="n"/>
      <c r="AG126" s="5" t="n"/>
      <c r="AH126" s="5" t="n"/>
      <c r="AI126" s="5" t="n"/>
    </row>
    <row r="127" ht="17.25" customHeight="1" s="210">
      <c r="A127" s="5" t="n"/>
      <c r="B127" s="5" t="n"/>
      <c r="C127" s="5" t="n"/>
      <c r="D127" s="5" t="n"/>
      <c r="E127" s="5" t="n"/>
      <c r="F127" s="215" t="n"/>
      <c r="G127" s="215" t="n"/>
      <c r="H127" s="215" t="n"/>
      <c r="I127" s="215" t="n"/>
      <c r="J127" s="215" t="n"/>
      <c r="K127" s="215" t="n"/>
      <c r="L127" s="215" t="n"/>
      <c r="M127" s="215" t="n"/>
      <c r="N127" s="216" t="n"/>
      <c r="O127" s="216" t="n"/>
      <c r="P127" s="216" t="n"/>
      <c r="Q127" s="216" t="n"/>
      <c r="R127" s="216" t="n"/>
      <c r="S127" s="216" t="n"/>
      <c r="T127" s="216" t="n"/>
      <c r="U127" s="216" t="n"/>
      <c r="V127" s="216" t="n"/>
      <c r="W127" s="216" t="n"/>
      <c r="X127" s="4" t="n"/>
      <c r="Y127" s="5" t="n"/>
      <c r="Z127" s="5" t="n"/>
      <c r="AA127" s="364" t="n">
        <v>1.283333333333333</v>
      </c>
      <c r="AB127" s="365" t="n"/>
      <c r="AC127" s="364" t="n">
        <v>0.04375</v>
      </c>
      <c r="AD127" s="5" t="n"/>
      <c r="AE127" s="5" t="n"/>
      <c r="AF127" s="5" t="n"/>
      <c r="AG127" s="5" t="n"/>
      <c r="AH127" s="5" t="n"/>
      <c r="AI127" s="5" t="n"/>
    </row>
    <row r="128" ht="17.25" customHeight="1" s="210">
      <c r="A128" s="5" t="n"/>
      <c r="B128" s="5" t="n"/>
      <c r="C128" s="5" t="n"/>
      <c r="D128" s="5" t="n"/>
      <c r="E128" s="5" t="n"/>
      <c r="F128" s="215" t="n"/>
      <c r="G128" s="215" t="n"/>
      <c r="H128" s="215" t="n"/>
      <c r="I128" s="215" t="n"/>
      <c r="J128" s="215" t="n"/>
      <c r="K128" s="215" t="n"/>
      <c r="L128" s="215" t="n"/>
      <c r="M128" s="215" t="n"/>
      <c r="N128" s="216" t="n"/>
      <c r="O128" s="216" t="n"/>
      <c r="P128" s="216" t="n"/>
      <c r="Q128" s="216" t="n"/>
      <c r="R128" s="216" t="n"/>
      <c r="S128" s="216" t="n"/>
      <c r="T128" s="216" t="n"/>
      <c r="U128" s="216" t="n"/>
      <c r="V128" s="216" t="n"/>
      <c r="W128" s="216" t="n"/>
      <c r="X128" s="4" t="n"/>
      <c r="Y128" s="5" t="n"/>
      <c r="Z128" s="5" t="n"/>
      <c r="AA128" s="364" t="n">
        <v>1.284027777777778</v>
      </c>
      <c r="AB128" s="365" t="n"/>
      <c r="AC128" s="364" t="n">
        <v>0.04444444444444445</v>
      </c>
      <c r="AD128" s="5" t="n"/>
      <c r="AE128" s="5" t="n"/>
      <c r="AF128" s="5" t="n"/>
      <c r="AG128" s="5" t="n"/>
      <c r="AH128" s="5" t="n"/>
      <c r="AI128" s="5" t="n"/>
    </row>
    <row r="129" ht="17.25" customHeight="1" s="210">
      <c r="A129" s="5" t="n"/>
      <c r="B129" s="5" t="n"/>
      <c r="C129" s="5" t="n"/>
      <c r="D129" s="5" t="n"/>
      <c r="E129" s="5" t="n"/>
      <c r="F129" s="215" t="n"/>
      <c r="G129" s="215" t="n"/>
      <c r="H129" s="215" t="n"/>
      <c r="I129" s="215" t="n"/>
      <c r="J129" s="215" t="n"/>
      <c r="K129" s="215" t="n"/>
      <c r="L129" s="215" t="n"/>
      <c r="M129" s="215" t="n"/>
      <c r="N129" s="216" t="n"/>
      <c r="O129" s="216" t="n"/>
      <c r="P129" s="216" t="n"/>
      <c r="Q129" s="216" t="n"/>
      <c r="R129" s="216" t="n"/>
      <c r="S129" s="216" t="n"/>
      <c r="T129" s="216" t="n"/>
      <c r="U129" s="216" t="n"/>
      <c r="V129" s="216" t="n"/>
      <c r="W129" s="216" t="n"/>
      <c r="X129" s="4" t="n"/>
      <c r="Y129" s="5" t="n"/>
      <c r="Z129" s="5" t="n"/>
      <c r="AA129" s="364" t="n">
        <v>1.284722222222222</v>
      </c>
      <c r="AB129" s="365" t="n"/>
      <c r="AC129" s="364" t="n">
        <v>0.04513888888888889</v>
      </c>
      <c r="AD129" s="5" t="n"/>
      <c r="AE129" s="5" t="n"/>
      <c r="AF129" s="5" t="n"/>
      <c r="AG129" s="5" t="n"/>
      <c r="AH129" s="5" t="n"/>
      <c r="AI129" s="5" t="n"/>
    </row>
    <row r="130" ht="17.25" customHeight="1" s="210">
      <c r="A130" s="5" t="n"/>
      <c r="B130" s="5" t="n"/>
      <c r="C130" s="5" t="n"/>
      <c r="D130" s="5" t="n"/>
      <c r="E130" s="5" t="n"/>
      <c r="F130" s="215" t="n"/>
      <c r="G130" s="215" t="n"/>
      <c r="H130" s="215" t="n"/>
      <c r="I130" s="215" t="n"/>
      <c r="J130" s="215" t="n"/>
      <c r="K130" s="215" t="n"/>
      <c r="L130" s="215" t="n"/>
      <c r="M130" s="215" t="n"/>
      <c r="N130" s="216" t="n"/>
      <c r="O130" s="216" t="n"/>
      <c r="P130" s="216" t="n"/>
      <c r="Q130" s="216" t="n"/>
      <c r="R130" s="216" t="n"/>
      <c r="S130" s="216" t="n"/>
      <c r="T130" s="216" t="n"/>
      <c r="U130" s="216" t="n"/>
      <c r="V130" s="216" t="n"/>
      <c r="W130" s="216" t="n"/>
      <c r="X130" s="4" t="n"/>
      <c r="Y130" s="5" t="n"/>
      <c r="Z130" s="5" t="n"/>
      <c r="AA130" s="364" t="n">
        <v>1.285416666666667</v>
      </c>
      <c r="AB130" s="365" t="n"/>
      <c r="AC130" s="364" t="n">
        <v>0.04583333333333333</v>
      </c>
      <c r="AD130" s="5" t="n"/>
      <c r="AE130" s="5" t="n"/>
      <c r="AF130" s="5" t="n"/>
      <c r="AG130" s="5" t="n"/>
      <c r="AH130" s="5" t="n"/>
      <c r="AI130" s="5" t="n"/>
    </row>
    <row r="131" ht="17.25" customHeight="1" s="210">
      <c r="A131" s="5" t="n"/>
      <c r="B131" s="5" t="n"/>
      <c r="C131" s="5" t="n"/>
      <c r="D131" s="5" t="n"/>
      <c r="E131" s="5" t="n"/>
      <c r="F131" s="215" t="n"/>
      <c r="G131" s="215" t="n"/>
      <c r="H131" s="215" t="n"/>
      <c r="I131" s="215" t="n"/>
      <c r="J131" s="215" t="n"/>
      <c r="K131" s="215" t="n"/>
      <c r="L131" s="215" t="n"/>
      <c r="M131" s="215" t="n"/>
      <c r="N131" s="216" t="n"/>
      <c r="O131" s="216" t="n"/>
      <c r="P131" s="216" t="n"/>
      <c r="Q131" s="216" t="n"/>
      <c r="R131" s="216" t="n"/>
      <c r="S131" s="216" t="n"/>
      <c r="T131" s="216" t="n"/>
      <c r="U131" s="216" t="n"/>
      <c r="V131" s="216" t="n"/>
      <c r="W131" s="216" t="n"/>
      <c r="X131" s="4" t="n"/>
      <c r="Y131" s="5" t="n"/>
      <c r="Z131" s="5" t="n"/>
      <c r="AA131" s="364" t="n">
        <v>1.286111111111111</v>
      </c>
      <c r="AB131" s="365" t="n"/>
      <c r="AC131" s="364" t="n">
        <v>0.04652777777777778</v>
      </c>
      <c r="AD131" s="5" t="n"/>
      <c r="AE131" s="5" t="n"/>
      <c r="AF131" s="5" t="n"/>
      <c r="AG131" s="5" t="n"/>
      <c r="AH131" s="5" t="n"/>
      <c r="AI131" s="5" t="n"/>
    </row>
    <row r="132" ht="17.25" customHeight="1" s="210">
      <c r="A132" s="5" t="n"/>
      <c r="B132" s="5" t="n"/>
      <c r="C132" s="5" t="n"/>
      <c r="D132" s="5" t="n"/>
      <c r="E132" s="5" t="n"/>
      <c r="F132" s="215" t="n"/>
      <c r="G132" s="215" t="n"/>
      <c r="H132" s="215" t="n"/>
      <c r="I132" s="215" t="n"/>
      <c r="J132" s="215" t="n"/>
      <c r="K132" s="215" t="n"/>
      <c r="L132" s="215" t="n"/>
      <c r="M132" s="215" t="n"/>
      <c r="N132" s="216" t="n"/>
      <c r="O132" s="216" t="n"/>
      <c r="P132" s="216" t="n"/>
      <c r="Q132" s="216" t="n"/>
      <c r="R132" s="216" t="n"/>
      <c r="S132" s="216" t="n"/>
      <c r="T132" s="216" t="n"/>
      <c r="U132" s="216" t="n"/>
      <c r="V132" s="216" t="n"/>
      <c r="W132" s="216" t="n"/>
      <c r="X132" s="4" t="n"/>
      <c r="Y132" s="5" t="n"/>
      <c r="Z132" s="5" t="n"/>
      <c r="AA132" s="364" t="n">
        <v>1.286805555555556</v>
      </c>
      <c r="AB132" s="365" t="n"/>
      <c r="AC132" s="364" t="n">
        <v>0.04722222222222222</v>
      </c>
      <c r="AD132" s="5" t="n"/>
      <c r="AE132" s="5" t="n"/>
      <c r="AF132" s="5" t="n"/>
      <c r="AG132" s="5" t="n"/>
      <c r="AH132" s="5" t="n"/>
      <c r="AI132" s="5" t="n"/>
    </row>
    <row r="133" ht="17.25" customHeight="1" s="210">
      <c r="A133" s="5" t="n"/>
      <c r="B133" s="5" t="n"/>
      <c r="C133" s="5" t="n"/>
      <c r="D133" s="5" t="n"/>
      <c r="E133" s="5" t="n"/>
      <c r="F133" s="215" t="n"/>
      <c r="G133" s="215" t="n"/>
      <c r="H133" s="215" t="n"/>
      <c r="I133" s="215" t="n"/>
      <c r="J133" s="215" t="n"/>
      <c r="K133" s="215" t="n"/>
      <c r="L133" s="215" t="n"/>
      <c r="M133" s="215" t="n"/>
      <c r="N133" s="216" t="n"/>
      <c r="O133" s="216" t="n"/>
      <c r="P133" s="216" t="n"/>
      <c r="Q133" s="216" t="n"/>
      <c r="R133" s="216" t="n"/>
      <c r="S133" s="216" t="n"/>
      <c r="T133" s="216" t="n"/>
      <c r="U133" s="216" t="n"/>
      <c r="V133" s="216" t="n"/>
      <c r="W133" s="216" t="n"/>
      <c r="X133" s="4" t="n"/>
      <c r="Y133" s="5" t="n"/>
      <c r="Z133" s="5" t="n"/>
      <c r="AA133" s="364" t="n">
        <v>1.2875</v>
      </c>
      <c r="AB133" s="365" t="n"/>
      <c r="AC133" s="364" t="n">
        <v>0.04791666666666667</v>
      </c>
      <c r="AD133" s="5" t="n"/>
      <c r="AE133" s="5" t="n"/>
      <c r="AF133" s="5" t="n"/>
      <c r="AG133" s="5" t="n"/>
      <c r="AH133" s="5" t="n"/>
      <c r="AI133" s="5" t="n"/>
    </row>
    <row r="134" ht="17.25" customHeight="1" s="210">
      <c r="A134" s="5" t="n"/>
      <c r="B134" s="5" t="n"/>
      <c r="C134" s="5" t="n"/>
      <c r="D134" s="5" t="n"/>
      <c r="E134" s="5" t="n"/>
      <c r="F134" s="215" t="n"/>
      <c r="G134" s="215" t="n"/>
      <c r="H134" s="215" t="n"/>
      <c r="I134" s="215" t="n"/>
      <c r="J134" s="215" t="n"/>
      <c r="K134" s="215" t="n"/>
      <c r="L134" s="215" t="n"/>
      <c r="M134" s="215" t="n"/>
      <c r="N134" s="216" t="n"/>
      <c r="O134" s="216" t="n"/>
      <c r="P134" s="216" t="n"/>
      <c r="Q134" s="216" t="n"/>
      <c r="R134" s="216" t="n"/>
      <c r="S134" s="216" t="n"/>
      <c r="T134" s="216" t="n"/>
      <c r="U134" s="216" t="n"/>
      <c r="V134" s="216" t="n"/>
      <c r="W134" s="216" t="n"/>
      <c r="X134" s="4" t="n"/>
      <c r="Y134" s="5" t="n"/>
      <c r="Z134" s="5" t="n"/>
      <c r="AA134" s="364" t="n">
        <v>1.288194444444444</v>
      </c>
      <c r="AB134" s="365" t="n"/>
      <c r="AC134" s="364" t="n">
        <v>0.04861111111111111</v>
      </c>
      <c r="AD134" s="5" t="n"/>
      <c r="AE134" s="5" t="n"/>
      <c r="AF134" s="5" t="n"/>
      <c r="AG134" s="5" t="n"/>
      <c r="AH134" s="5" t="n"/>
      <c r="AI134" s="5" t="n"/>
    </row>
    <row r="135" ht="17.25" customHeight="1" s="210">
      <c r="A135" s="5" t="n"/>
      <c r="B135" s="5" t="n"/>
      <c r="C135" s="5" t="n"/>
      <c r="D135" s="5" t="n"/>
      <c r="E135" s="5" t="n"/>
      <c r="F135" s="215" t="n"/>
      <c r="G135" s="215" t="n"/>
      <c r="H135" s="215" t="n"/>
      <c r="I135" s="215" t="n"/>
      <c r="J135" s="215" t="n"/>
      <c r="K135" s="215" t="n"/>
      <c r="L135" s="215" t="n"/>
      <c r="M135" s="215" t="n"/>
      <c r="N135" s="216" t="n"/>
      <c r="O135" s="216" t="n"/>
      <c r="P135" s="216" t="n"/>
      <c r="Q135" s="216" t="n"/>
      <c r="R135" s="216" t="n"/>
      <c r="S135" s="216" t="n"/>
      <c r="T135" s="216" t="n"/>
      <c r="U135" s="216" t="n"/>
      <c r="V135" s="216" t="n"/>
      <c r="W135" s="216" t="n"/>
      <c r="X135" s="4" t="n"/>
      <c r="Y135" s="5" t="n"/>
      <c r="Z135" s="5" t="n"/>
      <c r="AA135" s="364" t="n">
        <v>1.288888888888889</v>
      </c>
      <c r="AB135" s="365" t="n"/>
      <c r="AC135" s="364" t="n">
        <v>0.04930555555555555</v>
      </c>
      <c r="AD135" s="5" t="n"/>
      <c r="AE135" s="5" t="n"/>
      <c r="AF135" s="5" t="n"/>
      <c r="AG135" s="5" t="n"/>
      <c r="AH135" s="5" t="n"/>
      <c r="AI135" s="5" t="n"/>
    </row>
    <row r="136" ht="17.25" customHeight="1" s="210">
      <c r="A136" s="5" t="n"/>
      <c r="B136" s="5" t="n"/>
      <c r="C136" s="5" t="n"/>
      <c r="D136" s="5" t="n"/>
      <c r="E136" s="5" t="n"/>
      <c r="F136" s="215" t="n"/>
      <c r="G136" s="215" t="n"/>
      <c r="H136" s="215" t="n"/>
      <c r="I136" s="215" t="n"/>
      <c r="J136" s="215" t="n"/>
      <c r="K136" s="215" t="n"/>
      <c r="L136" s="215" t="n"/>
      <c r="M136" s="215" t="n"/>
      <c r="N136" s="216" t="n"/>
      <c r="O136" s="216" t="n"/>
      <c r="P136" s="216" t="n"/>
      <c r="Q136" s="216" t="n"/>
      <c r="R136" s="216" t="n"/>
      <c r="S136" s="216" t="n"/>
      <c r="T136" s="216" t="n"/>
      <c r="U136" s="216" t="n"/>
      <c r="V136" s="216" t="n"/>
      <c r="W136" s="216" t="n"/>
      <c r="X136" s="4" t="n"/>
      <c r="Y136" s="5" t="n"/>
      <c r="Z136" s="5" t="n"/>
      <c r="AA136" s="364" t="n">
        <v>1.289583333333333</v>
      </c>
      <c r="AB136" s="365" t="n"/>
      <c r="AC136" s="364" t="n">
        <v>0.05</v>
      </c>
      <c r="AD136" s="5" t="n"/>
      <c r="AE136" s="5" t="n"/>
      <c r="AF136" s="5" t="n"/>
      <c r="AG136" s="5" t="n"/>
      <c r="AH136" s="5" t="n"/>
      <c r="AI136" s="5" t="n"/>
    </row>
    <row r="137" ht="17.25" customHeight="1" s="210">
      <c r="A137" s="5" t="n"/>
      <c r="B137" s="5" t="n"/>
      <c r="C137" s="5" t="n"/>
      <c r="D137" s="5" t="n"/>
      <c r="E137" s="5" t="n"/>
      <c r="F137" s="215" t="n"/>
      <c r="G137" s="215" t="n"/>
      <c r="H137" s="215" t="n"/>
      <c r="I137" s="215" t="n"/>
      <c r="J137" s="215" t="n"/>
      <c r="K137" s="215" t="n"/>
      <c r="L137" s="215" t="n"/>
      <c r="M137" s="215" t="n"/>
      <c r="N137" s="216" t="n"/>
      <c r="O137" s="216" t="n"/>
      <c r="P137" s="216" t="n"/>
      <c r="Q137" s="216" t="n"/>
      <c r="R137" s="216" t="n"/>
      <c r="S137" s="216" t="n"/>
      <c r="T137" s="216" t="n"/>
      <c r="U137" s="216" t="n"/>
      <c r="V137" s="216" t="n"/>
      <c r="W137" s="216" t="n"/>
      <c r="X137" s="4" t="n"/>
      <c r="Y137" s="5" t="n"/>
      <c r="Z137" s="5" t="n"/>
      <c r="AA137" s="364" t="n">
        <v>1.290277777777778</v>
      </c>
      <c r="AB137" s="365" t="n"/>
      <c r="AC137" s="364" t="n">
        <v>0.05069444444444444</v>
      </c>
      <c r="AD137" s="5" t="n"/>
      <c r="AE137" s="5" t="n"/>
      <c r="AF137" s="5" t="n"/>
      <c r="AG137" s="5" t="n"/>
      <c r="AH137" s="5" t="n"/>
      <c r="AI137" s="5" t="n"/>
    </row>
    <row r="138" ht="17.25" customHeight="1" s="210">
      <c r="A138" s="5" t="n"/>
      <c r="B138" s="5" t="n"/>
      <c r="C138" s="5" t="n"/>
      <c r="D138" s="5" t="n"/>
      <c r="E138" s="5" t="n"/>
      <c r="F138" s="215" t="n"/>
      <c r="G138" s="215" t="n"/>
      <c r="H138" s="215" t="n"/>
      <c r="I138" s="215" t="n"/>
      <c r="J138" s="215" t="n"/>
      <c r="K138" s="215" t="n"/>
      <c r="L138" s="215" t="n"/>
      <c r="M138" s="215" t="n"/>
      <c r="N138" s="216" t="n"/>
      <c r="O138" s="216" t="n"/>
      <c r="P138" s="216" t="n"/>
      <c r="Q138" s="216" t="n"/>
      <c r="R138" s="216" t="n"/>
      <c r="S138" s="216" t="n"/>
      <c r="T138" s="216" t="n"/>
      <c r="U138" s="216" t="n"/>
      <c r="V138" s="216" t="n"/>
      <c r="W138" s="216" t="n"/>
      <c r="X138" s="4" t="n"/>
      <c r="Y138" s="5" t="n"/>
      <c r="Z138" s="5" t="n"/>
      <c r="AA138" s="364" t="n">
        <v>1.290972222222222</v>
      </c>
      <c r="AB138" s="365" t="n"/>
      <c r="AC138" s="364" t="n">
        <v>0.05138888888888889</v>
      </c>
      <c r="AD138" s="5" t="n"/>
      <c r="AE138" s="5" t="n"/>
      <c r="AF138" s="5" t="n"/>
      <c r="AG138" s="5" t="n"/>
      <c r="AH138" s="5" t="n"/>
      <c r="AI138" s="5" t="n"/>
    </row>
    <row r="139" ht="17.25" customHeight="1" s="210">
      <c r="A139" s="5" t="n"/>
      <c r="B139" s="5" t="n"/>
      <c r="C139" s="5" t="n"/>
      <c r="D139" s="5" t="n"/>
      <c r="E139" s="5" t="n"/>
      <c r="F139" s="215" t="n"/>
      <c r="G139" s="215" t="n"/>
      <c r="H139" s="215" t="n"/>
      <c r="I139" s="215" t="n"/>
      <c r="J139" s="215" t="n"/>
      <c r="K139" s="215" t="n"/>
      <c r="L139" s="215" t="n"/>
      <c r="M139" s="215" t="n"/>
      <c r="N139" s="216" t="n"/>
      <c r="O139" s="216" t="n"/>
      <c r="P139" s="216" t="n"/>
      <c r="Q139" s="216" t="n"/>
      <c r="R139" s="216" t="n"/>
      <c r="S139" s="216" t="n"/>
      <c r="T139" s="216" t="n"/>
      <c r="U139" s="216" t="n"/>
      <c r="V139" s="216" t="n"/>
      <c r="W139" s="216" t="n"/>
      <c r="X139" s="4" t="n"/>
      <c r="Y139" s="5" t="n"/>
      <c r="Z139" s="5" t="n"/>
      <c r="AA139" s="364" t="n">
        <v>1.291666666666667</v>
      </c>
      <c r="AB139" s="365" t="n"/>
      <c r="AC139" s="364" t="n">
        <v>0.05208333333333334</v>
      </c>
      <c r="AD139" s="5" t="n"/>
      <c r="AE139" s="5" t="n"/>
      <c r="AF139" s="5" t="n"/>
      <c r="AG139" s="5" t="n"/>
      <c r="AH139" s="5" t="n"/>
      <c r="AI139" s="5" t="n"/>
    </row>
    <row r="140" ht="17.25" customHeight="1" s="210">
      <c r="A140" s="5" t="n"/>
      <c r="B140" s="5" t="n"/>
      <c r="C140" s="5" t="n"/>
      <c r="D140" s="5" t="n"/>
      <c r="E140" s="5" t="n"/>
      <c r="F140" s="215" t="n"/>
      <c r="G140" s="215" t="n"/>
      <c r="H140" s="215" t="n"/>
      <c r="I140" s="215" t="n"/>
      <c r="J140" s="215" t="n"/>
      <c r="K140" s="215" t="n"/>
      <c r="L140" s="215" t="n"/>
      <c r="M140" s="215" t="n"/>
      <c r="N140" s="216" t="n"/>
      <c r="O140" s="216" t="n"/>
      <c r="P140" s="216" t="n"/>
      <c r="Q140" s="216" t="n"/>
      <c r="R140" s="216" t="n"/>
      <c r="S140" s="216" t="n"/>
      <c r="T140" s="216" t="n"/>
      <c r="U140" s="216" t="n"/>
      <c r="V140" s="216" t="n"/>
      <c r="W140" s="216" t="n"/>
      <c r="X140" s="4" t="n"/>
      <c r="Y140" s="5" t="n"/>
      <c r="Z140" s="5" t="n"/>
      <c r="AA140" s="364" t="n">
        <v>1.354166666666667</v>
      </c>
      <c r="AB140" s="365" t="n"/>
      <c r="AC140" s="364" t="n">
        <v>0.05208333333333334</v>
      </c>
      <c r="AD140" s="5" t="n"/>
      <c r="AE140" s="5" t="n"/>
      <c r="AF140" s="5" t="n"/>
      <c r="AG140" s="5" t="n"/>
      <c r="AH140" s="5" t="n"/>
      <c r="AI140" s="5" t="n"/>
    </row>
    <row r="141" ht="17.25" customHeight="1" s="210">
      <c r="A141" s="5" t="n"/>
      <c r="B141" s="5" t="n"/>
      <c r="C141" s="5" t="n"/>
      <c r="D141" s="5" t="n"/>
      <c r="E141" s="5" t="n"/>
      <c r="F141" s="215" t="n"/>
      <c r="G141" s="215" t="n"/>
      <c r="H141" s="215" t="n"/>
      <c r="I141" s="215" t="n"/>
      <c r="J141" s="215" t="n"/>
      <c r="K141" s="215" t="n"/>
      <c r="L141" s="215" t="n"/>
      <c r="M141" s="215" t="n"/>
      <c r="N141" s="216" t="n"/>
      <c r="O141" s="216" t="n"/>
      <c r="P141" s="216" t="n"/>
      <c r="Q141" s="216" t="n"/>
      <c r="R141" s="216" t="n"/>
      <c r="S141" s="216" t="n"/>
      <c r="T141" s="216" t="n"/>
      <c r="U141" s="216" t="n"/>
      <c r="V141" s="216" t="n"/>
      <c r="W141" s="216" t="n"/>
      <c r="X141" s="4" t="n"/>
      <c r="Y141" s="5" t="n"/>
      <c r="Z141" s="5" t="n"/>
      <c r="AA141" s="364" t="n">
        <v>1.354861111111111</v>
      </c>
      <c r="AB141" s="365" t="n"/>
      <c r="AC141" s="364" t="n">
        <v>0.05277777777777778</v>
      </c>
      <c r="AD141" s="5" t="n"/>
      <c r="AE141" s="5" t="n"/>
      <c r="AF141" s="5" t="n"/>
      <c r="AG141" s="5" t="n"/>
      <c r="AH141" s="5" t="n"/>
      <c r="AI141" s="5" t="n"/>
    </row>
    <row r="142" ht="17.25" customHeight="1" s="210">
      <c r="A142" s="5" t="n"/>
      <c r="B142" s="5" t="n"/>
      <c r="C142" s="5" t="n"/>
      <c r="D142" s="5" t="n"/>
      <c r="E142" s="5" t="n"/>
      <c r="F142" s="215" t="n"/>
      <c r="G142" s="215" t="n"/>
      <c r="H142" s="215" t="n"/>
      <c r="I142" s="215" t="n"/>
      <c r="J142" s="215" t="n"/>
      <c r="K142" s="215" t="n"/>
      <c r="L142" s="215" t="n"/>
      <c r="M142" s="215" t="n"/>
      <c r="N142" s="216" t="n"/>
      <c r="O142" s="216" t="n"/>
      <c r="P142" s="216" t="n"/>
      <c r="Q142" s="216" t="n"/>
      <c r="R142" s="216" t="n"/>
      <c r="S142" s="216" t="n"/>
      <c r="T142" s="216" t="n"/>
      <c r="U142" s="216" t="n"/>
      <c r="V142" s="216" t="n"/>
      <c r="W142" s="216" t="n"/>
      <c r="X142" s="4" t="n"/>
      <c r="Y142" s="5" t="n"/>
      <c r="Z142" s="5" t="n"/>
      <c r="AA142" s="364" t="n">
        <v>1.355555555555556</v>
      </c>
      <c r="AB142" s="365" t="n"/>
      <c r="AC142" s="364" t="n">
        <v>0.05347222222222222</v>
      </c>
      <c r="AD142" s="5" t="n"/>
      <c r="AE142" s="5" t="n"/>
      <c r="AF142" s="5" t="n"/>
      <c r="AG142" s="5" t="n"/>
      <c r="AH142" s="5" t="n"/>
      <c r="AI142" s="5" t="n"/>
    </row>
    <row r="143" ht="17.25" customHeight="1" s="210">
      <c r="A143" s="5" t="n"/>
      <c r="B143" s="5" t="n"/>
      <c r="C143" s="5" t="n"/>
      <c r="D143" s="5" t="n"/>
      <c r="E143" s="5" t="n"/>
      <c r="F143" s="215" t="n"/>
      <c r="G143" s="215" t="n"/>
      <c r="H143" s="215" t="n"/>
      <c r="I143" s="215" t="n"/>
      <c r="J143" s="215" t="n"/>
      <c r="K143" s="215" t="n"/>
      <c r="L143" s="215" t="n"/>
      <c r="M143" s="215" t="n"/>
      <c r="N143" s="216" t="n"/>
      <c r="O143" s="216" t="n"/>
      <c r="P143" s="216" t="n"/>
      <c r="Q143" s="216" t="n"/>
      <c r="R143" s="216" t="n"/>
      <c r="S143" s="216" t="n"/>
      <c r="T143" s="216" t="n"/>
      <c r="U143" s="216" t="n"/>
      <c r="V143" s="216" t="n"/>
      <c r="W143" s="216" t="n"/>
      <c r="X143" s="4" t="n"/>
      <c r="Y143" s="5" t="n"/>
      <c r="Z143" s="5" t="n"/>
      <c r="AA143" s="364" t="n">
        <v>1.35625</v>
      </c>
      <c r="AB143" s="365" t="n"/>
      <c r="AC143" s="364" t="n">
        <v>0.05416666666666667</v>
      </c>
      <c r="AD143" s="5" t="n"/>
      <c r="AE143" s="5" t="n"/>
      <c r="AF143" s="5" t="n"/>
      <c r="AG143" s="5" t="n"/>
      <c r="AH143" s="5" t="n"/>
      <c r="AI143" s="5" t="n"/>
    </row>
    <row r="144" ht="17.25" customHeight="1" s="210">
      <c r="A144" s="5" t="n"/>
      <c r="B144" s="5" t="n"/>
      <c r="C144" s="5" t="n"/>
      <c r="D144" s="5" t="n"/>
      <c r="E144" s="5" t="n"/>
      <c r="F144" s="215" t="n"/>
      <c r="G144" s="215" t="n"/>
      <c r="H144" s="215" t="n"/>
      <c r="I144" s="215" t="n"/>
      <c r="J144" s="215" t="n"/>
      <c r="K144" s="215" t="n"/>
      <c r="L144" s="215" t="n"/>
      <c r="M144" s="215" t="n"/>
      <c r="N144" s="216" t="n"/>
      <c r="O144" s="216" t="n"/>
      <c r="P144" s="216" t="n"/>
      <c r="Q144" s="216" t="n"/>
      <c r="R144" s="216" t="n"/>
      <c r="S144" s="216" t="n"/>
      <c r="T144" s="216" t="n"/>
      <c r="U144" s="216" t="n"/>
      <c r="V144" s="216" t="n"/>
      <c r="W144" s="216" t="n"/>
      <c r="X144" s="4" t="n"/>
      <c r="Y144" s="5" t="n"/>
      <c r="Z144" s="5" t="n"/>
      <c r="AA144" s="364" t="n">
        <v>1.356944444444445</v>
      </c>
      <c r="AB144" s="365" t="n"/>
      <c r="AC144" s="364" t="n">
        <v>0.05486111111111111</v>
      </c>
      <c r="AD144" s="5" t="n"/>
      <c r="AE144" s="5" t="n"/>
      <c r="AF144" s="5" t="n"/>
      <c r="AG144" s="5" t="n"/>
      <c r="AH144" s="5" t="n"/>
      <c r="AI144" s="5" t="n"/>
    </row>
    <row r="145" ht="17.25" customHeight="1" s="210">
      <c r="A145" s="5" t="n"/>
      <c r="B145" s="5" t="n"/>
      <c r="C145" s="5" t="n"/>
      <c r="D145" s="5" t="n"/>
      <c r="E145" s="5" t="n"/>
      <c r="F145" s="215" t="n"/>
      <c r="G145" s="215" t="n"/>
      <c r="H145" s="215" t="n"/>
      <c r="I145" s="215" t="n"/>
      <c r="J145" s="215" t="n"/>
      <c r="K145" s="215" t="n"/>
      <c r="L145" s="215" t="n"/>
      <c r="M145" s="215" t="n"/>
      <c r="N145" s="216" t="n"/>
      <c r="O145" s="216" t="n"/>
      <c r="P145" s="216" t="n"/>
      <c r="Q145" s="216" t="n"/>
      <c r="R145" s="216" t="n"/>
      <c r="S145" s="216" t="n"/>
      <c r="T145" s="216" t="n"/>
      <c r="U145" s="216" t="n"/>
      <c r="V145" s="216" t="n"/>
      <c r="W145" s="216" t="n"/>
      <c r="X145" s="4" t="n"/>
      <c r="Y145" s="5" t="n"/>
      <c r="Z145" s="5" t="n"/>
      <c r="AA145" s="364" t="n">
        <v>1.357638888888889</v>
      </c>
      <c r="AB145" s="365" t="n"/>
      <c r="AC145" s="364" t="n">
        <v>0.05555555555555555</v>
      </c>
      <c r="AD145" s="5" t="n"/>
      <c r="AE145" s="5" t="n"/>
      <c r="AF145" s="5" t="n"/>
      <c r="AG145" s="5" t="n"/>
      <c r="AH145" s="5" t="n"/>
      <c r="AI145" s="5" t="n"/>
    </row>
    <row r="146" ht="17.25" customHeight="1" s="210">
      <c r="A146" s="5" t="n"/>
      <c r="B146" s="5" t="n"/>
      <c r="C146" s="5" t="n"/>
      <c r="D146" s="5" t="n"/>
      <c r="E146" s="5" t="n"/>
      <c r="F146" s="215" t="n"/>
      <c r="G146" s="215" t="n"/>
      <c r="H146" s="215" t="n"/>
      <c r="I146" s="215" t="n"/>
      <c r="J146" s="215" t="n"/>
      <c r="K146" s="215" t="n"/>
      <c r="L146" s="215" t="n"/>
      <c r="M146" s="215" t="n"/>
      <c r="N146" s="216" t="n"/>
      <c r="O146" s="216" t="n"/>
      <c r="P146" s="216" t="n"/>
      <c r="Q146" s="216" t="n"/>
      <c r="R146" s="216" t="n"/>
      <c r="S146" s="216" t="n"/>
      <c r="T146" s="216" t="n"/>
      <c r="U146" s="216" t="n"/>
      <c r="V146" s="216" t="n"/>
      <c r="W146" s="216" t="n"/>
      <c r="X146" s="4" t="n"/>
      <c r="Y146" s="5" t="n"/>
      <c r="Z146" s="5" t="n"/>
      <c r="AA146" s="364" t="n">
        <v>1.358333333333333</v>
      </c>
      <c r="AB146" s="365" t="n"/>
      <c r="AC146" s="364" t="n">
        <v>0.05625</v>
      </c>
      <c r="AD146" s="5" t="n"/>
      <c r="AE146" s="5" t="n"/>
      <c r="AF146" s="5" t="n"/>
      <c r="AG146" s="5" t="n"/>
      <c r="AH146" s="5" t="n"/>
      <c r="AI146" s="5" t="n"/>
    </row>
    <row r="147" ht="17.25" customHeight="1" s="210">
      <c r="A147" s="5" t="n"/>
      <c r="B147" s="5" t="n"/>
      <c r="C147" s="5" t="n"/>
      <c r="D147" s="5" t="n"/>
      <c r="E147" s="5" t="n"/>
      <c r="F147" s="215" t="n"/>
      <c r="G147" s="215" t="n"/>
      <c r="H147" s="215" t="n"/>
      <c r="I147" s="215" t="n"/>
      <c r="J147" s="215" t="n"/>
      <c r="K147" s="215" t="n"/>
      <c r="L147" s="215" t="n"/>
      <c r="M147" s="215" t="n"/>
      <c r="N147" s="216" t="n"/>
      <c r="O147" s="216" t="n"/>
      <c r="P147" s="216" t="n"/>
      <c r="Q147" s="216" t="n"/>
      <c r="R147" s="216" t="n"/>
      <c r="S147" s="216" t="n"/>
      <c r="T147" s="216" t="n"/>
      <c r="U147" s="216" t="n"/>
      <c r="V147" s="216" t="n"/>
      <c r="W147" s="216" t="n"/>
      <c r="X147" s="4" t="n"/>
      <c r="Y147" s="5" t="n"/>
      <c r="Z147" s="5" t="n"/>
      <c r="AA147" s="364" t="n">
        <v>1.359027777777778</v>
      </c>
      <c r="AB147" s="365" t="n"/>
      <c r="AC147" s="364" t="n">
        <v>0.05694444444444444</v>
      </c>
      <c r="AD147" s="5" t="n"/>
      <c r="AE147" s="5" t="n"/>
      <c r="AF147" s="5" t="n"/>
      <c r="AG147" s="5" t="n"/>
      <c r="AH147" s="5" t="n"/>
      <c r="AI147" s="5" t="n"/>
    </row>
    <row r="148" ht="17.25" customHeight="1" s="210">
      <c r="A148" s="5" t="n"/>
      <c r="B148" s="5" t="n"/>
      <c r="C148" s="5" t="n"/>
      <c r="D148" s="5" t="n"/>
      <c r="E148" s="5" t="n"/>
      <c r="F148" s="215" t="n"/>
      <c r="G148" s="215" t="n"/>
      <c r="H148" s="215" t="n"/>
      <c r="I148" s="215" t="n"/>
      <c r="J148" s="215" t="n"/>
      <c r="K148" s="215" t="n"/>
      <c r="L148" s="215" t="n"/>
      <c r="M148" s="215" t="n"/>
      <c r="N148" s="216" t="n"/>
      <c r="O148" s="216" t="n"/>
      <c r="P148" s="216" t="n"/>
      <c r="Q148" s="216" t="n"/>
      <c r="R148" s="216" t="n"/>
      <c r="S148" s="216" t="n"/>
      <c r="T148" s="216" t="n"/>
      <c r="U148" s="216" t="n"/>
      <c r="V148" s="216" t="n"/>
      <c r="W148" s="216" t="n"/>
      <c r="X148" s="4" t="n"/>
      <c r="Y148" s="5" t="n"/>
      <c r="Z148" s="5" t="n"/>
      <c r="AA148" s="364" t="n">
        <v>1.359722222222222</v>
      </c>
      <c r="AB148" s="365" t="n"/>
      <c r="AC148" s="364" t="n">
        <v>0.05763888888888889</v>
      </c>
      <c r="AD148" s="5" t="n"/>
      <c r="AE148" s="5" t="n"/>
      <c r="AF148" s="5" t="n"/>
      <c r="AG148" s="5" t="n"/>
      <c r="AH148" s="5" t="n"/>
      <c r="AI148" s="5" t="n"/>
    </row>
    <row r="149" ht="17.25" customHeight="1" s="210">
      <c r="A149" s="5" t="n"/>
      <c r="B149" s="5" t="n"/>
      <c r="C149" s="5" t="n"/>
      <c r="D149" s="5" t="n"/>
      <c r="E149" s="5" t="n"/>
      <c r="F149" s="215" t="n"/>
      <c r="G149" s="215" t="n"/>
      <c r="H149" s="215" t="n"/>
      <c r="I149" s="215" t="n"/>
      <c r="J149" s="215" t="n"/>
      <c r="K149" s="215" t="n"/>
      <c r="L149" s="215" t="n"/>
      <c r="M149" s="215" t="n"/>
      <c r="N149" s="216" t="n"/>
      <c r="O149" s="216" t="n"/>
      <c r="P149" s="216" t="n"/>
      <c r="Q149" s="216" t="n"/>
      <c r="R149" s="216" t="n"/>
      <c r="S149" s="216" t="n"/>
      <c r="T149" s="216" t="n"/>
      <c r="U149" s="216" t="n"/>
      <c r="V149" s="216" t="n"/>
      <c r="W149" s="216" t="n"/>
      <c r="X149" s="4" t="n"/>
      <c r="Y149" s="5" t="n"/>
      <c r="Z149" s="5" t="n"/>
      <c r="AA149" s="364" t="n">
        <v>1.360416666666667</v>
      </c>
      <c r="AB149" s="365" t="n"/>
      <c r="AC149" s="364" t="n">
        <v>0.05833333333333333</v>
      </c>
      <c r="AD149" s="5" t="n"/>
      <c r="AE149" s="5" t="n"/>
      <c r="AF149" s="5" t="n"/>
      <c r="AG149" s="5" t="n"/>
      <c r="AH149" s="5" t="n"/>
      <c r="AI149" s="5" t="n"/>
    </row>
    <row r="150" ht="17.25" customHeight="1" s="210">
      <c r="A150" s="5" t="n"/>
      <c r="B150" s="5" t="n"/>
      <c r="C150" s="5" t="n"/>
      <c r="D150" s="5" t="n"/>
      <c r="E150" s="5" t="n"/>
      <c r="F150" s="215" t="n"/>
      <c r="G150" s="215" t="n"/>
      <c r="H150" s="215" t="n"/>
      <c r="I150" s="215" t="n"/>
      <c r="J150" s="215" t="n"/>
      <c r="K150" s="215" t="n"/>
      <c r="L150" s="215" t="n"/>
      <c r="M150" s="215" t="n"/>
      <c r="N150" s="216" t="n"/>
      <c r="O150" s="216" t="n"/>
      <c r="P150" s="216" t="n"/>
      <c r="Q150" s="216" t="n"/>
      <c r="R150" s="216" t="n"/>
      <c r="S150" s="216" t="n"/>
      <c r="T150" s="216" t="n"/>
      <c r="U150" s="216" t="n"/>
      <c r="V150" s="216" t="n"/>
      <c r="W150" s="216" t="n"/>
      <c r="X150" s="4" t="n"/>
      <c r="Y150" s="5" t="n"/>
      <c r="Z150" s="5" t="n"/>
      <c r="AA150" s="364" t="n">
        <v>1.361111111111111</v>
      </c>
      <c r="AB150" s="365" t="n"/>
      <c r="AC150" s="364" t="n">
        <v>0.05902777777777778</v>
      </c>
      <c r="AD150" s="5" t="n"/>
      <c r="AE150" s="5" t="n"/>
      <c r="AF150" s="5" t="n"/>
      <c r="AG150" s="5" t="n"/>
      <c r="AH150" s="5" t="n"/>
      <c r="AI150" s="5" t="n"/>
    </row>
    <row r="151" ht="17.25" customHeight="1" s="210">
      <c r="A151" s="5" t="n"/>
      <c r="B151" s="5" t="n"/>
      <c r="C151" s="5" t="n"/>
      <c r="D151" s="5" t="n"/>
      <c r="E151" s="5" t="n"/>
      <c r="F151" s="215" t="n"/>
      <c r="G151" s="215" t="n"/>
      <c r="H151" s="215" t="n"/>
      <c r="I151" s="215" t="n"/>
      <c r="J151" s="215" t="n"/>
      <c r="K151" s="215" t="n"/>
      <c r="L151" s="215" t="n"/>
      <c r="M151" s="215" t="n"/>
      <c r="N151" s="216" t="n"/>
      <c r="O151" s="216" t="n"/>
      <c r="P151" s="216" t="n"/>
      <c r="Q151" s="216" t="n"/>
      <c r="R151" s="216" t="n"/>
      <c r="S151" s="216" t="n"/>
      <c r="T151" s="216" t="n"/>
      <c r="U151" s="216" t="n"/>
      <c r="V151" s="216" t="n"/>
      <c r="W151" s="216" t="n"/>
      <c r="X151" s="4" t="n"/>
      <c r="Y151" s="5" t="n"/>
      <c r="Z151" s="5" t="n"/>
      <c r="AA151" s="364" t="n">
        <v>1.361805555555555</v>
      </c>
      <c r="AB151" s="365" t="n"/>
      <c r="AC151" s="364" t="n">
        <v>0.05972222222222223</v>
      </c>
      <c r="AD151" s="5" t="n"/>
      <c r="AE151" s="5" t="n"/>
      <c r="AF151" s="5" t="n"/>
      <c r="AG151" s="5" t="n"/>
      <c r="AH151" s="5" t="n"/>
      <c r="AI151" s="5" t="n"/>
    </row>
    <row r="152" ht="17.25" customHeight="1" s="210">
      <c r="A152" s="5" t="n"/>
      <c r="B152" s="5" t="n"/>
      <c r="C152" s="5" t="n"/>
      <c r="D152" s="5" t="n"/>
      <c r="E152" s="5" t="n"/>
      <c r="F152" s="215" t="n"/>
      <c r="G152" s="215" t="n"/>
      <c r="H152" s="215" t="n"/>
      <c r="I152" s="215" t="n"/>
      <c r="J152" s="215" t="n"/>
      <c r="K152" s="215" t="n"/>
      <c r="L152" s="215" t="n"/>
      <c r="M152" s="215" t="n"/>
      <c r="N152" s="216" t="n"/>
      <c r="O152" s="216" t="n"/>
      <c r="P152" s="216" t="n"/>
      <c r="Q152" s="216" t="n"/>
      <c r="R152" s="216" t="n"/>
      <c r="S152" s="216" t="n"/>
      <c r="T152" s="216" t="n"/>
      <c r="U152" s="216" t="n"/>
      <c r="V152" s="216" t="n"/>
      <c r="W152" s="216" t="n"/>
      <c r="X152" s="4" t="n"/>
      <c r="Y152" s="5" t="n"/>
      <c r="Z152" s="5" t="n"/>
      <c r="AA152" s="364" t="n">
        <v>1.3625</v>
      </c>
      <c r="AB152" s="365" t="n"/>
      <c r="AC152" s="364" t="n">
        <v>0.06041666666666667</v>
      </c>
      <c r="AD152" s="5" t="n"/>
      <c r="AE152" s="5" t="n"/>
      <c r="AF152" s="5" t="n"/>
      <c r="AG152" s="5" t="n"/>
      <c r="AH152" s="5" t="n"/>
      <c r="AI152" s="5" t="n"/>
    </row>
    <row r="153" ht="17.25" customHeight="1" s="210">
      <c r="A153" s="5" t="n"/>
      <c r="B153" s="5" t="n"/>
      <c r="C153" s="5" t="n"/>
      <c r="D153" s="5" t="n"/>
      <c r="E153" s="5" t="n"/>
      <c r="F153" s="215" t="n"/>
      <c r="G153" s="215" t="n"/>
      <c r="H153" s="215" t="n"/>
      <c r="I153" s="215" t="n"/>
      <c r="J153" s="215" t="n"/>
      <c r="K153" s="215" t="n"/>
      <c r="L153" s="215" t="n"/>
      <c r="M153" s="215" t="n"/>
      <c r="N153" s="216" t="n"/>
      <c r="O153" s="216" t="n"/>
      <c r="P153" s="216" t="n"/>
      <c r="Q153" s="216" t="n"/>
      <c r="R153" s="216" t="n"/>
      <c r="S153" s="216" t="n"/>
      <c r="T153" s="216" t="n"/>
      <c r="U153" s="216" t="n"/>
      <c r="V153" s="216" t="n"/>
      <c r="W153" s="216" t="n"/>
      <c r="X153" s="4" t="n"/>
      <c r="Y153" s="5" t="n"/>
      <c r="Z153" s="5" t="n"/>
      <c r="AA153" s="364" t="n">
        <v>1.363194444444444</v>
      </c>
      <c r="AB153" s="365" t="n"/>
      <c r="AC153" s="364" t="n">
        <v>0.06111111111111111</v>
      </c>
      <c r="AD153" s="5" t="n"/>
      <c r="AE153" s="5" t="n"/>
      <c r="AF153" s="5" t="n"/>
      <c r="AG153" s="5" t="n"/>
      <c r="AH153" s="5" t="n"/>
      <c r="AI153" s="5" t="n"/>
    </row>
    <row r="154" ht="17.25" customHeight="1" s="210">
      <c r="A154" s="5" t="n"/>
      <c r="B154" s="5" t="n"/>
      <c r="C154" s="5" t="n"/>
      <c r="D154" s="5" t="n"/>
      <c r="E154" s="5" t="n"/>
      <c r="F154" s="215" t="n"/>
      <c r="G154" s="215" t="n"/>
      <c r="H154" s="215" t="n"/>
      <c r="I154" s="215" t="n"/>
      <c r="J154" s="215" t="n"/>
      <c r="K154" s="215" t="n"/>
      <c r="L154" s="215" t="n"/>
      <c r="M154" s="215" t="n"/>
      <c r="N154" s="216" t="n"/>
      <c r="O154" s="216" t="n"/>
      <c r="P154" s="216" t="n"/>
      <c r="Q154" s="216" t="n"/>
      <c r="R154" s="216" t="n"/>
      <c r="S154" s="216" t="n"/>
      <c r="T154" s="216" t="n"/>
      <c r="U154" s="216" t="n"/>
      <c r="V154" s="216" t="n"/>
      <c r="W154" s="216" t="n"/>
      <c r="X154" s="4" t="n"/>
      <c r="Y154" s="5" t="n"/>
      <c r="Z154" s="5" t="n"/>
      <c r="AA154" s="364" t="n">
        <v>1.363888888888889</v>
      </c>
      <c r="AB154" s="365" t="n"/>
      <c r="AC154" s="364" t="n">
        <v>0.06180555555555556</v>
      </c>
      <c r="AD154" s="5" t="n"/>
      <c r="AE154" s="5" t="n"/>
      <c r="AF154" s="5" t="n"/>
      <c r="AG154" s="5" t="n"/>
      <c r="AH154" s="5" t="n"/>
      <c r="AI154" s="5" t="n"/>
    </row>
    <row r="155" ht="17.25" customHeight="1" s="210">
      <c r="A155" s="5" t="n"/>
      <c r="B155" s="5" t="n"/>
      <c r="C155" s="5" t="n"/>
      <c r="D155" s="5" t="n"/>
      <c r="E155" s="5" t="n"/>
      <c r="F155" s="215" t="n"/>
      <c r="G155" s="215" t="n"/>
      <c r="H155" s="215" t="n"/>
      <c r="I155" s="215" t="n"/>
      <c r="J155" s="215" t="n"/>
      <c r="K155" s="215" t="n"/>
      <c r="L155" s="215" t="n"/>
      <c r="M155" s="215" t="n"/>
      <c r="N155" s="216" t="n"/>
      <c r="O155" s="216" t="n"/>
      <c r="P155" s="216" t="n"/>
      <c r="Q155" s="216" t="n"/>
      <c r="R155" s="216" t="n"/>
      <c r="S155" s="216" t="n"/>
      <c r="T155" s="216" t="n"/>
      <c r="U155" s="216" t="n"/>
      <c r="V155" s="216" t="n"/>
      <c r="W155" s="216" t="n"/>
      <c r="X155" s="4" t="n"/>
      <c r="Y155" s="5" t="n"/>
      <c r="Z155" s="5" t="n"/>
      <c r="AA155" s="364" t="n">
        <v>1.364583333333333</v>
      </c>
      <c r="AB155" s="365" t="n"/>
      <c r="AC155" s="364" t="n">
        <v>0.0625</v>
      </c>
      <c r="AD155" s="5" t="n"/>
      <c r="AE155" s="5" t="n"/>
      <c r="AF155" s="5" t="n"/>
      <c r="AG155" s="5" t="n"/>
      <c r="AH155" s="5" t="n"/>
      <c r="AI155" s="5" t="n"/>
    </row>
    <row r="156" ht="17.25" customHeight="1" s="210">
      <c r="A156" s="5" t="n"/>
      <c r="B156" s="5" t="n"/>
      <c r="C156" s="5" t="n"/>
      <c r="D156" s="5" t="n"/>
      <c r="E156" s="5" t="n"/>
      <c r="F156" s="215" t="n"/>
      <c r="G156" s="215" t="n"/>
      <c r="H156" s="215" t="n"/>
      <c r="I156" s="215" t="n"/>
      <c r="J156" s="215" t="n"/>
      <c r="K156" s="215" t="n"/>
      <c r="L156" s="215" t="n"/>
      <c r="M156" s="215" t="n"/>
      <c r="N156" s="216" t="n"/>
      <c r="O156" s="216" t="n"/>
      <c r="P156" s="216" t="n"/>
      <c r="Q156" s="216" t="n"/>
      <c r="R156" s="216" t="n"/>
      <c r="S156" s="216" t="n"/>
      <c r="T156" s="216" t="n"/>
      <c r="U156" s="216" t="n"/>
      <c r="V156" s="216" t="n"/>
      <c r="W156" s="216" t="n"/>
      <c r="X156" s="4" t="n"/>
      <c r="Y156" s="5" t="n"/>
      <c r="Z156" s="5" t="n"/>
      <c r="AA156" s="364" t="n">
        <v>1.365277777777778</v>
      </c>
      <c r="AB156" s="365" t="n"/>
      <c r="AC156" s="364" t="n">
        <v>0.06319444444444444</v>
      </c>
      <c r="AD156" s="5" t="n"/>
      <c r="AE156" s="5" t="n"/>
      <c r="AF156" s="5" t="n"/>
      <c r="AG156" s="5" t="n"/>
      <c r="AH156" s="5" t="n"/>
      <c r="AI156" s="5" t="n"/>
    </row>
    <row r="157" ht="17.25" customHeight="1" s="210">
      <c r="A157" s="5" t="n"/>
      <c r="B157" s="5" t="n"/>
      <c r="C157" s="5" t="n"/>
      <c r="D157" s="5" t="n"/>
      <c r="E157" s="5" t="n"/>
      <c r="F157" s="215" t="n"/>
      <c r="G157" s="215" t="n"/>
      <c r="H157" s="215" t="n"/>
      <c r="I157" s="215" t="n"/>
      <c r="J157" s="215" t="n"/>
      <c r="K157" s="215" t="n"/>
      <c r="L157" s="215" t="n"/>
      <c r="M157" s="215" t="n"/>
      <c r="N157" s="216" t="n"/>
      <c r="O157" s="216" t="n"/>
      <c r="P157" s="216" t="n"/>
      <c r="Q157" s="216" t="n"/>
      <c r="R157" s="216" t="n"/>
      <c r="S157" s="216" t="n"/>
      <c r="T157" s="216" t="n"/>
      <c r="U157" s="216" t="n"/>
      <c r="V157" s="216" t="n"/>
      <c r="W157" s="216" t="n"/>
      <c r="X157" s="4" t="n"/>
      <c r="Y157" s="5" t="n"/>
      <c r="Z157" s="5" t="n"/>
      <c r="AA157" s="364" t="n">
        <v>1.365972222222222</v>
      </c>
      <c r="AB157" s="365" t="n"/>
      <c r="AC157" s="364" t="n">
        <v>0.06388888888888888</v>
      </c>
      <c r="AD157" s="5" t="n"/>
      <c r="AE157" s="5" t="n"/>
      <c r="AF157" s="5" t="n"/>
      <c r="AG157" s="5" t="n"/>
      <c r="AH157" s="5" t="n"/>
      <c r="AI157" s="5" t="n"/>
    </row>
    <row r="158" ht="17.25" customHeight="1" s="210">
      <c r="A158" s="5" t="n"/>
      <c r="B158" s="5" t="n"/>
      <c r="C158" s="5" t="n"/>
      <c r="D158" s="5" t="n"/>
      <c r="E158" s="5" t="n"/>
      <c r="F158" s="215" t="n"/>
      <c r="G158" s="215" t="n"/>
      <c r="H158" s="215" t="n"/>
      <c r="I158" s="215" t="n"/>
      <c r="J158" s="215" t="n"/>
      <c r="K158" s="215" t="n"/>
      <c r="L158" s="215" t="n"/>
      <c r="M158" s="215" t="n"/>
      <c r="N158" s="216" t="n"/>
      <c r="O158" s="216" t="n"/>
      <c r="P158" s="216" t="n"/>
      <c r="Q158" s="216" t="n"/>
      <c r="R158" s="216" t="n"/>
      <c r="S158" s="216" t="n"/>
      <c r="T158" s="216" t="n"/>
      <c r="U158" s="216" t="n"/>
      <c r="V158" s="216" t="n"/>
      <c r="W158" s="216" t="n"/>
      <c r="X158" s="4" t="n"/>
      <c r="Y158" s="5" t="n"/>
      <c r="Z158" s="5" t="n"/>
      <c r="AA158" s="364" t="n">
        <v>1.366666666666667</v>
      </c>
      <c r="AB158" s="365" t="n"/>
      <c r="AC158" s="364" t="n">
        <v>0.06458333333333334</v>
      </c>
      <c r="AD158" s="5" t="n"/>
      <c r="AE158" s="5" t="n"/>
      <c r="AF158" s="5" t="n"/>
      <c r="AG158" s="5" t="n"/>
      <c r="AH158" s="5" t="n"/>
      <c r="AI158" s="5" t="n"/>
    </row>
    <row r="159" ht="17.25" customHeight="1" s="210">
      <c r="A159" s="5" t="n"/>
      <c r="B159" s="5" t="n"/>
      <c r="C159" s="5" t="n"/>
      <c r="D159" s="5" t="n"/>
      <c r="E159" s="5" t="n"/>
      <c r="F159" s="215" t="n"/>
      <c r="G159" s="215" t="n"/>
      <c r="H159" s="215" t="n"/>
      <c r="I159" s="215" t="n"/>
      <c r="J159" s="215" t="n"/>
      <c r="K159" s="215" t="n"/>
      <c r="L159" s="215" t="n"/>
      <c r="M159" s="215" t="n"/>
      <c r="N159" s="216" t="n"/>
      <c r="O159" s="216" t="n"/>
      <c r="P159" s="216" t="n"/>
      <c r="Q159" s="216" t="n"/>
      <c r="R159" s="216" t="n"/>
      <c r="S159" s="216" t="n"/>
      <c r="T159" s="216" t="n"/>
      <c r="U159" s="216" t="n"/>
      <c r="V159" s="216" t="n"/>
      <c r="W159" s="216" t="n"/>
      <c r="X159" s="4" t="n"/>
      <c r="Y159" s="5" t="n"/>
      <c r="Z159" s="5" t="n"/>
      <c r="AA159" s="364" t="n">
        <v>1.367361111111111</v>
      </c>
      <c r="AB159" s="365" t="n"/>
      <c r="AC159" s="364" t="n">
        <v>0.06527777777777778</v>
      </c>
      <c r="AD159" s="5" t="n"/>
      <c r="AE159" s="5" t="n"/>
      <c r="AF159" s="5" t="n"/>
      <c r="AG159" s="5" t="n"/>
      <c r="AH159" s="5" t="n"/>
      <c r="AI159" s="5" t="n"/>
    </row>
    <row r="160" ht="17.25" customHeight="1" s="210">
      <c r="A160" s="5" t="n"/>
      <c r="B160" s="5" t="n"/>
      <c r="C160" s="5" t="n"/>
      <c r="D160" s="5" t="n"/>
      <c r="E160" s="5" t="n"/>
      <c r="F160" s="215" t="n"/>
      <c r="G160" s="215" t="n"/>
      <c r="H160" s="215" t="n"/>
      <c r="I160" s="215" t="n"/>
      <c r="J160" s="215" t="n"/>
      <c r="K160" s="215" t="n"/>
      <c r="L160" s="215" t="n"/>
      <c r="M160" s="215" t="n"/>
      <c r="N160" s="216" t="n"/>
      <c r="O160" s="216" t="n"/>
      <c r="P160" s="216" t="n"/>
      <c r="Q160" s="216" t="n"/>
      <c r="R160" s="216" t="n"/>
      <c r="S160" s="216" t="n"/>
      <c r="T160" s="216" t="n"/>
      <c r="U160" s="216" t="n"/>
      <c r="V160" s="216" t="n"/>
      <c r="W160" s="216" t="n"/>
      <c r="X160" s="4" t="n"/>
      <c r="Y160" s="5" t="n"/>
      <c r="Z160" s="5" t="n"/>
      <c r="AA160" s="364" t="n">
        <v>1.368055555555556</v>
      </c>
      <c r="AB160" s="365" t="n"/>
      <c r="AC160" s="364" t="n">
        <v>0.06597222222222222</v>
      </c>
      <c r="AD160" s="5" t="n"/>
      <c r="AE160" s="5" t="n"/>
      <c r="AF160" s="5" t="n"/>
      <c r="AG160" s="5" t="n"/>
      <c r="AH160" s="5" t="n"/>
      <c r="AI160" s="5" t="n"/>
    </row>
    <row r="161" ht="17.25" customHeight="1" s="210">
      <c r="A161" s="5" t="n"/>
      <c r="B161" s="5" t="n"/>
      <c r="C161" s="5" t="n"/>
      <c r="D161" s="5" t="n"/>
      <c r="E161" s="5" t="n"/>
      <c r="F161" s="215" t="n"/>
      <c r="G161" s="215" t="n"/>
      <c r="H161" s="215" t="n"/>
      <c r="I161" s="215" t="n"/>
      <c r="J161" s="215" t="n"/>
      <c r="K161" s="215" t="n"/>
      <c r="L161" s="215" t="n"/>
      <c r="M161" s="215" t="n"/>
      <c r="N161" s="216" t="n"/>
      <c r="O161" s="216" t="n"/>
      <c r="P161" s="216" t="n"/>
      <c r="Q161" s="216" t="n"/>
      <c r="R161" s="216" t="n"/>
      <c r="S161" s="216" t="n"/>
      <c r="T161" s="216" t="n"/>
      <c r="U161" s="216" t="n"/>
      <c r="V161" s="216" t="n"/>
      <c r="W161" s="216" t="n"/>
      <c r="X161" s="4" t="n"/>
      <c r="Y161" s="5" t="n"/>
      <c r="Z161" s="5" t="n"/>
      <c r="AA161" s="364" t="n">
        <v>1.36875</v>
      </c>
      <c r="AB161" s="365" t="n"/>
      <c r="AC161" s="364" t="n">
        <v>0.06666666666666667</v>
      </c>
      <c r="AD161" s="5" t="n"/>
      <c r="AE161" s="5" t="n"/>
      <c r="AF161" s="5" t="n"/>
      <c r="AG161" s="5" t="n"/>
      <c r="AH161" s="5" t="n"/>
      <c r="AI161" s="5" t="n"/>
    </row>
    <row r="162" ht="17.25" customHeight="1" s="210">
      <c r="A162" s="5" t="n"/>
      <c r="B162" s="5" t="n"/>
      <c r="C162" s="5" t="n"/>
      <c r="D162" s="5" t="n"/>
      <c r="E162" s="5" t="n"/>
      <c r="F162" s="215" t="n"/>
      <c r="G162" s="215" t="n"/>
      <c r="H162" s="215" t="n"/>
      <c r="I162" s="215" t="n"/>
      <c r="J162" s="215" t="n"/>
      <c r="K162" s="215" t="n"/>
      <c r="L162" s="215" t="n"/>
      <c r="M162" s="215" t="n"/>
      <c r="N162" s="216" t="n"/>
      <c r="O162" s="216" t="n"/>
      <c r="P162" s="216" t="n"/>
      <c r="Q162" s="216" t="n"/>
      <c r="R162" s="216" t="n"/>
      <c r="S162" s="216" t="n"/>
      <c r="T162" s="216" t="n"/>
      <c r="U162" s="216" t="n"/>
      <c r="V162" s="216" t="n"/>
      <c r="W162" s="216" t="n"/>
      <c r="X162" s="4" t="n"/>
      <c r="Y162" s="5" t="n"/>
      <c r="Z162" s="5" t="n"/>
      <c r="AA162" s="364" t="n">
        <v>1.369444444444444</v>
      </c>
      <c r="AB162" s="365" t="n"/>
      <c r="AC162" s="364" t="n">
        <v>0.06736111111111111</v>
      </c>
      <c r="AD162" s="5" t="n"/>
      <c r="AE162" s="5" t="n"/>
      <c r="AF162" s="5" t="n"/>
      <c r="AG162" s="5" t="n"/>
      <c r="AH162" s="5" t="n"/>
      <c r="AI162" s="5" t="n"/>
    </row>
    <row r="163" ht="17.25" customHeight="1" s="210">
      <c r="A163" s="5" t="n"/>
      <c r="B163" s="5" t="n"/>
      <c r="C163" s="5" t="n"/>
      <c r="D163" s="5" t="n"/>
      <c r="E163" s="5" t="n"/>
      <c r="F163" s="215" t="n"/>
      <c r="G163" s="215" t="n"/>
      <c r="H163" s="215" t="n"/>
      <c r="I163" s="215" t="n"/>
      <c r="J163" s="215" t="n"/>
      <c r="K163" s="215" t="n"/>
      <c r="L163" s="215" t="n"/>
      <c r="M163" s="215" t="n"/>
      <c r="N163" s="216" t="n"/>
      <c r="O163" s="216" t="n"/>
      <c r="P163" s="216" t="n"/>
      <c r="Q163" s="216" t="n"/>
      <c r="R163" s="216" t="n"/>
      <c r="S163" s="216" t="n"/>
      <c r="T163" s="216" t="n"/>
      <c r="U163" s="216" t="n"/>
      <c r="V163" s="216" t="n"/>
      <c r="W163" s="216" t="n"/>
      <c r="X163" s="4" t="n"/>
      <c r="Y163" s="5" t="n"/>
      <c r="Z163" s="5" t="n"/>
      <c r="AA163" s="364" t="n">
        <v>1.370138888888889</v>
      </c>
      <c r="AB163" s="365" t="n"/>
      <c r="AC163" s="364" t="n">
        <v>0.06805555555555555</v>
      </c>
      <c r="AD163" s="5" t="n"/>
      <c r="AE163" s="5" t="n"/>
      <c r="AF163" s="5" t="n"/>
      <c r="AG163" s="5" t="n"/>
      <c r="AH163" s="5" t="n"/>
      <c r="AI163" s="5" t="n"/>
    </row>
    <row r="164" ht="17.25" customHeight="1" s="210">
      <c r="A164" s="5" t="n"/>
      <c r="B164" s="5" t="n"/>
      <c r="C164" s="5" t="n"/>
      <c r="D164" s="5" t="n"/>
      <c r="E164" s="5" t="n"/>
      <c r="F164" s="215" t="n"/>
      <c r="G164" s="215" t="n"/>
      <c r="H164" s="215" t="n"/>
      <c r="I164" s="215" t="n"/>
      <c r="J164" s="215" t="n"/>
      <c r="K164" s="215" t="n"/>
      <c r="L164" s="215" t="n"/>
      <c r="M164" s="215" t="n"/>
      <c r="N164" s="216" t="n"/>
      <c r="O164" s="216" t="n"/>
      <c r="P164" s="216" t="n"/>
      <c r="Q164" s="216" t="n"/>
      <c r="R164" s="216" t="n"/>
      <c r="S164" s="216" t="n"/>
      <c r="T164" s="216" t="n"/>
      <c r="U164" s="216" t="n"/>
      <c r="V164" s="216" t="n"/>
      <c r="W164" s="216" t="n"/>
      <c r="X164" s="4" t="n"/>
      <c r="Y164" s="5" t="n"/>
      <c r="Z164" s="5" t="n"/>
      <c r="AA164" s="364" t="n">
        <v>1.370833333333333</v>
      </c>
      <c r="AB164" s="365" t="n"/>
      <c r="AC164" s="364" t="n">
        <v>0.06875000000000001</v>
      </c>
      <c r="AD164" s="5" t="n"/>
      <c r="AE164" s="5" t="n"/>
      <c r="AF164" s="5" t="n"/>
      <c r="AG164" s="5" t="n"/>
      <c r="AH164" s="5" t="n"/>
      <c r="AI164" s="5" t="n"/>
    </row>
    <row r="165" ht="17.25" customHeight="1" s="210">
      <c r="A165" s="5" t="n"/>
      <c r="B165" s="5" t="n"/>
      <c r="C165" s="5" t="n"/>
      <c r="D165" s="5" t="n"/>
      <c r="E165" s="5" t="n"/>
      <c r="F165" s="215" t="n"/>
      <c r="G165" s="215" t="n"/>
      <c r="H165" s="215" t="n"/>
      <c r="I165" s="215" t="n"/>
      <c r="J165" s="215" t="n"/>
      <c r="K165" s="215" t="n"/>
      <c r="L165" s="215" t="n"/>
      <c r="M165" s="215" t="n"/>
      <c r="N165" s="216" t="n"/>
      <c r="O165" s="216" t="n"/>
      <c r="P165" s="216" t="n"/>
      <c r="Q165" s="216" t="n"/>
      <c r="R165" s="216" t="n"/>
      <c r="S165" s="216" t="n"/>
      <c r="T165" s="216" t="n"/>
      <c r="U165" s="216" t="n"/>
      <c r="V165" s="216" t="n"/>
      <c r="W165" s="216" t="n"/>
      <c r="X165" s="4" t="n"/>
      <c r="Y165" s="5" t="n"/>
      <c r="Z165" s="5" t="n"/>
      <c r="AA165" s="364" t="n">
        <v>1.371527777777778</v>
      </c>
      <c r="AB165" s="365" t="n"/>
      <c r="AC165" s="364" t="n">
        <v>0.06944444444444445</v>
      </c>
      <c r="AD165" s="5" t="n"/>
      <c r="AE165" s="5" t="n"/>
      <c r="AF165" s="5" t="n"/>
      <c r="AG165" s="5" t="n"/>
      <c r="AH165" s="5" t="n"/>
      <c r="AI165" s="5" t="n"/>
    </row>
    <row r="166" ht="17.25" customHeight="1" s="210">
      <c r="A166" s="5" t="n"/>
      <c r="B166" s="5" t="n"/>
      <c r="C166" s="5" t="n"/>
      <c r="D166" s="5" t="n"/>
      <c r="E166" s="5" t="n"/>
      <c r="F166" s="215" t="n"/>
      <c r="G166" s="215" t="n"/>
      <c r="H166" s="215" t="n"/>
      <c r="I166" s="215" t="n"/>
      <c r="J166" s="215" t="n"/>
      <c r="K166" s="215" t="n"/>
      <c r="L166" s="215" t="n"/>
      <c r="M166" s="215" t="n"/>
      <c r="N166" s="216" t="n"/>
      <c r="O166" s="216" t="n"/>
      <c r="P166" s="216" t="n"/>
      <c r="Q166" s="216" t="n"/>
      <c r="R166" s="216" t="n"/>
      <c r="S166" s="216" t="n"/>
      <c r="T166" s="216" t="n"/>
      <c r="U166" s="216" t="n"/>
      <c r="V166" s="216" t="n"/>
      <c r="W166" s="216" t="n"/>
      <c r="X166" s="4" t="n"/>
      <c r="Y166" s="5" t="n"/>
      <c r="Z166" s="5" t="n"/>
      <c r="AA166" s="364" t="n">
        <v>1.372222222222222</v>
      </c>
      <c r="AB166" s="365" t="n"/>
      <c r="AC166" s="364" t="n">
        <v>0.07013888888888889</v>
      </c>
      <c r="AD166" s="5" t="n"/>
      <c r="AE166" s="5" t="n"/>
      <c r="AF166" s="5" t="n"/>
      <c r="AG166" s="5" t="n"/>
      <c r="AH166" s="5" t="n"/>
      <c r="AI166" s="5" t="n"/>
    </row>
    <row r="167" ht="17.25" customHeight="1" s="210">
      <c r="A167" s="5" t="n"/>
      <c r="B167" s="5" t="n"/>
      <c r="C167" s="5" t="n"/>
      <c r="D167" s="5" t="n"/>
      <c r="E167" s="5" t="n"/>
      <c r="F167" s="215" t="n"/>
      <c r="G167" s="215" t="n"/>
      <c r="H167" s="215" t="n"/>
      <c r="I167" s="215" t="n"/>
      <c r="J167" s="215" t="n"/>
      <c r="K167" s="215" t="n"/>
      <c r="L167" s="215" t="n"/>
      <c r="M167" s="215" t="n"/>
      <c r="N167" s="216" t="n"/>
      <c r="O167" s="216" t="n"/>
      <c r="P167" s="216" t="n"/>
      <c r="Q167" s="216" t="n"/>
      <c r="R167" s="216" t="n"/>
      <c r="S167" s="216" t="n"/>
      <c r="T167" s="216" t="n"/>
      <c r="U167" s="216" t="n"/>
      <c r="V167" s="216" t="n"/>
      <c r="W167" s="216" t="n"/>
      <c r="X167" s="4" t="n"/>
      <c r="Y167" s="5" t="n"/>
      <c r="Z167" s="5" t="n"/>
      <c r="AA167" s="364" t="n">
        <v>1.372916666666667</v>
      </c>
      <c r="AB167" s="365" t="n"/>
      <c r="AC167" s="364" t="n">
        <v>0.07083333333333333</v>
      </c>
      <c r="AD167" s="5" t="n"/>
      <c r="AE167" s="5" t="n"/>
      <c r="AF167" s="5" t="n"/>
      <c r="AG167" s="5" t="n"/>
      <c r="AH167" s="5" t="n"/>
      <c r="AI167" s="5" t="n"/>
    </row>
    <row r="168" ht="17.25" customHeight="1" s="210">
      <c r="A168" s="5" t="n"/>
      <c r="B168" s="5" t="n"/>
      <c r="C168" s="5" t="n"/>
      <c r="D168" s="5" t="n"/>
      <c r="E168" s="5" t="n"/>
      <c r="F168" s="215" t="n"/>
      <c r="G168" s="215" t="n"/>
      <c r="H168" s="215" t="n"/>
      <c r="I168" s="215" t="n"/>
      <c r="J168" s="215" t="n"/>
      <c r="K168" s="215" t="n"/>
      <c r="L168" s="215" t="n"/>
      <c r="M168" s="215" t="n"/>
      <c r="N168" s="216" t="n"/>
      <c r="O168" s="216" t="n"/>
      <c r="P168" s="216" t="n"/>
      <c r="Q168" s="216" t="n"/>
      <c r="R168" s="216" t="n"/>
      <c r="S168" s="216" t="n"/>
      <c r="T168" s="216" t="n"/>
      <c r="U168" s="216" t="n"/>
      <c r="V168" s="216" t="n"/>
      <c r="W168" s="216" t="n"/>
      <c r="X168" s="4" t="n"/>
      <c r="Y168" s="5" t="n"/>
      <c r="Z168" s="5" t="n"/>
      <c r="AA168" s="364" t="n">
        <v>1.373611111111111</v>
      </c>
      <c r="AB168" s="365" t="n"/>
      <c r="AC168" s="364" t="n">
        <v>0.07152777777777777</v>
      </c>
      <c r="AD168" s="5" t="n"/>
      <c r="AE168" s="5" t="n"/>
      <c r="AF168" s="5" t="n"/>
      <c r="AG168" s="5" t="n"/>
      <c r="AH168" s="5" t="n"/>
      <c r="AI168" s="5" t="n"/>
    </row>
    <row r="169" ht="17.25" customHeight="1" s="210">
      <c r="A169" s="5" t="n"/>
      <c r="B169" s="5" t="n"/>
      <c r="C169" s="5" t="n"/>
      <c r="D169" s="5" t="n"/>
      <c r="E169" s="5" t="n"/>
      <c r="F169" s="215" t="n"/>
      <c r="G169" s="215" t="n"/>
      <c r="H169" s="215" t="n"/>
      <c r="I169" s="215" t="n"/>
      <c r="J169" s="215" t="n"/>
      <c r="K169" s="215" t="n"/>
      <c r="L169" s="215" t="n"/>
      <c r="M169" s="215" t="n"/>
      <c r="N169" s="216" t="n"/>
      <c r="O169" s="216" t="n"/>
      <c r="P169" s="216" t="n"/>
      <c r="Q169" s="216" t="n"/>
      <c r="R169" s="216" t="n"/>
      <c r="S169" s="216" t="n"/>
      <c r="T169" s="216" t="n"/>
      <c r="U169" s="216" t="n"/>
      <c r="V169" s="216" t="n"/>
      <c r="W169" s="216" t="n"/>
      <c r="X169" s="4" t="n"/>
      <c r="Y169" s="5" t="n"/>
      <c r="Z169" s="5" t="n"/>
      <c r="AA169" s="364" t="n">
        <v>1.374305555555555</v>
      </c>
      <c r="AB169" s="365" t="n"/>
      <c r="AC169" s="364" t="n">
        <v>0.07222222222222222</v>
      </c>
      <c r="AD169" s="5" t="n"/>
      <c r="AE169" s="5" t="n"/>
      <c r="AF169" s="5" t="n"/>
      <c r="AG169" s="5" t="n"/>
      <c r="AH169" s="5" t="n"/>
      <c r="AI169" s="5" t="n"/>
    </row>
    <row r="170" ht="17.25" customHeight="1" s="210">
      <c r="A170" s="5" t="n"/>
      <c r="B170" s="5" t="n"/>
      <c r="C170" s="5" t="n"/>
      <c r="D170" s="5" t="n"/>
      <c r="E170" s="5" t="n"/>
      <c r="F170" s="215" t="n"/>
      <c r="G170" s="215" t="n"/>
      <c r="H170" s="215" t="n"/>
      <c r="I170" s="215" t="n"/>
      <c r="J170" s="215" t="n"/>
      <c r="K170" s="215" t="n"/>
      <c r="L170" s="215" t="n"/>
      <c r="M170" s="215" t="n"/>
      <c r="N170" s="216" t="n"/>
      <c r="O170" s="216" t="n"/>
      <c r="P170" s="216" t="n"/>
      <c r="Q170" s="216" t="n"/>
      <c r="R170" s="216" t="n"/>
      <c r="S170" s="216" t="n"/>
      <c r="T170" s="216" t="n"/>
      <c r="U170" s="216" t="n"/>
      <c r="V170" s="216" t="n"/>
      <c r="W170" s="216" t="n"/>
      <c r="X170" s="4" t="n"/>
      <c r="Y170" s="5" t="n"/>
      <c r="Z170" s="5" t="n"/>
      <c r="AA170" s="364" t="n">
        <v>1.375</v>
      </c>
      <c r="AB170" s="365" t="n"/>
      <c r="AC170" s="364" t="n">
        <v>0.07291666666666667</v>
      </c>
      <c r="AD170" s="5" t="n"/>
      <c r="AE170" s="5" t="n"/>
      <c r="AF170" s="5" t="n"/>
      <c r="AG170" s="5" t="n"/>
      <c r="AH170" s="5" t="n"/>
      <c r="AI170" s="5" t="n"/>
    </row>
    <row r="171" ht="17.25" customHeight="1" s="210">
      <c r="A171" s="5" t="n"/>
      <c r="B171" s="5" t="n"/>
      <c r="C171" s="5" t="n"/>
      <c r="D171" s="5" t="n"/>
      <c r="E171" s="5" t="n"/>
      <c r="F171" s="215" t="n"/>
      <c r="G171" s="215" t="n"/>
      <c r="H171" s="215" t="n"/>
      <c r="I171" s="215" t="n"/>
      <c r="J171" s="215" t="n"/>
      <c r="K171" s="215" t="n"/>
      <c r="L171" s="215" t="n"/>
      <c r="M171" s="215" t="n"/>
      <c r="N171" s="216" t="n"/>
      <c r="O171" s="216" t="n"/>
      <c r="P171" s="216" t="n"/>
      <c r="Q171" s="216" t="n"/>
      <c r="R171" s="216" t="n"/>
      <c r="S171" s="216" t="n"/>
      <c r="T171" s="216" t="n"/>
      <c r="U171" s="216" t="n"/>
      <c r="V171" s="216" t="n"/>
      <c r="W171" s="216" t="n"/>
      <c r="X171" s="4" t="n"/>
      <c r="Y171" s="5" t="n"/>
      <c r="Z171" s="5" t="n"/>
      <c r="AA171" s="364" t="n">
        <v>0</v>
      </c>
      <c r="AB171" s="365" t="n"/>
      <c r="AC171" s="364" t="n">
        <v>0</v>
      </c>
      <c r="AD171" s="5" t="n"/>
      <c r="AE171" s="5" t="n"/>
      <c r="AF171" s="5" t="n"/>
      <c r="AG171" s="5" t="n"/>
      <c r="AH171" s="5" t="n"/>
      <c r="AI171" s="5" t="n"/>
    </row>
  </sheetData>
  <mergeCells count="43">
    <mergeCell ref="C47:D47"/>
    <mergeCell ref="F47:G47"/>
    <mergeCell ref="H47:I47"/>
    <mergeCell ref="K47:K48"/>
    <mergeCell ref="L47:L48"/>
    <mergeCell ref="C48:D48"/>
    <mergeCell ref="F48:G48"/>
    <mergeCell ref="H48:I48"/>
    <mergeCell ref="H44:I44"/>
    <mergeCell ref="C45:D45"/>
    <mergeCell ref="F45:G45"/>
    <mergeCell ref="H45:I45"/>
    <mergeCell ref="C46:D46"/>
    <mergeCell ref="F46:G46"/>
    <mergeCell ref="H46:I46"/>
    <mergeCell ref="C43:D44"/>
    <mergeCell ref="E43:E44"/>
    <mergeCell ref="F43:G43"/>
    <mergeCell ref="H43:I43"/>
    <mergeCell ref="F44:G44"/>
    <mergeCell ref="P6:S6"/>
    <mergeCell ref="T6:W6"/>
    <mergeCell ref="X6:Y6"/>
    <mergeCell ref="A39:B39"/>
    <mergeCell ref="C39:D39"/>
    <mergeCell ref="J6:J7"/>
    <mergeCell ref="K6:K7"/>
    <mergeCell ref="L6:L7"/>
    <mergeCell ref="M6:M7"/>
    <mergeCell ref="N6:N7"/>
    <mergeCell ref="O6:O7"/>
    <mergeCell ref="A6:B7"/>
    <mergeCell ref="C6:C7"/>
    <mergeCell ref="D6:D7"/>
    <mergeCell ref="E6:E7"/>
    <mergeCell ref="F6:H6"/>
    <mergeCell ref="I6:I7"/>
    <mergeCell ref="A1:B1"/>
    <mergeCell ref="C1:D1"/>
    <mergeCell ref="F1:G1"/>
    <mergeCell ref="I1:K1"/>
    <mergeCell ref="A3:D4"/>
    <mergeCell ref="F3:F4"/>
  </mergeCells>
  <conditionalFormatting sqref="L8:N38 A8:J8 P8:P38 I9:J24 I26:J38 J25 A9:E38 H9">
    <cfRule type="expression" priority="155" dxfId="1" stopIfTrue="1">
      <formula>COUNTIF(祝日,$A8)=1</formula>
    </cfRule>
    <cfRule type="expression" priority="156" dxfId="1" stopIfTrue="1">
      <formula>WEEKDAY($A8)=7</formula>
    </cfRule>
    <cfRule type="expression" priority="157" dxfId="1" stopIfTrue="1">
      <formula>WEEKDAY($A8)=1</formula>
    </cfRule>
  </conditionalFormatting>
  <conditionalFormatting sqref="K8:K11">
    <cfRule type="expression" priority="152" dxfId="1" stopIfTrue="1">
      <formula>COUNTIF(祝日,$A8)=1</formula>
    </cfRule>
    <cfRule type="expression" priority="153" dxfId="1" stopIfTrue="1">
      <formula>WEEKDAY($A8)=7</formula>
    </cfRule>
    <cfRule type="expression" priority="154" dxfId="1" stopIfTrue="1">
      <formula>WEEKDAY($A8)=1</formula>
    </cfRule>
  </conditionalFormatting>
  <conditionalFormatting sqref="E39:H39">
    <cfRule type="expression" priority="149" dxfId="1" stopIfTrue="1">
      <formula>COUNTIF(祝日,$A39)=1</formula>
    </cfRule>
    <cfRule type="expression" priority="150" dxfId="1" stopIfTrue="1">
      <formula>WEEKDAY($A39)=7</formula>
    </cfRule>
    <cfRule type="expression" priority="151" dxfId="1" stopIfTrue="1">
      <formula>WEEKDAY($A39)=1</formula>
    </cfRule>
  </conditionalFormatting>
  <conditionalFormatting sqref="K16:K17 K23:K24 K30:K31 K37:K38 K8:K11 L8:N38 A8:J8 P8:P38 X10:X12 I9:J24 I26:J38 J25 A9:E38 H9">
    <cfRule type="expression" priority="148" dxfId="0" stopIfTrue="1">
      <formula>$D8="祝日"</formula>
    </cfRule>
  </conditionalFormatting>
  <conditionalFormatting sqref="Q8:S12">
    <cfRule type="expression" priority="145" dxfId="1" stopIfTrue="1">
      <formula>COUNTIF(祝日,$A8)=1</formula>
    </cfRule>
    <cfRule type="expression" priority="146" dxfId="1" stopIfTrue="1">
      <formula>WEEKDAY($A8)=7</formula>
    </cfRule>
    <cfRule type="expression" priority="147" dxfId="1" stopIfTrue="1">
      <formula>WEEKDAY($A8)=1</formula>
    </cfRule>
    <cfRule type="expression" priority="144" dxfId="0" stopIfTrue="1">
      <formula>$D8="祝日"</formula>
    </cfRule>
  </conditionalFormatting>
  <conditionalFormatting sqref="T9:T12">
    <cfRule type="expression" priority="141" dxfId="1" stopIfTrue="1">
      <formula>COUNTIF(祝日,$A9)=1</formula>
    </cfRule>
    <cfRule type="expression" priority="142" dxfId="1" stopIfTrue="1">
      <formula>WEEKDAY($A9)=7</formula>
    </cfRule>
    <cfRule type="expression" priority="143" dxfId="1" stopIfTrue="1">
      <formula>WEEKDAY($A9)=1</formula>
    </cfRule>
    <cfRule type="expression" priority="140" dxfId="0" stopIfTrue="1">
      <formula>$D9="祝日"</formula>
    </cfRule>
  </conditionalFormatting>
  <conditionalFormatting sqref="W8:W12">
    <cfRule type="expression" priority="136" dxfId="0" stopIfTrue="1">
      <formula>$D8="祝日"</formula>
    </cfRule>
    <cfRule type="expression" priority="137" dxfId="1" stopIfTrue="1">
      <formula>COUNTIF(祝日,$A8)=1</formula>
    </cfRule>
    <cfRule type="expression" priority="138" dxfId="1" stopIfTrue="1">
      <formula>WEEKDAY($A8)=7</formula>
    </cfRule>
    <cfRule type="expression" priority="139" dxfId="1" stopIfTrue="1">
      <formula>WEEKDAY($A8)=1</formula>
    </cfRule>
  </conditionalFormatting>
  <conditionalFormatting sqref="S8:S12">
    <cfRule type="expression" priority="133" dxfId="1" stopIfTrue="1">
      <formula>COUNTIF(祝日,$A8)=1</formula>
    </cfRule>
    <cfRule type="expression" priority="134" dxfId="1" stopIfTrue="1">
      <formula>WEEKDAY($A8)=7</formula>
    </cfRule>
    <cfRule type="expression" priority="135" dxfId="1" stopIfTrue="1">
      <formula>WEEKDAY($A8)=1</formula>
    </cfRule>
    <cfRule type="expression" priority="132" dxfId="0" stopIfTrue="1">
      <formula>$D8="祝日"</formula>
    </cfRule>
  </conditionalFormatting>
  <conditionalFormatting sqref="K16:K17 K23:K24 K30:K31 K37:K38">
    <cfRule type="expression" priority="129" dxfId="1" stopIfTrue="1">
      <formula>COUNTIF(祝日,$A16)=1</formula>
    </cfRule>
    <cfRule type="expression" priority="130" dxfId="1" stopIfTrue="1">
      <formula>WEEKDAY($A16)=7</formula>
    </cfRule>
    <cfRule type="expression" priority="131" dxfId="1" stopIfTrue="1">
      <formula>WEEKDAY($A16)=1</formula>
    </cfRule>
  </conditionalFormatting>
  <conditionalFormatting sqref="Q13:S38">
    <cfRule type="expression" priority="126" dxfId="1" stopIfTrue="1">
      <formula>COUNTIF(祝日,$A13)=1</formula>
    </cfRule>
    <cfRule type="expression" priority="127" dxfId="1" stopIfTrue="1">
      <formula>WEEKDAY($A13)=7</formula>
    </cfRule>
    <cfRule type="expression" priority="128" dxfId="1" stopIfTrue="1">
      <formula>WEEKDAY($A13)=1</formula>
    </cfRule>
    <cfRule type="expression" priority="125" dxfId="0" stopIfTrue="1">
      <formula>$D13="祝日"</formula>
    </cfRule>
  </conditionalFormatting>
  <conditionalFormatting sqref="T13:T38">
    <cfRule type="expression" priority="122" dxfId="1" stopIfTrue="1">
      <formula>COUNTIF(祝日,$A13)=1</formula>
    </cfRule>
    <cfRule type="expression" priority="123" dxfId="1" stopIfTrue="1">
      <formula>WEEKDAY($A13)=7</formula>
    </cfRule>
    <cfRule type="expression" priority="124" dxfId="1" stopIfTrue="1">
      <formula>WEEKDAY($A13)=1</formula>
    </cfRule>
    <cfRule type="expression" priority="121" dxfId="0" stopIfTrue="1">
      <formula>$D13="祝日"</formula>
    </cfRule>
  </conditionalFormatting>
  <conditionalFormatting sqref="W13:W38">
    <cfRule type="expression" priority="117" dxfId="0" stopIfTrue="1">
      <formula>$D13="祝日"</formula>
    </cfRule>
    <cfRule type="expression" priority="118" dxfId="1" stopIfTrue="1">
      <formula>COUNTIF(祝日,$A13)=1</formula>
    </cfRule>
    <cfRule type="expression" priority="119" dxfId="1" stopIfTrue="1">
      <formula>WEEKDAY($A13)=7</formula>
    </cfRule>
    <cfRule type="expression" priority="120" dxfId="1" stopIfTrue="1">
      <formula>WEEKDAY($A13)=1</formula>
    </cfRule>
  </conditionalFormatting>
  <conditionalFormatting sqref="S13:S38">
    <cfRule type="expression" priority="114" dxfId="1" stopIfTrue="1">
      <formula>COUNTIF(祝日,$A13)=1</formula>
    </cfRule>
    <cfRule type="expression" priority="115" dxfId="1" stopIfTrue="1">
      <formula>WEEKDAY($A13)=7</formula>
    </cfRule>
    <cfRule type="expression" priority="116" dxfId="1" stopIfTrue="1">
      <formula>WEEKDAY($A13)=1</formula>
    </cfRule>
    <cfRule type="expression" priority="113" dxfId="0" stopIfTrue="1">
      <formula>$D13="祝日"</formula>
    </cfRule>
  </conditionalFormatting>
  <conditionalFormatting sqref="K12:K15">
    <cfRule type="expression" priority="110" dxfId="1" stopIfTrue="1">
      <formula>COUNTIF(祝日,$A12)=1</formula>
    </cfRule>
    <cfRule type="expression" priority="111" dxfId="1" stopIfTrue="1">
      <formula>WEEKDAY($A12)=7</formula>
    </cfRule>
    <cfRule type="expression" priority="112" dxfId="1" stopIfTrue="1">
      <formula>WEEKDAY($A12)=1</formula>
    </cfRule>
    <cfRule type="expression" priority="109" dxfId="0" stopIfTrue="1">
      <formula>$D12="祝日"</formula>
    </cfRule>
  </conditionalFormatting>
  <conditionalFormatting sqref="K18:K22">
    <cfRule type="expression" priority="106" dxfId="1" stopIfTrue="1">
      <formula>COUNTIF(祝日,$A18)=1</formula>
    </cfRule>
    <cfRule type="expression" priority="107" dxfId="1" stopIfTrue="1">
      <formula>WEEKDAY($A18)=7</formula>
    </cfRule>
    <cfRule type="expression" priority="108" dxfId="1" stopIfTrue="1">
      <formula>WEEKDAY($A18)=1</formula>
    </cfRule>
    <cfRule type="expression" priority="105" dxfId="0" stopIfTrue="1">
      <formula>$D18="祝日"</formula>
    </cfRule>
  </conditionalFormatting>
  <conditionalFormatting sqref="K25:K29">
    <cfRule type="expression" priority="102" dxfId="1" stopIfTrue="1">
      <formula>COUNTIF(祝日,$A25)=1</formula>
    </cfRule>
    <cfRule type="expression" priority="103" dxfId="1" stopIfTrue="1">
      <formula>WEEKDAY($A25)=7</formula>
    </cfRule>
    <cfRule type="expression" priority="104" dxfId="1" stopIfTrue="1">
      <formula>WEEKDAY($A25)=1</formula>
    </cfRule>
    <cfRule type="expression" priority="101" dxfId="0" stopIfTrue="1">
      <formula>$D25="祝日"</formula>
    </cfRule>
  </conditionalFormatting>
  <conditionalFormatting sqref="K32:K36">
    <cfRule type="expression" priority="98" dxfId="1" stopIfTrue="1">
      <formula>COUNTIF(祝日,$A32)=1</formula>
    </cfRule>
    <cfRule type="expression" priority="99" dxfId="1" stopIfTrue="1">
      <formula>WEEKDAY($A32)=7</formula>
    </cfRule>
    <cfRule type="expression" priority="100" dxfId="1" stopIfTrue="1">
      <formula>WEEKDAY($A32)=1</formula>
    </cfRule>
    <cfRule type="expression" priority="97" dxfId="0" stopIfTrue="1">
      <formula>$D32="祝日"</formula>
    </cfRule>
  </conditionalFormatting>
  <conditionalFormatting sqref="Y8:Y12">
    <cfRule type="expression" priority="94" dxfId="1" stopIfTrue="1">
      <formula>COUNTIF(祝日,$A8)=1</formula>
    </cfRule>
    <cfRule type="expression" priority="95" dxfId="1" stopIfTrue="1">
      <formula>WEEKDAY($A8)=7</formula>
    </cfRule>
    <cfRule type="expression" priority="96" dxfId="1" stopIfTrue="1">
      <formula>WEEKDAY($A8)=1</formula>
    </cfRule>
    <cfRule type="expression" priority="93" dxfId="0" stopIfTrue="1">
      <formula>$D8="祝日"</formula>
    </cfRule>
    <cfRule type="expression" priority="90" dxfId="1" stopIfTrue="1">
      <formula>COUNTIF(祝日,$A8)=1</formula>
    </cfRule>
    <cfRule type="expression" priority="91" dxfId="1" stopIfTrue="1">
      <formula>WEEKDAY($A8)=7</formula>
    </cfRule>
    <cfRule type="expression" priority="92" dxfId="1" stopIfTrue="1">
      <formula>WEEKDAY($A8)=1</formula>
    </cfRule>
    <cfRule type="expression" priority="89" dxfId="0" stopIfTrue="1">
      <formula>$D8="祝日"</formula>
    </cfRule>
  </conditionalFormatting>
  <conditionalFormatting sqref="Y13:Y38">
    <cfRule type="expression" priority="86" dxfId="1" stopIfTrue="1">
      <formula>COUNTIF(祝日,$A13)=1</formula>
    </cfRule>
    <cfRule type="expression" priority="87" dxfId="1" stopIfTrue="1">
      <formula>WEEKDAY($A13)=7</formula>
    </cfRule>
    <cfRule type="expression" priority="88" dxfId="1" stopIfTrue="1">
      <formula>WEEKDAY($A13)=1</formula>
    </cfRule>
    <cfRule type="expression" priority="85" dxfId="0" stopIfTrue="1">
      <formula>$D13="祝日"</formula>
    </cfRule>
    <cfRule type="expression" priority="82" dxfId="1" stopIfTrue="1">
      <formula>COUNTIF(祝日,$A13)=1</formula>
    </cfRule>
    <cfRule type="expression" priority="83" dxfId="1" stopIfTrue="1">
      <formula>WEEKDAY($A13)=7</formula>
    </cfRule>
    <cfRule type="expression" priority="84" dxfId="1" stopIfTrue="1">
      <formula>WEEKDAY($A13)=1</formula>
    </cfRule>
    <cfRule type="expression" priority="81" dxfId="0" stopIfTrue="1">
      <formula>$D13="祝日"</formula>
    </cfRule>
  </conditionalFormatting>
  <conditionalFormatting sqref="O8:O38">
    <cfRule type="expression" priority="78" dxfId="1" stopIfTrue="1">
      <formula>COUNTIF(祝日,$A8)=1</formula>
    </cfRule>
    <cfRule type="expression" priority="79" dxfId="1" stopIfTrue="1">
      <formula>WEEKDAY($A8)=7</formula>
    </cfRule>
    <cfRule type="expression" priority="80" dxfId="1" stopIfTrue="1">
      <formula>WEEKDAY($A8)=1</formula>
    </cfRule>
    <cfRule type="expression" priority="77" dxfId="0" stopIfTrue="1">
      <formula>$D8="祝日"</formula>
    </cfRule>
  </conditionalFormatting>
  <conditionalFormatting sqref="U8:V12">
    <cfRule type="expression" priority="74" dxfId="1" stopIfTrue="1">
      <formula>COUNTIF(祝日,$A8)=1</formula>
    </cfRule>
    <cfRule type="expression" priority="75" dxfId="1" stopIfTrue="1">
      <formula>WEEKDAY($A8)=7</formula>
    </cfRule>
    <cfRule type="expression" priority="76" dxfId="1" stopIfTrue="1">
      <formula>WEEKDAY($A8)=1</formula>
    </cfRule>
    <cfRule type="expression" priority="73" dxfId="0" stopIfTrue="1">
      <formula>$D8="祝日"</formula>
    </cfRule>
  </conditionalFormatting>
  <conditionalFormatting sqref="U13:V38">
    <cfRule type="expression" priority="70" dxfId="1" stopIfTrue="1">
      <formula>COUNTIF(祝日,$A13)=1</formula>
    </cfRule>
    <cfRule type="expression" priority="71" dxfId="1" stopIfTrue="1">
      <formula>WEEKDAY($A13)=7</formula>
    </cfRule>
    <cfRule type="expression" priority="72" dxfId="1" stopIfTrue="1">
      <formula>WEEKDAY($A13)=1</formula>
    </cfRule>
    <cfRule type="expression" priority="69" dxfId="0" stopIfTrue="1">
      <formula>$D13="祝日"</formula>
    </cfRule>
  </conditionalFormatting>
  <conditionalFormatting sqref="X8 X10:X12">
    <cfRule type="expression" priority="66" dxfId="1" stopIfTrue="1">
      <formula>COUNTIF(祝日,$A8)=1</formula>
    </cfRule>
    <cfRule type="expression" priority="67" dxfId="1" stopIfTrue="1">
      <formula>WEEKDAY($A8)=7</formula>
    </cfRule>
    <cfRule type="expression" priority="68" dxfId="1" stopIfTrue="1">
      <formula>WEEKDAY($A8)=1</formula>
    </cfRule>
  </conditionalFormatting>
  <conditionalFormatting sqref="X8">
    <cfRule type="expression" priority="65" dxfId="0" stopIfTrue="1">
      <formula>$D8="祝日"</formula>
    </cfRule>
  </conditionalFormatting>
  <conditionalFormatting sqref="X13:X38">
    <cfRule type="expression" priority="62" dxfId="1" stopIfTrue="1">
      <formula>COUNTIF(祝日,$A13)=1</formula>
    </cfRule>
    <cfRule type="expression" priority="63" dxfId="1" stopIfTrue="1">
      <formula>WEEKDAY($A13)=7</formula>
    </cfRule>
    <cfRule type="expression" priority="64" dxfId="1" stopIfTrue="1">
      <formula>WEEKDAY($A13)=1</formula>
    </cfRule>
    <cfRule type="expression" priority="61" dxfId="0" stopIfTrue="1">
      <formula>$D13="祝日"</formula>
    </cfRule>
  </conditionalFormatting>
  <conditionalFormatting sqref="X9">
    <cfRule type="expression" priority="57" dxfId="0" stopIfTrue="1">
      <formula>$D9="祝日"</formula>
    </cfRule>
    <cfRule type="expression" priority="58" dxfId="1" stopIfTrue="1">
      <formula>COUNTIF(祝日,$A9)=1</formula>
    </cfRule>
    <cfRule type="expression" priority="59" dxfId="1" stopIfTrue="1">
      <formula>WEEKDAY($A9)=7</formula>
    </cfRule>
    <cfRule type="expression" priority="60" dxfId="1" stopIfTrue="1">
      <formula>WEEKDAY($A9)=1</formula>
    </cfRule>
  </conditionalFormatting>
  <conditionalFormatting sqref="T8">
    <cfRule type="expression" priority="54" dxfId="1" stopIfTrue="1">
      <formula>COUNTIF(祝日,$A8)=1</formula>
    </cfRule>
    <cfRule type="expression" priority="55" dxfId="1" stopIfTrue="1">
      <formula>WEEKDAY($A8)=7</formula>
    </cfRule>
    <cfRule type="expression" priority="56" dxfId="1" stopIfTrue="1">
      <formula>WEEKDAY($A8)=1</formula>
    </cfRule>
    <cfRule type="expression" priority="53" dxfId="0" stopIfTrue="1">
      <formula>$D8="祝日"</formula>
    </cfRule>
  </conditionalFormatting>
  <conditionalFormatting sqref="F9:G9 F15:H16 F20:H24 F29:H30 F37:H37">
    <cfRule type="expression" priority="50" dxfId="1" stopIfTrue="1">
      <formula>COUNTIF(祝日,$A9)=1</formula>
    </cfRule>
    <cfRule type="expression" priority="51" dxfId="1" stopIfTrue="1">
      <formula>WEEKDAY($A9)=7</formula>
    </cfRule>
    <cfRule type="expression" priority="52" dxfId="1" stopIfTrue="1">
      <formula>WEEKDAY($A9)=1</formula>
    </cfRule>
    <cfRule type="expression" priority="49" dxfId="0" stopIfTrue="1">
      <formula>$D9="祝日"</formula>
    </cfRule>
  </conditionalFormatting>
  <conditionalFormatting sqref="F38:H38">
    <cfRule type="expression" priority="46" dxfId="1" stopIfTrue="1">
      <formula>COUNTIF(祝日,$A38)=1</formula>
    </cfRule>
    <cfRule type="expression" priority="47" dxfId="1" stopIfTrue="1">
      <formula>WEEKDAY($A38)=7</formula>
    </cfRule>
    <cfRule type="expression" priority="48" dxfId="1" stopIfTrue="1">
      <formula>WEEKDAY($A38)=1</formula>
    </cfRule>
    <cfRule type="expression" priority="45" dxfId="0" stopIfTrue="1">
      <formula>$D38="祝日"</formula>
    </cfRule>
  </conditionalFormatting>
  <conditionalFormatting sqref="F10:H10">
    <cfRule type="expression" priority="42" dxfId="1" stopIfTrue="1">
      <formula>COUNTIF(祝日,$A10)=1</formula>
    </cfRule>
    <cfRule type="expression" priority="43" dxfId="1" stopIfTrue="1">
      <formula>WEEKDAY($A10)=7</formula>
    </cfRule>
    <cfRule type="expression" priority="44" dxfId="1" stopIfTrue="1">
      <formula>WEEKDAY($A10)=1</formula>
    </cfRule>
    <cfRule type="expression" priority="41" dxfId="0" stopIfTrue="1">
      <formula>$D10="祝日"</formula>
    </cfRule>
  </conditionalFormatting>
  <conditionalFormatting sqref="F12:H12">
    <cfRule type="expression" priority="38" dxfId="1" stopIfTrue="1">
      <formula>COUNTIF(祝日,$A12)=1</formula>
    </cfRule>
    <cfRule type="expression" priority="39" dxfId="1" stopIfTrue="1">
      <formula>WEEKDAY($A12)=7</formula>
    </cfRule>
    <cfRule type="expression" priority="40" dxfId="1" stopIfTrue="1">
      <formula>WEEKDAY($A12)=1</formula>
    </cfRule>
    <cfRule type="expression" priority="37" dxfId="0" stopIfTrue="1">
      <formula>$D12="祝日"</formula>
    </cfRule>
  </conditionalFormatting>
  <conditionalFormatting sqref="F14:H14">
    <cfRule type="expression" priority="34" dxfId="1" stopIfTrue="1">
      <formula>COUNTIF(祝日,$A14)=1</formula>
    </cfRule>
    <cfRule type="expression" priority="35" dxfId="1" stopIfTrue="1">
      <formula>WEEKDAY($A14)=7</formula>
    </cfRule>
    <cfRule type="expression" priority="36" dxfId="1" stopIfTrue="1">
      <formula>WEEKDAY($A14)=1</formula>
    </cfRule>
    <cfRule type="expression" priority="33" dxfId="0" stopIfTrue="1">
      <formula>$D14="祝日"</formula>
    </cfRule>
  </conditionalFormatting>
  <conditionalFormatting sqref="F11:H11">
    <cfRule type="expression" priority="30" dxfId="1" stopIfTrue="1">
      <formula>COUNTIF(祝日,$A11)=1</formula>
    </cfRule>
    <cfRule type="expression" priority="31" dxfId="1" stopIfTrue="1">
      <formula>WEEKDAY($A11)=7</formula>
    </cfRule>
    <cfRule type="expression" priority="32" dxfId="1" stopIfTrue="1">
      <formula>WEEKDAY($A11)=1</formula>
    </cfRule>
    <cfRule type="expression" priority="29" dxfId="0" stopIfTrue="1">
      <formula>$D11="祝日"</formula>
    </cfRule>
  </conditionalFormatting>
  <conditionalFormatting sqref="F13:H13">
    <cfRule type="expression" priority="26" dxfId="1" stopIfTrue="1">
      <formula>COUNTIF(祝日,$A13)=1</formula>
    </cfRule>
    <cfRule type="expression" priority="27" dxfId="1" stopIfTrue="1">
      <formula>WEEKDAY($A13)=7</formula>
    </cfRule>
    <cfRule type="expression" priority="28" dxfId="1" stopIfTrue="1">
      <formula>WEEKDAY($A13)=1</formula>
    </cfRule>
    <cfRule type="expression" priority="25" dxfId="0" stopIfTrue="1">
      <formula>$D13="祝日"</formula>
    </cfRule>
  </conditionalFormatting>
  <conditionalFormatting sqref="F17:H19">
    <cfRule type="expression" priority="22" dxfId="1" stopIfTrue="1">
      <formula>COUNTIF(祝日,$A17)=1</formula>
    </cfRule>
    <cfRule type="expression" priority="23" dxfId="1" stopIfTrue="1">
      <formula>WEEKDAY($A17)=7</formula>
    </cfRule>
    <cfRule type="expression" priority="24" dxfId="1" stopIfTrue="1">
      <formula>WEEKDAY($A17)=1</formula>
    </cfRule>
    <cfRule type="expression" priority="21" dxfId="0" stopIfTrue="1">
      <formula>$D17="祝日"</formula>
    </cfRule>
  </conditionalFormatting>
  <conditionalFormatting sqref="I25">
    <cfRule type="expression" priority="18" dxfId="1" stopIfTrue="1">
      <formula>COUNTIF(祝日,$A25)=1</formula>
    </cfRule>
    <cfRule type="expression" priority="19" dxfId="1" stopIfTrue="1">
      <formula>WEEKDAY($A25)=7</formula>
    </cfRule>
    <cfRule type="expression" priority="20" dxfId="1" stopIfTrue="1">
      <formula>WEEKDAY($A25)=1</formula>
    </cfRule>
    <cfRule type="expression" priority="17" dxfId="0" stopIfTrue="1">
      <formula>$D25="祝日"</formula>
    </cfRule>
  </conditionalFormatting>
  <conditionalFormatting sqref="F25:H25">
    <cfRule type="expression" priority="14" dxfId="1" stopIfTrue="1">
      <formula>COUNTIF(祝日,$A25)=1</formula>
    </cfRule>
    <cfRule type="expression" priority="15" dxfId="1" stopIfTrue="1">
      <formula>WEEKDAY($A25)=7</formula>
    </cfRule>
    <cfRule type="expression" priority="16" dxfId="1" stopIfTrue="1">
      <formula>WEEKDAY($A25)=1</formula>
    </cfRule>
    <cfRule type="expression" priority="13" dxfId="0" stopIfTrue="1">
      <formula>$D25="祝日"</formula>
    </cfRule>
  </conditionalFormatting>
  <conditionalFormatting sqref="F26:H28">
    <cfRule type="expression" priority="10" dxfId="1" stopIfTrue="1">
      <formula>COUNTIF(祝日,$A26)=1</formula>
    </cfRule>
    <cfRule type="expression" priority="11" dxfId="1" stopIfTrue="1">
      <formula>WEEKDAY($A26)=7</formula>
    </cfRule>
    <cfRule type="expression" priority="12" dxfId="1" stopIfTrue="1">
      <formula>WEEKDAY($A26)=1</formula>
    </cfRule>
    <cfRule type="expression" priority="9" dxfId="0" stopIfTrue="1">
      <formula>$D26="祝日"</formula>
    </cfRule>
  </conditionalFormatting>
  <conditionalFormatting sqref="F31:H35">
    <cfRule type="expression" priority="6" dxfId="1" stopIfTrue="1">
      <formula>COUNTIF(祝日,$A31)=1</formula>
    </cfRule>
    <cfRule type="expression" priority="7" dxfId="1" stopIfTrue="1">
      <formula>WEEKDAY($A31)=7</formula>
    </cfRule>
    <cfRule type="expression" priority="8" dxfId="1" stopIfTrue="1">
      <formula>WEEKDAY($A31)=1</formula>
    </cfRule>
    <cfRule type="expression" priority="5" dxfId="0" stopIfTrue="1">
      <formula>$D31="祝日"</formula>
    </cfRule>
  </conditionalFormatting>
  <conditionalFormatting sqref="F36:H36">
    <cfRule type="expression" priority="2" dxfId="1" stopIfTrue="1">
      <formula>COUNTIF(祝日,$A36)=1</formula>
    </cfRule>
    <cfRule type="expression" priority="3" dxfId="1" stopIfTrue="1">
      <formula>WEEKDAY($A36)=7</formula>
    </cfRule>
    <cfRule type="expression" priority="4" dxfId="1" stopIfTrue="1">
      <formula>WEEKDAY($A36)=1</formula>
    </cfRule>
    <cfRule type="expression" priority="1" dxfId="0" stopIfTrue="1">
      <formula>$D36="祝日"</formula>
    </cfRule>
  </conditionalFormatting>
  <dataValidations count="2">
    <dataValidation sqref="D8:D38" showErrorMessage="1" showInputMessage="1" allowBlank="1" type="list">
      <formula1>$A$51:$A$61</formula1>
    </dataValidation>
    <dataValidation sqref="C8:C38" showErrorMessage="1" showInputMessage="1" allowBlank="1" type="list">
      <formula1>"リモート,出張"</formula1>
    </dataValidation>
  </dataValidations>
  <printOptions horizontalCentered="1"/>
  <pageMargins left="0.5905511811023623" right="0.2362204724409449" top="0.984251968503937" bottom="0.3543307086614174" header="0.5118110236220472" footer="0.3149606299212598"/>
  <pageSetup orientation="portrait" paperSize="9" scale="50"/>
  <headerFooter>
    <oddHeader>&amp;C&amp;"-,太字"&amp;22 就業記録簿&amp;R&amp;G</oddHeader>
    <oddFooter>&amp;R印刷日&amp;D_x000a_&amp;K00-0442021.09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ayako.kimura_202006</dc:creator>
  <dcterms:created xsi:type="dcterms:W3CDTF">2021-09-07T06:47:06Z</dcterms:created>
  <dcterms:modified xsi:type="dcterms:W3CDTF">2022-01-27T23:55:26Z</dcterms:modified>
  <cp:lastModifiedBy>Trustia_im</cp:lastModifiedBy>
  <cp:lastPrinted>2021-11-01T07:45:27Z</cp:lastPrinted>
</cp:coreProperties>
</file>