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24226"/>
  <mc:AlternateContent xmlns:mc="http://schemas.openxmlformats.org/markup-compatibility/2006">
    <mc:Choice Requires="x15">
      <x15ac:absPath xmlns:x15ac="http://schemas.microsoft.com/office/spreadsheetml/2010/11/ac" url="N:\Admin\GAUZABLD\SW\ExcelAddins\BillMacros\"/>
    </mc:Choice>
  </mc:AlternateContent>
  <xr:revisionPtr revIDLastSave="0" documentId="13_ncr:1_{DA638F69-DFB1-4E13-9393-E662C21F6C23}" xr6:coauthVersionLast="36" xr6:coauthVersionMax="36" xr10:uidLastSave="{00000000-0000-0000-0000-000000000000}"/>
  <bookViews>
    <workbookView xWindow="480" yWindow="330" windowWidth="8280" windowHeight="6735" tabRatio="869" activeTab="9" xr2:uid="{00000000-000D-0000-FFFF-FFFF00000000}"/>
  </bookViews>
  <sheets>
    <sheet name="BillTemplate" sheetId="175" r:id="rId1"/>
    <sheet name="SumTemplate" sheetId="148" r:id="rId2"/>
    <sheet name="Info" sheetId="146" r:id="rId3"/>
    <sheet name="1" sheetId="117" r:id="rId4"/>
    <sheet name="2" sheetId="176" r:id="rId5"/>
    <sheet name="3" sheetId="177" r:id="rId6"/>
    <sheet name="4" sheetId="178" r:id="rId7"/>
    <sheet name="5" sheetId="179" r:id="rId8"/>
    <sheet name="6" sheetId="180" r:id="rId9"/>
    <sheet name="Summary" sheetId="85" r:id="rId10"/>
  </sheets>
  <definedNames>
    <definedName name="BillEnd" localSheetId="0">BillTemplate!$A$35:$K$37</definedName>
    <definedName name="BillSheet" localSheetId="0">BillTemplate!$A$1:$K$1</definedName>
    <definedName name="Blank" localSheetId="0">BillTemplate!$A$39:$K$39</definedName>
    <definedName name="ColHDR" localSheetId="0">BillTemplate!$A$3:$K$5</definedName>
    <definedName name="IHDR" localSheetId="0">BillTemplate!$A$18:$K$18</definedName>
    <definedName name="IHDR1" localSheetId="4">#REF!</definedName>
    <definedName name="IHDR1" localSheetId="5">#REF!</definedName>
    <definedName name="IHDR1" localSheetId="6">#REF!</definedName>
    <definedName name="IHDR1" localSheetId="7">#REF!</definedName>
    <definedName name="IHDR1" localSheetId="8">#REF!</definedName>
    <definedName name="IHDR1" localSheetId="0">BillTemplate!$A$20:$K$20</definedName>
    <definedName name="IHDR1">#REF!</definedName>
    <definedName name="IHDR2" localSheetId="4">#REF!</definedName>
    <definedName name="IHDR2" localSheetId="5">#REF!</definedName>
    <definedName name="IHDR2" localSheetId="6">#REF!</definedName>
    <definedName name="IHDR2" localSheetId="7">#REF!</definedName>
    <definedName name="IHDR2" localSheetId="8">#REF!</definedName>
    <definedName name="IHDR2" localSheetId="0">BillTemplate!$A$22:$K$22</definedName>
    <definedName name="IHDR2">#REF!</definedName>
    <definedName name="IHDR3" localSheetId="0">BillTemplate!$A$24:$K$24</definedName>
    <definedName name="Item" localSheetId="0">BillTemplate!$A$10:$K$10</definedName>
    <definedName name="Item1" localSheetId="4">#REF!</definedName>
    <definedName name="Item1" localSheetId="5">#REF!</definedName>
    <definedName name="Item1" localSheetId="6">#REF!</definedName>
    <definedName name="Item1" localSheetId="7">#REF!</definedName>
    <definedName name="Item1" localSheetId="8">#REF!</definedName>
    <definedName name="ITEM1" localSheetId="0">BillTemplate!$A$12:$K$12</definedName>
    <definedName name="Item1">#REF!</definedName>
    <definedName name="Item2" localSheetId="4">#REF!</definedName>
    <definedName name="Item2" localSheetId="5">#REF!</definedName>
    <definedName name="Item2" localSheetId="6">#REF!</definedName>
    <definedName name="Item2" localSheetId="7">#REF!</definedName>
    <definedName name="Item2" localSheetId="8">#REF!</definedName>
    <definedName name="ITEM2" localSheetId="0">BillTemplate!$A$14:$K$14</definedName>
    <definedName name="Item2">#REF!</definedName>
    <definedName name="ITEM3" localSheetId="0">BillTemplate!$A$16:$K$16</definedName>
    <definedName name="Note" localSheetId="0">BillTemplate!$A$8:$K$8</definedName>
    <definedName name="PB" localSheetId="0">BillTemplate!$A$27:$K$32</definedName>
    <definedName name="_xlnm.Print_Area" localSheetId="3">'1'!$B$1:$H$37</definedName>
    <definedName name="_xlnm.Print_Area" localSheetId="4">'2'!$B$1:$H$55</definedName>
    <definedName name="_xlnm.Print_Area" localSheetId="5">'3'!$B$1:$H$53</definedName>
    <definedName name="_xlnm.Print_Area" localSheetId="6">'4'!$B$1:$H$49</definedName>
    <definedName name="_xlnm.Print_Area" localSheetId="7">'5'!$B$1:$H$88</definedName>
    <definedName name="_xlnm.Print_Area" localSheetId="8">'6'!$B$1:$H$45</definedName>
    <definedName name="_xlnm.Print_Area" localSheetId="9">Summary!$B$1:$D$34</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7">'5'!$1:$4</definedName>
    <definedName name="_xlnm.Print_Titles" localSheetId="8">'6'!$1:$4</definedName>
    <definedName name="_xlnm.Print_Titles" localSheetId="9">Summary!$1:$4</definedName>
    <definedName name="SumBillRow" localSheetId="1">SumTemplate!$A$3:$E$3</definedName>
  </definedNames>
  <calcPr calcId="191029"/>
  <customWorkbookViews>
    <customWorkbookView name="Bill print" guid="{1BB185C8-6C96-4F6D-A64B-DBE584AAA7D2}" maximized="1" windowWidth="1020" windowHeight="634" activeSheetId="3"/>
    <customWorkbookView name="Check print" guid="{2EDF0EB6-99CD-4F2D-9A62-9FC3582DB372}" maximized="1" windowWidth="1020" windowHeight="634" activeSheetId="1"/>
  </customWorkbookView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K44" i="180" l="1"/>
  <c r="B44" i="180"/>
  <c r="K23" i="180"/>
  <c r="C23" i="180"/>
  <c r="K21" i="180"/>
  <c r="C21" i="180"/>
  <c r="K19" i="180"/>
  <c r="C19" i="180"/>
  <c r="K17" i="180"/>
  <c r="C17" i="180"/>
  <c r="K15" i="180"/>
  <c r="C15" i="180"/>
  <c r="K13" i="180"/>
  <c r="C13" i="180"/>
  <c r="K11" i="180"/>
  <c r="C11" i="180"/>
  <c r="K9" i="180"/>
  <c r="C9" i="180"/>
  <c r="K7" i="180"/>
  <c r="C7" i="180"/>
  <c r="K37" i="179" l="1"/>
  <c r="K40" i="179" s="1"/>
  <c r="B37" i="179"/>
  <c r="B87" i="179"/>
  <c r="K45" i="179"/>
  <c r="C45" i="179"/>
  <c r="K35" i="179"/>
  <c r="C35" i="179"/>
  <c r="K33" i="179"/>
  <c r="C33" i="179"/>
  <c r="K29" i="179"/>
  <c r="C29" i="179"/>
  <c r="K27" i="179"/>
  <c r="C27" i="179"/>
  <c r="K25" i="179"/>
  <c r="C25" i="179"/>
  <c r="K23" i="179"/>
  <c r="C23" i="179"/>
  <c r="K21" i="179"/>
  <c r="C21" i="179"/>
  <c r="K19" i="179"/>
  <c r="C19" i="179"/>
  <c r="K17" i="179"/>
  <c r="C17" i="179"/>
  <c r="K15" i="179"/>
  <c r="C15" i="179"/>
  <c r="K13" i="179"/>
  <c r="C13" i="179"/>
  <c r="K7" i="179"/>
  <c r="C7" i="179"/>
  <c r="K87" i="179" l="1"/>
  <c r="K48" i="178"/>
  <c r="B48" i="178"/>
  <c r="K23" i="178"/>
  <c r="C23" i="178"/>
  <c r="K21" i="178"/>
  <c r="C21" i="178"/>
  <c r="K19" i="178"/>
  <c r="C19" i="178"/>
  <c r="K17" i="178"/>
  <c r="C17" i="178"/>
  <c r="K15" i="178"/>
  <c r="C15" i="178"/>
  <c r="K13" i="178"/>
  <c r="C13" i="178"/>
  <c r="K11" i="178"/>
  <c r="C11" i="178"/>
  <c r="K9" i="178"/>
  <c r="C9" i="178"/>
  <c r="K7" i="178"/>
  <c r="C7" i="178"/>
  <c r="K52" i="177" l="1"/>
  <c r="B52" i="177"/>
  <c r="K11" i="177"/>
  <c r="C11" i="177"/>
  <c r="K7" i="177"/>
  <c r="C7" i="177"/>
  <c r="K54" i="176" l="1"/>
  <c r="B54" i="176"/>
  <c r="K39" i="176"/>
  <c r="C39" i="176"/>
  <c r="K37" i="176"/>
  <c r="C37" i="176"/>
  <c r="K35" i="176"/>
  <c r="C35" i="176"/>
  <c r="K33" i="176"/>
  <c r="C33" i="176"/>
  <c r="K31" i="176"/>
  <c r="C31" i="176"/>
  <c r="K29" i="176"/>
  <c r="C29" i="176"/>
  <c r="K27" i="176"/>
  <c r="C27" i="176"/>
  <c r="K25" i="176"/>
  <c r="C25" i="176"/>
  <c r="K23" i="176"/>
  <c r="C23" i="176"/>
  <c r="K21" i="176"/>
  <c r="C21" i="176"/>
  <c r="K19" i="176"/>
  <c r="C19" i="176"/>
  <c r="K17" i="176"/>
  <c r="C17" i="176"/>
  <c r="K15" i="176"/>
  <c r="C15" i="176"/>
  <c r="K13" i="176"/>
  <c r="C13" i="176"/>
  <c r="K11" i="176"/>
  <c r="C11" i="176"/>
  <c r="K9" i="176"/>
  <c r="C9" i="176"/>
  <c r="K7" i="176"/>
  <c r="C7" i="176"/>
  <c r="K36" i="117" l="1"/>
  <c r="B36" i="117"/>
  <c r="K33" i="117"/>
  <c r="C33" i="117"/>
  <c r="K31" i="117"/>
  <c r="C31" i="117"/>
  <c r="K29" i="117"/>
  <c r="C29" i="117"/>
  <c r="K27" i="117"/>
  <c r="C27" i="117"/>
  <c r="K25" i="117"/>
  <c r="C25" i="117"/>
  <c r="K23" i="117"/>
  <c r="C23" i="117"/>
  <c r="K21" i="117"/>
  <c r="C21" i="117"/>
  <c r="K19" i="117"/>
  <c r="C19" i="117"/>
  <c r="K17" i="117"/>
  <c r="C17" i="117"/>
  <c r="K15" i="117"/>
  <c r="C15" i="117"/>
  <c r="K13" i="117"/>
  <c r="C13" i="117"/>
  <c r="K11" i="117"/>
  <c r="C11" i="117"/>
  <c r="K9" i="117"/>
  <c r="C9" i="117"/>
  <c r="K7" i="117"/>
  <c r="C7" i="117"/>
  <c r="K36" i="175" l="1"/>
  <c r="B36" i="175"/>
  <c r="K31" i="175"/>
  <c r="K28" i="175"/>
  <c r="B28" i="175"/>
  <c r="K24" i="175"/>
  <c r="K22" i="175"/>
  <c r="K20" i="175"/>
  <c r="K18" i="175"/>
  <c r="K16" i="175"/>
  <c r="K14" i="175"/>
  <c r="K12" i="175"/>
  <c r="K10" i="175"/>
  <c r="C10" i="175" l="1"/>
  <c r="C14" i="175"/>
  <c r="C12" i="175"/>
  <c r="C9" i="85" l="1"/>
  <c r="B9" i="85"/>
  <c r="C8" i="85"/>
  <c r="B8" i="85"/>
  <c r="C7" i="85"/>
  <c r="B7" i="85"/>
  <c r="C6" i="85"/>
  <c r="B6" i="85"/>
  <c r="C5" i="85"/>
  <c r="B5" i="85"/>
  <c r="C4" i="85"/>
  <c r="B4" i="85"/>
  <c r="K1" i="180"/>
  <c r="C24" i="175"/>
  <c r="C22" i="175"/>
  <c r="C20" i="175"/>
  <c r="C18" i="175"/>
  <c r="K1" i="179"/>
  <c r="K1" i="178"/>
  <c r="K1" i="177"/>
  <c r="I1" i="180" l="1"/>
  <c r="E9" i="85" s="1"/>
  <c r="I1" i="177"/>
  <c r="E6" i="85" s="1"/>
  <c r="I1" i="178"/>
  <c r="E7" i="85" s="1"/>
  <c r="K1" i="176"/>
  <c r="I1" i="179" l="1"/>
  <c r="E8" i="85" s="1"/>
  <c r="I1" i="176"/>
  <c r="E5" i="85" s="1"/>
  <c r="I1" i="175" l="1"/>
  <c r="K1" i="117" l="1"/>
  <c r="I1" i="117" l="1"/>
  <c r="E4" i="85" s="1"/>
  <c r="E12" i="85" s="1"/>
  <c r="E16" i="85" s="1"/>
  <c r="C3" i="148"/>
  <c r="B3" i="148"/>
  <c r="E3" i="148" l="1"/>
  <c r="E19" i="85" l="1"/>
  <c r="E23" i="85" l="1"/>
  <c r="E26" i="85" s="1"/>
  <c r="E29" i="85" l="1"/>
  <c r="E32" i="85" s="1"/>
</calcChain>
</file>

<file path=xl/sharedStrings.xml><?xml version="1.0" encoding="utf-8"?>
<sst xmlns="http://schemas.openxmlformats.org/spreadsheetml/2006/main" count="584" uniqueCount="281">
  <si>
    <t>Description</t>
  </si>
  <si>
    <t>#BillEnd#</t>
  </si>
  <si>
    <t>#BillSheet#</t>
  </si>
  <si>
    <t>ColHDR</t>
  </si>
  <si>
    <t>Note</t>
  </si>
  <si>
    <t>IHDR</t>
  </si>
  <si>
    <t>SUMMARY OF SCHEDULE OF QUANTITIES</t>
  </si>
  <si>
    <t>#SumSheet#</t>
  </si>
  <si>
    <t>BillGrpStart</t>
  </si>
  <si>
    <t>BillGrpEnd</t>
  </si>
  <si>
    <t>#BillInfo#</t>
  </si>
  <si>
    <t>Use the following in headers/ footers</t>
  </si>
  <si>
    <t>#EndBillInfo#</t>
  </si>
  <si>
    <t>LeftMargin</t>
  </si>
  <si>
    <t>RightMargin</t>
  </si>
  <si>
    <t>TopMargin</t>
  </si>
  <si>
    <t>BottomMargin</t>
  </si>
  <si>
    <t>HeaderMargin</t>
  </si>
  <si>
    <t>FooterMargin</t>
  </si>
  <si>
    <t>cm</t>
  </si>
  <si>
    <t>FirstPageNumber</t>
  </si>
  <si>
    <t>LeftHeader</t>
  </si>
  <si>
    <t>CenterHeader</t>
  </si>
  <si>
    <t>RightHeader</t>
  </si>
  <si>
    <t>LeftFooter</t>
  </si>
  <si>
    <t>CenterFooter</t>
  </si>
  <si>
    <t>RightFooter</t>
  </si>
  <si>
    <t>&amp;L</t>
  </si>
  <si>
    <t>Left aligns the characters that follow.</t>
  </si>
  <si>
    <t>&amp;C</t>
  </si>
  <si>
    <t>Centers the characters that follow.</t>
  </si>
  <si>
    <t>&amp;R</t>
  </si>
  <si>
    <t>Right aligns the characters that follow.</t>
  </si>
  <si>
    <t>&amp;E</t>
  </si>
  <si>
    <t>Turns double-underline printing on or off.</t>
  </si>
  <si>
    <t>&amp;X</t>
  </si>
  <si>
    <t>Turns superscript printing on or off.</t>
  </si>
  <si>
    <t>&amp;Y</t>
  </si>
  <si>
    <t>Turns subscript printing on or off.</t>
  </si>
  <si>
    <t>&amp;B</t>
  </si>
  <si>
    <t>Turns bold printing on or off.</t>
  </si>
  <si>
    <t>&amp;I</t>
  </si>
  <si>
    <t>Turns italic printing on or off.</t>
  </si>
  <si>
    <t>&amp;U</t>
  </si>
  <si>
    <t>Turns underline printing on or off.</t>
  </si>
  <si>
    <t>&amp;S</t>
  </si>
  <si>
    <t>Turns strikethrough printing on or off.</t>
  </si>
  <si>
    <t>&amp;"fontname"</t>
  </si>
  <si>
    <t>Prints the characters that follow in the specified font. Be sure to include the double quotation marks.</t>
  </si>
  <si>
    <t>&amp;nn</t>
  </si>
  <si>
    <t>Prints the characters that follow in the specified font size. Use a two-digit number to specify a size in points.</t>
  </si>
  <si>
    <t>&amp;color</t>
  </si>
  <si>
    <t>Prints the characters in the specified color. User supplies a hexidecimal color value.</t>
  </si>
  <si>
    <t>&amp;D</t>
  </si>
  <si>
    <t>Prints the current date.</t>
  </si>
  <si>
    <t>&amp;T</t>
  </si>
  <si>
    <t>Prints the current time.</t>
  </si>
  <si>
    <t>&amp;F</t>
  </si>
  <si>
    <t>Prints the name of the document.</t>
  </si>
  <si>
    <t>&amp;A</t>
  </si>
  <si>
    <t>Prints the name of the workbook tab.</t>
  </si>
  <si>
    <t>&amp;P</t>
  </si>
  <si>
    <t>Prints the page number.</t>
  </si>
  <si>
    <t>&amp;P+number</t>
  </si>
  <si>
    <t>Prints the page number plus the specified number.</t>
  </si>
  <si>
    <t>&amp;P-number</t>
  </si>
  <si>
    <t>Prints the page number minus the specified number.</t>
  </si>
  <si>
    <t>&amp;&amp;</t>
  </si>
  <si>
    <t>Prints a single ampersand.</t>
  </si>
  <si>
    <t>&amp;N</t>
  </si>
  <si>
    <t>Prints the total number of pages in the document.</t>
  </si>
  <si>
    <t>&amp;Z</t>
  </si>
  <si>
    <t>Prints the file path.</t>
  </si>
  <si>
    <t>&amp;G</t>
  </si>
  <si>
    <t>Inserts an image.</t>
  </si>
  <si>
    <t>Code</t>
  </si>
  <si>
    <t>PB</t>
  </si>
  <si>
    <t>Page &amp;P</t>
  </si>
  <si>
    <t>#SumEnd#</t>
  </si>
  <si>
    <t>#BillSheetTemplate#</t>
  </si>
  <si>
    <t>#SumTemplate#</t>
  </si>
  <si>
    <t>%</t>
  </si>
  <si>
    <t>DESCRIPTION</t>
  </si>
  <si>
    <t>UNIT</t>
  </si>
  <si>
    <t>QUANTITY</t>
  </si>
  <si>
    <t>RATE</t>
  </si>
  <si>
    <t>AMOUNT</t>
  </si>
  <si>
    <t>This sheet contains info that is used to set up the page layout</t>
  </si>
  <si>
    <t>Print date: &amp;D</t>
  </si>
  <si>
    <t>PrintTitleRows</t>
  </si>
  <si>
    <t>Must be a row range e.g. "$2:$4"</t>
  </si>
  <si>
    <t>$1:$4</t>
  </si>
  <si>
    <t>Bill A:</t>
  </si>
  <si>
    <t>Test</t>
  </si>
  <si>
    <t>NOTE</t>
  </si>
  <si>
    <t>ITEM</t>
  </si>
  <si>
    <t>ITEM1</t>
  </si>
  <si>
    <t>ITEM2</t>
  </si>
  <si>
    <t>IHDR1</t>
  </si>
  <si>
    <t>IHDR2</t>
  </si>
  <si>
    <t>Notes:</t>
  </si>
  <si>
    <t>Sheet tabs are made coloured "red" if the sheet contains items with measurements and "yellow" if it does not contain measured items</t>
  </si>
  <si>
    <t>A row contains measurement if the cells in columns F, G or H contains contains something</t>
  </si>
  <si>
    <t>Rows with no row type (empty) are hidden during page formatting</t>
  </si>
  <si>
    <t>Range "SumBillRow" will be inserted for each "red" bill sheet in the summary sheet</t>
  </si>
  <si>
    <t>Adjust the size of "SumBillRow" if more columns are required</t>
  </si>
  <si>
    <t>Format "SumBillRow" as required and add formules as required</t>
  </si>
  <si>
    <t>Use absolute references in the formules</t>
  </si>
  <si>
    <t>All the sheet references (everything before "!") in the formules will be replaced with the relevant bill sheet name</t>
  </si>
  <si>
    <t>Insert "returns" (Alt-Enter) in column A to make the row higher</t>
  </si>
  <si>
    <t>R . . . . . . . . . . . . . . . . .</t>
  </si>
  <si>
    <t>CONTRACT PRICE ADJUSTMENT</t>
  </si>
  <si>
    <t xml:space="preserve">Sum provided in terms of the provisions of </t>
  </si>
  <si>
    <t>the General Conditions of Contract . . . . . . . . . . . . . . . . . . . . . . . . . . . . . . . . . . . . .</t>
  </si>
  <si>
    <t>SUBTOTAL . . . . . . . . . . . . . . . . . . . . . . . . . . . . . . . . . . . . . . . . . . . . . . . . . . . . .</t>
  </si>
  <si>
    <t>CONTINGENCIES</t>
  </si>
  <si>
    <t xml:space="preserve">The sum provided here is under the sole control of the </t>
  </si>
  <si>
    <t>Engineer and may be deducted in whole or in part . . . . . . . . . . . . . . . . . . . . . . . .</t>
  </si>
  <si>
    <t>VALUE-ADDED TAX (VAT)</t>
  </si>
  <si>
    <t xml:space="preserve">The Tenderer shall add 15% of the subtotal for VAT . . . . . . . . . . . . . . . . . . . . . . . </t>
  </si>
  <si>
    <t>CONTRACT SUM CARRIED TO FORM OF TENDER</t>
  </si>
  <si>
    <t>Prov sum</t>
  </si>
  <si>
    <t>TOTAL OF SCHEDULE OF QUANTITIES</t>
  </si>
  <si>
    <t>NO</t>
  </si>
  <si>
    <t>PAYMENT</t>
  </si>
  <si>
    <t>REFERS</t>
  </si>
  <si>
    <t>TO</t>
  </si>
  <si>
    <t>must be numeric. The page numbers of the next selected sheets follow on this number</t>
  </si>
  <si>
    <t>First page, even page and odd pages options are not supported</t>
  </si>
  <si>
    <t>Anly the parameters in this sheet will be set, other parameters will be left as is2</t>
  </si>
  <si>
    <t xml:space="preserve">The first page number of the following sheet will follow the previous sheet last page number </t>
  </si>
  <si>
    <t>The following parameters are important for Bill Macros to work and are forced:</t>
  </si>
  <si>
    <t>PrintTitleColumns = ""</t>
  </si>
  <si>
    <t>Zoom = 100</t>
  </si>
  <si>
    <t>OddAndEvenPagesHeaderFooter = False</t>
  </si>
  <si>
    <t>DifferentFirstPageHeaderFooter = False</t>
  </si>
  <si>
    <t>CenterHorizontally = False</t>
  </si>
  <si>
    <t>CenterVertically = False</t>
  </si>
  <si>
    <t>Orientation = xlPortrait</t>
  </si>
  <si>
    <t>Draft = False</t>
  </si>
  <si>
    <t>PaperSize = xlPaperA4</t>
  </si>
  <si>
    <t>PrintHeadings = False</t>
  </si>
  <si>
    <t>PrintGridlines = False</t>
  </si>
  <si>
    <t>PrintComments = xlPrintNoComments</t>
  </si>
  <si>
    <t xml:space="preserve">        </t>
  </si>
  <si>
    <t>The row types are not case sensitive e.g. IHDR, ihdr, iHdr, etc. are all the same</t>
  </si>
  <si>
    <t>- The formats are transferred to the the bill sheet</t>
  </si>
  <si>
    <t>- They can be measured items</t>
  </si>
  <si>
    <t>- All rows in a group including the IHDR will be hidden if the group does not contained measured items</t>
  </si>
  <si>
    <t>- They all have the same effect, only the formatting differs e.g. bold, italic, underline, font, etc</t>
  </si>
  <si>
    <t>- "NOTE" is not a measured item</t>
  </si>
  <si>
    <t>- Is always displayed in a hdr group</t>
  </si>
  <si>
    <t>IHDR3</t>
  </si>
  <si>
    <t>CARRIED FORWARD</t>
  </si>
  <si>
    <t>BROUGHT FORWARD</t>
  </si>
  <si>
    <t xml:space="preserve">TOTAL CARRIED TO SUMMARY PAGE </t>
  </si>
  <si>
    <t>- A formula in a cell will be copied to the bill sheet and references to other sheets will be replaced with the relevant bill sheet</t>
  </si>
  <si>
    <t>ITEM3</t>
  </si>
  <si>
    <t>IHDR, IHDR1, IHDR2 &amp; IHDR3</t>
  </si>
  <si>
    <t>- Rows are grouped and hidden per IHDR level. IHDR is the highest level and IHDR2 the lowest level</t>
  </si>
  <si>
    <t>ITEM, ITEM1 &amp; ITEM2</t>
  </si>
  <si>
    <t>- Is the default format for a row and is applied to all rows that are not IHDRx or ITEMx</t>
  </si>
  <si>
    <t>Formulas in cells can be used for numbering, totals, summary descriptions, etc.</t>
  </si>
  <si>
    <t>- H0No, H1No, H2No, H3No &amp; HItNo are counters that can be inserted in a billsheet formula. These counters will be replaced with the actual values during page formatting</t>
  </si>
  <si>
    <t>- Note that the cell will show #NAME? because Excel does not recognise these counters but this is expected</t>
  </si>
  <si>
    <t>X</t>
  </si>
  <si>
    <t>Y</t>
  </si>
  <si>
    <t>Z</t>
  </si>
  <si>
    <t>SECTION 1</t>
  </si>
  <si>
    <t>CONTRACT ADMINISTRATION AND GENERAL REQUIREMENTS</t>
  </si>
  <si>
    <t>Contract administration and general requirements</t>
  </si>
  <si>
    <t>Lump sum</t>
  </si>
  <si>
    <t>Setting out of works</t>
  </si>
  <si>
    <t>Test and commission the installation</t>
  </si>
  <si>
    <t>Provide "as built" drawings</t>
  </si>
  <si>
    <t>Occupational Health and Safety File and all required documentation and registrations together with Health and Safety Representative</t>
  </si>
  <si>
    <t>Provide one week of training as per the policy of the Mogalakwena Local Municipality</t>
  </si>
  <si>
    <t>C3.7- 1.19.1</t>
  </si>
  <si>
    <t>C3.7- 1.19.2</t>
  </si>
  <si>
    <t>C3.7- 10.5</t>
  </si>
  <si>
    <t>C3.7- 1.19.4</t>
  </si>
  <si>
    <t>C3.6.1.18.2</t>
  </si>
  <si>
    <t>C3.6.1.18.1</t>
  </si>
  <si>
    <t>C3.6.1.18.3</t>
  </si>
  <si>
    <t xml:space="preserve">Monthly salary of CLO </t>
  </si>
  <si>
    <t>C3.6.1.18.4</t>
  </si>
  <si>
    <t>Payments for PSC members (R160 / person / meeting)</t>
  </si>
  <si>
    <t>C3.6.1.18.5</t>
  </si>
  <si>
    <t>Entry and exit medicals for labourers</t>
  </si>
  <si>
    <t>C3.6.1.18.6</t>
  </si>
  <si>
    <t xml:space="preserve">Payments for Client Representative - Health and Safety Agent </t>
  </si>
  <si>
    <t>C3.6.1.18.7</t>
  </si>
  <si>
    <t xml:space="preserve">Align and update existing cathodic protection scheme after new 33kV Line Route </t>
  </si>
  <si>
    <t>C3.6.1.18.8</t>
  </si>
  <si>
    <t>Contractor to apply and obtain tree felling permit from Local Government for all identified trees on route</t>
  </si>
  <si>
    <t xml:space="preserve">Pegging of Line Route as per Design </t>
  </si>
  <si>
    <t>Handling cost and profit in respect of sub items 1.7 to 1.13 above (%)</t>
  </si>
  <si>
    <t>SECTION 2</t>
  </si>
  <si>
    <t>CONTRACTOR'S ESTABLISHMENT ON SITE</t>
  </si>
  <si>
    <t>Contractor's establishment on site</t>
  </si>
  <si>
    <t>Fixed Charges</t>
  </si>
  <si>
    <t>Time-related charges</t>
  </si>
  <si>
    <t>Daywork</t>
  </si>
  <si>
    <t>C3.7-2.4.1.1</t>
  </si>
  <si>
    <t>C3.7-2.4.1.2</t>
  </si>
  <si>
    <t>C3.7-2.4.2</t>
  </si>
  <si>
    <t>Labour</t>
  </si>
  <si>
    <t>Unskilled labourers</t>
  </si>
  <si>
    <t>hr</t>
  </si>
  <si>
    <t>Semi-skilled labourers</t>
  </si>
  <si>
    <t>Artisans</t>
  </si>
  <si>
    <t>Foreman/supervision</t>
  </si>
  <si>
    <t>day</t>
  </si>
  <si>
    <t>Plant</t>
  </si>
  <si>
    <t>Compressor and jack hammers</t>
  </si>
  <si>
    <t>Diesel driven pump</t>
  </si>
  <si>
    <t>Trenching excavator</t>
  </si>
  <si>
    <t>Transport - specify:</t>
  </si>
  <si>
    <t>8 Ton Crane Truck</t>
  </si>
  <si>
    <t>4 Ton Truck</t>
  </si>
  <si>
    <t>LDV</t>
  </si>
  <si>
    <t>SECTION 3</t>
  </si>
  <si>
    <t>ACSR CONDUCTOR SUPPLY</t>
  </si>
  <si>
    <t xml:space="preserve">ACSR CONDUCTOR </t>
  </si>
  <si>
    <t>Supply and Delivery of , Aluminium Conductor Steel Reinforced ACSR (British Standard Sizes)</t>
  </si>
  <si>
    <t xml:space="preserve">Supply of conductor HARE , three conductors per span, including complete attachment of conductors to insulators. </t>
  </si>
  <si>
    <t>m</t>
  </si>
  <si>
    <t>SECTION 4</t>
  </si>
  <si>
    <t xml:space="preserve">MEDIUM VOLTAGE CABLE AND ACSR CONDUCTOR INSTALLATION </t>
  </si>
  <si>
    <t>Excavation</t>
  </si>
  <si>
    <t>Excavate in all materials for trenches, backfill, compact and dispose of surplus material</t>
  </si>
  <si>
    <t>m³</t>
  </si>
  <si>
    <t>C3.7-4.10.1.1</t>
  </si>
  <si>
    <t>Excavating in hard material (Silent Blasting and/or jack hammers)</t>
  </si>
  <si>
    <t>C3.7-4.10.1.2</t>
  </si>
  <si>
    <t>C3.7-4.10.1.3</t>
  </si>
  <si>
    <t>Excavating by hand in all materials</t>
  </si>
  <si>
    <t>Extra over item 4.1.1 for using backfill material obtained from:</t>
  </si>
  <si>
    <t>Borrow areas</t>
  </si>
  <si>
    <t>Sources provided by the contractor</t>
  </si>
  <si>
    <t>C3.7-4.10.1.4.A</t>
  </si>
  <si>
    <t>C3.7-4.10.1.4.B</t>
  </si>
  <si>
    <t xml:space="preserve">String ACSR Conductor </t>
  </si>
  <si>
    <t>Installation of conductor Hare, three conductors per span, including complete attachment of conductors to insulators.</t>
  </si>
  <si>
    <t>SECTION 5</t>
  </si>
  <si>
    <t>OVERHEAD LINE MATERIALS (COMPLETE STRUCTURES)</t>
  </si>
  <si>
    <t xml:space="preserve">Supply, Deliver and install the following complete structure fitted with all equipment and material as specified </t>
  </si>
  <si>
    <t>(Also refer to C 3.6.1.5 Detail Schedule of Structures )</t>
  </si>
  <si>
    <t>(All cross arms to be 4.5m)</t>
  </si>
  <si>
    <t xml:space="preserve">PN 6 - DDT 1710 (0Deg) 12m Pole </t>
  </si>
  <si>
    <t xml:space="preserve">PN 8 - DDT 1770 H-Pole (0Deg) 12m Pole </t>
  </si>
  <si>
    <t xml:space="preserve">PN 16 - DDT 1777 (Inline Strain) 14m Pole </t>
  </si>
  <si>
    <t xml:space="preserve">PN (1-5;7;9-15;19) - DDT 1778 (0-60Deg) 13m Pole </t>
  </si>
  <si>
    <t>number</t>
  </si>
  <si>
    <t>C3.6.1.18.11</t>
  </si>
  <si>
    <t xml:space="preserve">Supply, Deliver and install the following complete earthing philosophy with all equipment and material as specified </t>
  </si>
  <si>
    <t xml:space="preserve">(Rate to include all material, down conductor, lugs and installation) </t>
  </si>
  <si>
    <t>SPARK/BIL Wire gap device ASSY ST - (D-DT-3134)</t>
  </si>
  <si>
    <t>Temporary Stays (Existing Structures)</t>
  </si>
  <si>
    <t>Surge Arrestor Assembly H-Pole Structure - DDT - 1844 (4.5m Cross Arm)</t>
  </si>
  <si>
    <t xml:space="preserve">PN 17 - DDT 1783 3Pole Trips Strain Configuration 13m  Pole (Set of 3) </t>
  </si>
  <si>
    <t xml:space="preserve">PN 18 - DDT 1778 (0-60Deg) 14m Pole </t>
  </si>
  <si>
    <t>Surge arrestors:</t>
  </si>
  <si>
    <t>Supply of Distribution Class Surge arrestors MCOV (10kA) (IEC 99-4). Installation of Station Class surge arrestors complete with mounting brackets and earth wire</t>
  </si>
  <si>
    <t xml:space="preserve">Min MCOV 24kV / 10kA / Class 1 (DDT 3100) (Set of 3) (31mm/kV) </t>
  </si>
  <si>
    <t>SECTION 6</t>
  </si>
  <si>
    <t>BASIC OVERHEAD LINE INSTALLATION &amp; EXCAVATIONS</t>
  </si>
  <si>
    <t>Basic overhead line installation &amp; excavations</t>
  </si>
  <si>
    <t>Excavate in all materials for holes for poles, compact and dispose of surplus material</t>
  </si>
  <si>
    <t>Extra over item 6.1.1 for excavating in hard material (Rock Drilling) (Rate to include all pressure drilling equipment etc.)</t>
  </si>
  <si>
    <t>Planting and dressing of specified wooden pole</t>
  </si>
  <si>
    <t xml:space="preserve">Tree Felling on proposed line route </t>
  </si>
  <si>
    <t>Basic overhead line installation testing</t>
  </si>
  <si>
    <t xml:space="preserve">Provide accredited Line Insulation Testing Results </t>
  </si>
  <si>
    <t xml:space="preserve">Provide accredited earthing resistance test results for each pole configuration </t>
  </si>
  <si>
    <t xml:space="preserve">Provide accredited compaction testing results </t>
  </si>
  <si>
    <t>-</t>
  </si>
  <si>
    <t>Rate Only</t>
  </si>
  <si>
    <t>item2</t>
  </si>
  <si>
    <t>item1</t>
  </si>
  <si>
    <t>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</si>
</sst>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 #,##0.00_-;_-* &quot;-&quot;??_-;_-@_-"/>
    <numFmt numFmtId="164" formatCode="_ &quot;R&quot;\ * #,##0.00_ ;_ &quot;R&quot;\ * \-#,##0.00_ ;_ &quot;R&quot;\ * &quot;-&quot;??_ ;_ @_ "/>
    <numFmt numFmtId="165" formatCode="#,##0.00;\-#,##0.00;&quot;&quot;"/>
    <numFmt numFmtId="166" formatCode="General_)"/>
    <numFmt numFmtId="167" formatCode="#,##0.0_);\(#,##0.0\)"/>
    <numFmt numFmtId="168" formatCode="#.00"/>
    <numFmt numFmtId="169" formatCode="#."/>
    <numFmt numFmtId="170" formatCode="m\o\n\th\ d\,\ yyyy"/>
    <numFmt numFmtId="171" formatCode="yyyy/mm"/>
    <numFmt numFmtId="172" formatCode="&quot;Section &quot;#0"/>
    <numFmt numFmtId="173" formatCode="0.000"/>
    <numFmt numFmtId="174" formatCode="_ * #,##0.00_ ;_ * \-#,##0.00_ ;_ * &quot;-&quot;??_ ;_ @_ "/>
    <numFmt numFmtId="175" formatCode="&quot;R&quot;#,##0.00"/>
    <numFmt numFmtId="176" formatCode="[&gt;=1000]#,##0;General"/>
  </numFmts>
  <fonts count="19" x14ac:knownFonts="1">
    <font>
      <sz val="10"/>
      <name val="Arial"/>
    </font>
    <font>
      <sz val="10"/>
      <name val="Arial"/>
      <family val="2"/>
    </font>
    <font>
      <b/>
      <sz val="10"/>
      <name val="Arial"/>
      <family val="2"/>
    </font>
    <font>
      <sz val="10"/>
      <name val="Arial"/>
      <family val="2"/>
    </font>
    <font>
      <u/>
      <sz val="10"/>
      <name val="Times New Roman"/>
      <family val="1"/>
    </font>
    <font>
      <b/>
      <sz val="12"/>
      <name val="Arial"/>
      <family val="2"/>
    </font>
    <font>
      <sz val="8"/>
      <name val="Times New Roman"/>
      <family val="1"/>
    </font>
    <font>
      <sz val="1"/>
      <color indexed="8"/>
      <name val="Courier"/>
      <family val="3"/>
    </font>
    <font>
      <b/>
      <sz val="10"/>
      <name val="Times New Roman"/>
      <family val="1"/>
    </font>
    <font>
      <b/>
      <sz val="1"/>
      <color indexed="8"/>
      <name val="Courier"/>
      <family val="3"/>
    </font>
    <font>
      <sz val="12"/>
      <name val="Helv"/>
    </font>
    <font>
      <sz val="10"/>
      <name val="Helv"/>
    </font>
    <font>
      <sz val="12"/>
      <name val="Arial"/>
      <family val="2"/>
    </font>
    <font>
      <sz val="10"/>
      <name val="Arial"/>
      <family val="2"/>
    </font>
    <font>
      <sz val="10"/>
      <name val="Calibri"/>
      <family val="2"/>
      <scheme val="minor"/>
    </font>
    <font>
      <sz val="10"/>
      <name val="Arial"/>
      <family val="2"/>
    </font>
    <font>
      <i/>
      <u/>
      <sz val="10"/>
      <name val="Times New Roman"/>
      <family val="1"/>
    </font>
    <font>
      <sz val="10"/>
      <name val="Arial"/>
      <family val="2"/>
    </font>
    <font>
      <sz val="10"/>
      <name val="Arial"/>
      <family val="2"/>
    </font>
  </fonts>
  <fills count="4">
    <fill>
      <patternFill patternType="none"/>
    </fill>
    <fill>
      <patternFill patternType="gray125"/>
    </fill>
    <fill>
      <patternFill patternType="solid">
        <fgColor indexed="15"/>
      </patternFill>
    </fill>
    <fill>
      <patternFill patternType="solid">
        <fgColor theme="6" tint="0.79998168889431442"/>
        <bgColor indexed="64"/>
      </patternFill>
    </fill>
  </fills>
  <borders count="16">
    <border>
      <left/>
      <right/>
      <top/>
      <bottom/>
      <diagonal/>
    </border>
    <border>
      <left style="thick">
        <color indexed="64"/>
      </left>
      <right style="thin">
        <color indexed="64"/>
      </right>
      <top style="thick">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style="thin">
        <color indexed="64"/>
      </top>
      <bottom style="double">
        <color indexed="64"/>
      </bottom>
      <diagonal/>
    </border>
    <border>
      <left/>
      <right/>
      <top style="thin">
        <color indexed="64"/>
      </top>
      <bottom/>
      <diagonal/>
    </border>
    <border>
      <left style="thin">
        <color indexed="64"/>
      </left>
      <right style="thin">
        <color indexed="64"/>
      </right>
      <top/>
      <bottom/>
      <diagonal/>
    </border>
    <border>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ck">
        <color indexed="64"/>
      </left>
      <right/>
      <top/>
      <bottom/>
      <diagonal/>
    </border>
  </borders>
  <cellStyleXfs count="36">
    <xf numFmtId="0" fontId="0" fillId="0" borderId="0"/>
    <xf numFmtId="0" fontId="6" fillId="0" borderId="0">
      <alignment horizontal="center" wrapText="1"/>
      <protection locked="0"/>
    </xf>
    <xf numFmtId="43" fontId="3" fillId="0" borderId="0" applyFont="0" applyFill="0" applyBorder="0" applyAlignment="0" applyProtection="0"/>
    <xf numFmtId="3" fontId="1" fillId="0" borderId="0" applyFont="0" applyFill="0" applyBorder="0" applyAlignment="0" applyProtection="0"/>
    <xf numFmtId="170" fontId="7" fillId="0" borderId="0">
      <protection locked="0"/>
    </xf>
    <xf numFmtId="168" fontId="7" fillId="0" borderId="0">
      <protection locked="0"/>
    </xf>
    <xf numFmtId="166" fontId="8" fillId="0" borderId="1" applyBorder="0"/>
    <xf numFmtId="0" fontId="5" fillId="0" borderId="2" applyNumberFormat="0" applyAlignment="0" applyProtection="0">
      <alignment horizontal="left" vertical="center"/>
    </xf>
    <xf numFmtId="0" fontId="5" fillId="0" borderId="3">
      <alignment horizontal="left" vertical="center"/>
    </xf>
    <xf numFmtId="169" fontId="9" fillId="0" borderId="0">
      <protection locked="0"/>
    </xf>
    <xf numFmtId="169" fontId="9" fillId="0" borderId="0">
      <protection locked="0"/>
    </xf>
    <xf numFmtId="167" fontId="10" fillId="2" borderId="0"/>
    <xf numFmtId="0" fontId="3" fillId="0" borderId="0"/>
    <xf numFmtId="0" fontId="1" fillId="0" borderId="0"/>
    <xf numFmtId="43" fontId="2" fillId="0" borderId="4" applyNumberFormat="0" applyBorder="0" applyAlignment="0" applyProtection="0">
      <alignment vertical="top" wrapText="1"/>
    </xf>
    <xf numFmtId="0" fontId="5" fillId="0" borderId="5" applyNumberFormat="0" applyFill="0" applyBorder="0" applyProtection="0">
      <alignment vertical="center" wrapText="1"/>
    </xf>
    <xf numFmtId="0" fontId="4" fillId="0" borderId="0"/>
    <xf numFmtId="14" fontId="6" fillId="0" borderId="0">
      <alignment horizontal="center" wrapText="1"/>
      <protection locked="0"/>
    </xf>
    <xf numFmtId="9" fontId="3" fillId="0" borderId="0" applyFont="0" applyFill="0" applyBorder="0" applyAlignment="0" applyProtection="0"/>
    <xf numFmtId="4" fontId="11" fillId="0" borderId="6"/>
    <xf numFmtId="169" fontId="7" fillId="0" borderId="7">
      <protection locked="0"/>
    </xf>
    <xf numFmtId="49" fontId="1" fillId="0" borderId="0"/>
    <xf numFmtId="164" fontId="1" fillId="0" borderId="0" applyFont="0" applyFill="0" applyBorder="0" applyAlignment="0" applyProtection="0"/>
    <xf numFmtId="0" fontId="1" fillId="0" borderId="0"/>
    <xf numFmtId="164" fontId="13" fillId="0" borderId="0" applyFont="0" applyFill="0" applyBorder="0" applyAlignment="0" applyProtection="0"/>
    <xf numFmtId="0" fontId="14" fillId="0" borderId="0"/>
    <xf numFmtId="174" fontId="15" fillId="0" borderId="0" applyFont="0" applyFill="0" applyBorder="0" applyAlignment="0" applyProtection="0"/>
    <xf numFmtId="164" fontId="15" fillId="0" borderId="0" applyFont="0" applyFill="0" applyBorder="0" applyAlignment="0" applyProtection="0"/>
    <xf numFmtId="0" fontId="16" fillId="0" borderId="15"/>
    <xf numFmtId="174" fontId="17"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9" fontId="1" fillId="0" borderId="0" applyFont="0" applyFill="0" applyBorder="0" applyAlignment="0" applyProtection="0"/>
    <xf numFmtId="174" fontId="18" fillId="0" borderId="0" applyFont="0" applyFill="0" applyBorder="0" applyAlignment="0" applyProtection="0"/>
    <xf numFmtId="174" fontId="1" fillId="0" borderId="0" applyFont="0" applyFill="0" applyBorder="0" applyAlignment="0" applyProtection="0"/>
    <xf numFmtId="0" fontId="1" fillId="0" borderId="0"/>
  </cellStyleXfs>
  <cellXfs count="165">
    <xf numFmtId="0" fontId="0" fillId="0" borderId="0" xfId="0"/>
    <xf numFmtId="0" fontId="1" fillId="0" borderId="0" xfId="0" applyFont="1" applyAlignment="1">
      <alignment vertical="top"/>
    </xf>
    <xf numFmtId="0" fontId="1" fillId="0" borderId="0" xfId="0" applyFont="1" applyAlignment="1">
      <alignment horizontal="center" vertical="top"/>
    </xf>
    <xf numFmtId="49" fontId="1" fillId="0" borderId="0" xfId="21" applyFill="1" applyBorder="1" applyProtection="1">
      <protection locked="0"/>
    </xf>
    <xf numFmtId="0" fontId="1" fillId="0" borderId="0" xfId="21" applyNumberFormat="1" applyFill="1" applyBorder="1" applyAlignment="1" applyProtection="1">
      <alignment horizontal="center"/>
      <protection locked="0"/>
    </xf>
    <xf numFmtId="0" fontId="1" fillId="0" borderId="9" xfId="13" applyFont="1" applyFill="1" applyBorder="1" applyAlignment="1" applyProtection="1">
      <alignment horizontal="center" vertical="top" wrapText="1"/>
      <protection locked="0"/>
    </xf>
    <xf numFmtId="49" fontId="1" fillId="0" borderId="0" xfId="21" applyFill="1" applyBorder="1"/>
    <xf numFmtId="4" fontId="1" fillId="0" borderId="0" xfId="21" applyNumberFormat="1" applyFill="1" applyBorder="1" applyProtection="1">
      <protection locked="0"/>
    </xf>
    <xf numFmtId="4" fontId="1" fillId="0" borderId="0" xfId="21" applyNumberFormat="1" applyFill="1" applyBorder="1" applyAlignment="1" applyProtection="1">
      <alignment horizontal="center"/>
      <protection locked="0"/>
    </xf>
    <xf numFmtId="49" fontId="1" fillId="0" borderId="0" xfId="21" applyFill="1" applyBorder="1" applyAlignment="1" applyProtection="1">
      <protection locked="0"/>
    </xf>
    <xf numFmtId="49" fontId="1" fillId="0" borderId="0" xfId="21" applyFill="1" applyBorder="1" applyAlignment="1" applyProtection="1">
      <alignment vertical="top" wrapText="1"/>
      <protection locked="0"/>
    </xf>
    <xf numFmtId="49" fontId="12" fillId="0" borderId="0" xfId="21" applyFont="1" applyFill="1" applyBorder="1" applyAlignment="1" applyProtection="1">
      <alignment vertical="top"/>
      <protection locked="0"/>
    </xf>
    <xf numFmtId="49" fontId="1" fillId="0" borderId="0" xfId="21" applyFill="1" applyBorder="1" applyAlignment="1" applyProtection="1">
      <alignment vertical="top"/>
      <protection locked="0"/>
    </xf>
    <xf numFmtId="49" fontId="1" fillId="0" borderId="0" xfId="21" applyFont="1" applyFill="1" applyBorder="1" applyProtection="1">
      <protection locked="0"/>
    </xf>
    <xf numFmtId="49" fontId="1" fillId="0" borderId="0" xfId="21" applyFill="1" applyBorder="1" applyAlignment="1">
      <alignment vertical="center"/>
    </xf>
    <xf numFmtId="0" fontId="0" fillId="0" borderId="0" xfId="0" applyAlignment="1"/>
    <xf numFmtId="0" fontId="1" fillId="0" borderId="0" xfId="0" applyFont="1"/>
    <xf numFmtId="49" fontId="1" fillId="0" borderId="0" xfId="21" applyFont="1"/>
    <xf numFmtId="49" fontId="2" fillId="0" borderId="0" xfId="21" applyFont="1" applyAlignment="1"/>
    <xf numFmtId="0" fontId="1" fillId="0" borderId="0" xfId="24" applyNumberFormat="1" applyFont="1" applyBorder="1"/>
    <xf numFmtId="49" fontId="1" fillId="0" borderId="0" xfId="21" applyFont="1" applyAlignment="1"/>
    <xf numFmtId="4" fontId="1" fillId="0" borderId="10" xfId="21" applyNumberFormat="1" applyFont="1" applyBorder="1" applyAlignment="1"/>
    <xf numFmtId="164" fontId="1" fillId="0" borderId="0" xfId="24" applyFont="1" applyBorder="1"/>
    <xf numFmtId="4" fontId="1" fillId="0" borderId="0" xfId="21" applyNumberFormat="1" applyFont="1" applyBorder="1" applyAlignment="1"/>
    <xf numFmtId="49" fontId="1" fillId="0" borderId="0" xfId="21" applyFont="1" applyAlignment="1">
      <alignment wrapText="1"/>
    </xf>
    <xf numFmtId="0" fontId="2" fillId="0" borderId="9" xfId="0" applyFont="1" applyBorder="1" applyAlignment="1">
      <alignment horizontal="center"/>
    </xf>
    <xf numFmtId="0" fontId="2" fillId="0" borderId="0" xfId="0" applyFont="1"/>
    <xf numFmtId="0" fontId="1" fillId="0" borderId="0" xfId="13" applyFont="1" applyFill="1" applyBorder="1" applyAlignment="1" applyProtection="1">
      <alignment horizontal="center" vertical="top" wrapText="1"/>
      <protection locked="0"/>
    </xf>
    <xf numFmtId="0" fontId="2" fillId="0" borderId="12" xfId="23" applyFont="1" applyBorder="1" applyAlignment="1">
      <alignment horizontal="left" vertical="top"/>
    </xf>
    <xf numFmtId="0" fontId="1" fillId="0" borderId="12" xfId="23" applyFont="1" applyBorder="1" applyAlignment="1">
      <alignment vertical="top" wrapText="1"/>
    </xf>
    <xf numFmtId="0" fontId="1" fillId="0" borderId="12" xfId="23" applyFont="1" applyBorder="1" applyAlignment="1">
      <alignment horizontal="center" vertical="top"/>
    </xf>
    <xf numFmtId="165" fontId="1" fillId="0" borderId="12" xfId="23" applyNumberFormat="1" applyFont="1" applyBorder="1" applyAlignment="1">
      <alignment vertical="top"/>
    </xf>
    <xf numFmtId="174" fontId="2" fillId="0" borderId="13" xfId="30" applyFont="1" applyBorder="1" applyAlignment="1">
      <alignment horizontal="center" vertical="top"/>
    </xf>
    <xf numFmtId="0" fontId="1" fillId="0" borderId="9" xfId="23" applyNumberFormat="1" applyFont="1" applyFill="1" applyBorder="1" applyAlignment="1" applyProtection="1">
      <alignment horizontal="center" vertical="top"/>
      <protection locked="0"/>
    </xf>
    <xf numFmtId="0" fontId="1" fillId="0" borderId="9" xfId="13" applyNumberFormat="1" applyFont="1" applyFill="1" applyBorder="1" applyAlignment="1" applyProtection="1">
      <alignment horizontal="center"/>
      <protection locked="0"/>
    </xf>
    <xf numFmtId="0" fontId="1" fillId="0" borderId="0" xfId="23" applyFont="1" applyAlignment="1"/>
    <xf numFmtId="0" fontId="1" fillId="0" borderId="0" xfId="23" applyFont="1" applyAlignment="1">
      <alignment horizontal="center"/>
    </xf>
    <xf numFmtId="0" fontId="1" fillId="0" borderId="0" xfId="23" applyNumberFormat="1" applyFont="1" applyAlignment="1"/>
    <xf numFmtId="0" fontId="1" fillId="0" borderId="9" xfId="23" applyFont="1" applyFill="1" applyBorder="1" applyAlignment="1" applyProtection="1">
      <alignment horizontal="center" vertical="top"/>
      <protection locked="0"/>
    </xf>
    <xf numFmtId="2" fontId="1" fillId="0" borderId="9" xfId="23" applyNumberFormat="1" applyFont="1" applyFill="1" applyBorder="1" applyAlignment="1" applyProtection="1">
      <alignment horizontal="center" vertical="top"/>
      <protection locked="0"/>
    </xf>
    <xf numFmtId="0" fontId="1" fillId="0" borderId="0" xfId="23" applyFont="1" applyFill="1" applyBorder="1" applyAlignment="1">
      <alignment horizontal="left" vertical="top" wrapText="1"/>
    </xf>
    <xf numFmtId="0" fontId="1" fillId="0" borderId="9" xfId="13" applyFont="1" applyFill="1" applyBorder="1" applyAlignment="1" applyProtection="1">
      <alignment horizontal="center" wrapText="1"/>
      <protection locked="0"/>
    </xf>
    <xf numFmtId="0" fontId="1" fillId="0" borderId="0" xfId="23" applyFont="1" applyFill="1" applyBorder="1" applyAlignment="1" applyProtection="1">
      <alignment horizontal="center" vertical="top"/>
      <protection locked="0"/>
    </xf>
    <xf numFmtId="2" fontId="1" fillId="0" borderId="0" xfId="23" applyNumberFormat="1" applyFont="1" applyFill="1" applyBorder="1" applyAlignment="1" applyProtection="1">
      <alignment horizontal="center" vertical="top"/>
      <protection locked="0"/>
    </xf>
    <xf numFmtId="0" fontId="1" fillId="0" borderId="0" xfId="23" applyFont="1" applyFill="1" applyBorder="1" applyAlignment="1">
      <alignment horizontal="left" vertical="top" wrapText="1" indent="1"/>
    </xf>
    <xf numFmtId="0" fontId="1" fillId="0" borderId="0" xfId="23" applyFont="1" applyFill="1" applyBorder="1" applyAlignment="1">
      <alignment horizontal="left" vertical="top" wrapText="1" indent="2"/>
    </xf>
    <xf numFmtId="0" fontId="2" fillId="0" borderId="0" xfId="23" applyFont="1" applyFill="1" applyBorder="1" applyAlignment="1">
      <alignment horizontal="left" vertical="top" wrapText="1"/>
    </xf>
    <xf numFmtId="2" fontId="2" fillId="0" borderId="0" xfId="23" applyNumberFormat="1" applyFont="1" applyFill="1" applyBorder="1" applyAlignment="1" applyProtection="1">
      <alignment horizontal="center" vertical="top"/>
      <protection locked="0"/>
    </xf>
    <xf numFmtId="0" fontId="1" fillId="0" borderId="12" xfId="23" applyFont="1" applyFill="1" applyBorder="1" applyAlignment="1" applyProtection="1">
      <alignment horizontal="center" vertical="top"/>
      <protection locked="0"/>
    </xf>
    <xf numFmtId="0" fontId="1" fillId="0" borderId="8" xfId="23" applyFont="1" applyFill="1" applyBorder="1" applyAlignment="1">
      <alignment horizontal="left" vertical="top" wrapText="1"/>
    </xf>
    <xf numFmtId="0" fontId="1" fillId="0" borderId="8" xfId="23" applyFont="1" applyFill="1" applyBorder="1" applyAlignment="1">
      <alignment horizontal="center" vertical="top" wrapText="1"/>
    </xf>
    <xf numFmtId="0" fontId="1" fillId="0" borderId="8" xfId="23" applyFont="1" applyFill="1" applyBorder="1" applyAlignment="1" applyProtection="1">
      <alignment horizontal="center" vertical="top"/>
      <protection locked="0"/>
    </xf>
    <xf numFmtId="0" fontId="1" fillId="0" borderId="0" xfId="23" applyFont="1" applyFill="1" applyBorder="1" applyAlignment="1">
      <alignment horizontal="center" vertical="top" wrapText="1"/>
    </xf>
    <xf numFmtId="0" fontId="1" fillId="0" borderId="13" xfId="23" applyFont="1" applyFill="1" applyBorder="1" applyAlignment="1" applyProtection="1">
      <alignment horizontal="center" vertical="top"/>
      <protection locked="0"/>
    </xf>
    <xf numFmtId="0" fontId="1" fillId="0" borderId="10" xfId="23" applyFont="1" applyFill="1" applyBorder="1" applyAlignment="1">
      <alignment horizontal="left" vertical="top" wrapText="1"/>
    </xf>
    <xf numFmtId="0" fontId="1" fillId="0" borderId="10" xfId="23" applyFont="1" applyFill="1" applyBorder="1" applyAlignment="1">
      <alignment horizontal="center" vertical="top" wrapText="1"/>
    </xf>
    <xf numFmtId="0" fontId="1" fillId="0" borderId="10" xfId="23" applyFont="1" applyFill="1" applyBorder="1" applyAlignment="1" applyProtection="1">
      <alignment horizontal="center" vertical="top"/>
      <protection locked="0"/>
    </xf>
    <xf numFmtId="0" fontId="1" fillId="0" borderId="12" xfId="23" applyFont="1" applyBorder="1" applyAlignment="1">
      <alignment vertical="top"/>
    </xf>
    <xf numFmtId="0" fontId="1" fillId="0" borderId="8" xfId="23" applyFont="1" applyBorder="1" applyAlignment="1">
      <alignment vertical="top"/>
    </xf>
    <xf numFmtId="0" fontId="1" fillId="0" borderId="8" xfId="23" applyFont="1" applyBorder="1" applyAlignment="1">
      <alignment horizontal="center" vertical="top"/>
    </xf>
    <xf numFmtId="4" fontId="1" fillId="0" borderId="11" xfId="23" applyNumberFormat="1" applyFont="1" applyBorder="1" applyAlignment="1" applyProtection="1">
      <alignment horizontal="right" vertical="center"/>
      <protection locked="0"/>
    </xf>
    <xf numFmtId="4" fontId="1" fillId="0" borderId="12" xfId="23" applyNumberFormat="1" applyFont="1" applyBorder="1" applyAlignment="1">
      <alignment vertical="center"/>
    </xf>
    <xf numFmtId="0" fontId="1" fillId="0" borderId="0" xfId="23" applyFont="1" applyBorder="1" applyAlignment="1">
      <alignment horizontal="center" vertical="top"/>
    </xf>
    <xf numFmtId="4" fontId="1" fillId="0" borderId="9" xfId="23" applyNumberFormat="1" applyFont="1" applyBorder="1" applyAlignment="1">
      <alignment vertical="center"/>
    </xf>
    <xf numFmtId="0" fontId="1" fillId="0" borderId="13" xfId="23" applyFont="1" applyBorder="1" applyAlignment="1">
      <alignment vertical="top"/>
    </xf>
    <xf numFmtId="0" fontId="1" fillId="0" borderId="10" xfId="23" applyFont="1" applyBorder="1" applyAlignment="1">
      <alignment vertical="top"/>
    </xf>
    <xf numFmtId="0" fontId="1" fillId="0" borderId="10" xfId="23" applyFont="1" applyBorder="1" applyAlignment="1">
      <alignment horizontal="center" vertical="top"/>
    </xf>
    <xf numFmtId="4" fontId="1" fillId="0" borderId="14" xfId="23" applyNumberFormat="1" applyFont="1" applyBorder="1" applyAlignment="1" applyProtection="1">
      <alignment horizontal="right" vertical="center"/>
      <protection locked="0"/>
    </xf>
    <xf numFmtId="4" fontId="1" fillId="0" borderId="13" xfId="23" applyNumberFormat="1" applyFont="1" applyBorder="1" applyAlignment="1">
      <alignment vertical="center"/>
    </xf>
    <xf numFmtId="171" fontId="1" fillId="0" borderId="0" xfId="23" applyNumberFormat="1" applyFont="1" applyAlignment="1">
      <alignment vertical="top"/>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left"/>
    </xf>
    <xf numFmtId="175" fontId="0" fillId="0" borderId="0" xfId="0" applyNumberFormat="1" applyAlignment="1">
      <alignment horizontal="right"/>
    </xf>
    <xf numFmtId="0" fontId="5" fillId="0" borderId="0" xfId="13" applyFont="1" applyFill="1" applyBorder="1" applyAlignment="1" applyProtection="1">
      <alignment vertical="top"/>
      <protection locked="0"/>
    </xf>
    <xf numFmtId="175" fontId="1" fillId="0" borderId="0" xfId="0" applyNumberFormat="1" applyFont="1"/>
    <xf numFmtId="49" fontId="1" fillId="0" borderId="10" xfId="21" applyFont="1" applyBorder="1"/>
    <xf numFmtId="164" fontId="1" fillId="0" borderId="10" xfId="24" applyFont="1" applyBorder="1"/>
    <xf numFmtId="49" fontId="1" fillId="0" borderId="8" xfId="21" applyFont="1" applyBorder="1" applyAlignment="1">
      <alignment vertical="center" wrapText="1"/>
    </xf>
    <xf numFmtId="49" fontId="1" fillId="0" borderId="8" xfId="21" applyFont="1" applyBorder="1" applyAlignment="1">
      <alignment wrapText="1"/>
    </xf>
    <xf numFmtId="0" fontId="2" fillId="0" borderId="12" xfId="0" applyFont="1" applyBorder="1" applyAlignment="1">
      <alignment horizontal="center"/>
    </xf>
    <xf numFmtId="0" fontId="2" fillId="0" borderId="13" xfId="0" applyFont="1" applyBorder="1" applyAlignment="1">
      <alignment horizontal="center"/>
    </xf>
    <xf numFmtId="0" fontId="1" fillId="0" borderId="9" xfId="23" applyFont="1" applyFill="1" applyBorder="1" applyAlignment="1" applyProtection="1">
      <alignment horizontal="left" vertical="top" wrapText="1"/>
      <protection locked="0"/>
    </xf>
    <xf numFmtId="174" fontId="2" fillId="0" borderId="9" xfId="31" applyFont="1" applyBorder="1" applyAlignment="1">
      <alignment horizontal="center" vertical="top"/>
    </xf>
    <xf numFmtId="0" fontId="1" fillId="0" borderId="0" xfId="0" applyFont="1" applyAlignment="1">
      <alignment horizontal="left" indent="1"/>
    </xf>
    <xf numFmtId="0" fontId="0" fillId="0" borderId="0" xfId="0" applyAlignment="1">
      <alignment horizontal="left" indent="1"/>
    </xf>
    <xf numFmtId="0" fontId="1" fillId="0" borderId="9" xfId="23" applyFont="1" applyFill="1" applyBorder="1" applyAlignment="1" applyProtection="1">
      <alignment horizontal="left" vertical="top"/>
      <protection locked="0"/>
    </xf>
    <xf numFmtId="0" fontId="1" fillId="0" borderId="0" xfId="23" applyFont="1" applyAlignment="1">
      <alignment vertical="top"/>
    </xf>
    <xf numFmtId="0" fontId="2" fillId="0" borderId="0" xfId="23" applyFont="1" applyAlignment="1">
      <alignment horizontal="left" vertical="top"/>
    </xf>
    <xf numFmtId="165" fontId="2" fillId="0" borderId="0" xfId="23" applyNumberFormat="1" applyFont="1" applyAlignment="1">
      <alignment horizontal="left" vertical="top"/>
    </xf>
    <xf numFmtId="0" fontId="1" fillId="0" borderId="0" xfId="23"/>
    <xf numFmtId="0" fontId="1" fillId="0" borderId="0" xfId="23" applyFont="1" applyAlignment="1">
      <alignment horizontal="center" vertical="top"/>
    </xf>
    <xf numFmtId="172" fontId="2" fillId="0" borderId="0" xfId="23" applyNumberFormat="1" applyFont="1" applyAlignment="1">
      <alignment horizontal="left" vertical="top"/>
    </xf>
    <xf numFmtId="0" fontId="1" fillId="0" borderId="0" xfId="23" applyFont="1" applyAlignment="1">
      <alignment vertical="top" wrapText="1"/>
    </xf>
    <xf numFmtId="165" fontId="1" fillId="0" borderId="0" xfId="23" applyNumberFormat="1" applyFont="1" applyAlignment="1">
      <alignment vertical="top"/>
    </xf>
    <xf numFmtId="174" fontId="1" fillId="0" borderId="0" xfId="34" applyFont="1" applyAlignment="1">
      <alignment vertical="top"/>
    </xf>
    <xf numFmtId="174" fontId="2" fillId="0" borderId="9" xfId="34" applyFont="1" applyBorder="1" applyAlignment="1">
      <alignment horizontal="center" vertical="top"/>
    </xf>
    <xf numFmtId="165" fontId="2" fillId="0" borderId="9" xfId="34" applyNumberFormat="1" applyFont="1" applyBorder="1" applyAlignment="1">
      <alignment horizontal="center" vertical="top"/>
    </xf>
    <xf numFmtId="165" fontId="2" fillId="0" borderId="9" xfId="34" applyNumberFormat="1" applyFont="1" applyBorder="1" applyAlignment="1" applyProtection="1">
      <alignment horizontal="center" vertical="top"/>
      <protection locked="0"/>
    </xf>
    <xf numFmtId="0" fontId="1" fillId="0" borderId="0" xfId="23" applyAlignment="1"/>
    <xf numFmtId="174" fontId="2" fillId="0" borderId="13" xfId="34" applyFont="1" applyBorder="1" applyAlignment="1">
      <alignment horizontal="center" vertical="top"/>
    </xf>
    <xf numFmtId="165" fontId="2" fillId="0" borderId="13" xfId="34" applyNumberFormat="1" applyFont="1" applyBorder="1" applyAlignment="1">
      <alignment horizontal="center" vertical="top"/>
    </xf>
    <xf numFmtId="165" fontId="2" fillId="0" borderId="13" xfId="34" applyNumberFormat="1" applyFont="1" applyBorder="1" applyAlignment="1" applyProtection="1">
      <alignment horizontal="center" vertical="top"/>
      <protection locked="0"/>
    </xf>
    <xf numFmtId="0" fontId="1" fillId="0" borderId="0" xfId="23" applyFont="1" applyAlignment="1">
      <alignment horizontal="center" vertical="top" wrapText="1"/>
    </xf>
    <xf numFmtId="174" fontId="2" fillId="0" borderId="0" xfId="34" applyFont="1" applyBorder="1" applyAlignment="1">
      <alignment horizontal="center" vertical="top" wrapText="1"/>
    </xf>
    <xf numFmtId="165" fontId="2" fillId="0" borderId="0" xfId="34" applyNumberFormat="1" applyFont="1" applyBorder="1" applyAlignment="1">
      <alignment vertical="top" wrapText="1"/>
    </xf>
    <xf numFmtId="165" fontId="2" fillId="0" borderId="0" xfId="34" applyNumberFormat="1" applyFont="1" applyBorder="1" applyAlignment="1" applyProtection="1">
      <alignment horizontal="center" vertical="top" wrapText="1"/>
      <protection locked="0"/>
    </xf>
    <xf numFmtId="165" fontId="2" fillId="0" borderId="0" xfId="34" applyNumberFormat="1" applyFont="1" applyBorder="1" applyAlignment="1">
      <alignment horizontal="center" vertical="top" wrapText="1"/>
    </xf>
    <xf numFmtId="0" fontId="1" fillId="0" borderId="0" xfId="23" applyNumberFormat="1" applyAlignment="1"/>
    <xf numFmtId="0" fontId="1" fillId="0" borderId="9" xfId="34" applyNumberFormat="1" applyFont="1" applyFill="1" applyBorder="1" applyAlignment="1" applyProtection="1">
      <alignment vertical="top"/>
      <protection locked="0"/>
    </xf>
    <xf numFmtId="176" fontId="1" fillId="0" borderId="9" xfId="34" applyNumberFormat="1" applyFont="1" applyFill="1" applyBorder="1" applyAlignment="1" applyProtection="1">
      <alignment horizontal="right"/>
      <protection locked="0"/>
    </xf>
    <xf numFmtId="174" fontId="1" fillId="0" borderId="9" xfId="34" applyFont="1" applyFill="1" applyBorder="1" applyAlignment="1" applyProtection="1">
      <alignment horizontal="right" shrinkToFit="1"/>
      <protection locked="0"/>
    </xf>
    <xf numFmtId="0" fontId="1" fillId="0" borderId="0" xfId="34" applyNumberFormat="1" applyFont="1" applyFill="1" applyBorder="1" applyAlignment="1" applyProtection="1">
      <alignment vertical="top"/>
      <protection locked="0"/>
    </xf>
    <xf numFmtId="174" fontId="1" fillId="0" borderId="0" xfId="34" applyFont="1" applyFill="1" applyBorder="1" applyAlignment="1" applyProtection="1">
      <alignment horizontal="center" vertical="top"/>
      <protection locked="0"/>
    </xf>
    <xf numFmtId="174" fontId="1" fillId="0" borderId="0" xfId="34" applyFont="1" applyFill="1" applyBorder="1" applyAlignment="1" applyProtection="1">
      <alignment horizontal="right" vertical="top"/>
      <protection locked="0"/>
    </xf>
    <xf numFmtId="4" fontId="1" fillId="0" borderId="11" xfId="34" applyNumberFormat="1" applyFont="1" applyFill="1" applyBorder="1" applyAlignment="1" applyProtection="1">
      <alignment horizontal="right" vertical="center"/>
      <protection locked="0"/>
    </xf>
    <xf numFmtId="4" fontId="1" fillId="0" borderId="12" xfId="3" applyNumberFormat="1" applyFont="1" applyFill="1" applyBorder="1" applyAlignment="1" applyProtection="1">
      <alignment horizontal="center" vertical="top"/>
      <protection locked="0"/>
    </xf>
    <xf numFmtId="0" fontId="1" fillId="0" borderId="11" xfId="23" applyBorder="1"/>
    <xf numFmtId="0" fontId="1" fillId="0" borderId="12" xfId="23" applyBorder="1"/>
    <xf numFmtId="0" fontId="1" fillId="0" borderId="9" xfId="23" applyFont="1" applyBorder="1" applyAlignment="1">
      <alignment horizontal="center" vertical="top"/>
    </xf>
    <xf numFmtId="4" fontId="1" fillId="0" borderId="0" xfId="34" applyNumberFormat="1" applyFont="1" applyFill="1" applyBorder="1" applyAlignment="1" applyProtection="1">
      <alignment horizontal="left" vertical="center"/>
      <protection locked="0"/>
    </xf>
    <xf numFmtId="4" fontId="1" fillId="0" borderId="6" xfId="34" applyNumberFormat="1" applyFont="1" applyFill="1" applyBorder="1" applyAlignment="1" applyProtection="1">
      <alignment horizontal="right" vertical="center"/>
      <protection locked="0"/>
    </xf>
    <xf numFmtId="4" fontId="1" fillId="0" borderId="9" xfId="3" applyNumberFormat="1" applyFont="1" applyFill="1" applyBorder="1" applyAlignment="1" applyProtection="1">
      <alignment horizontal="left" vertical="top"/>
      <protection locked="0"/>
    </xf>
    <xf numFmtId="0" fontId="1" fillId="0" borderId="6" xfId="23" applyBorder="1"/>
    <xf numFmtId="165" fontId="1" fillId="0" borderId="9" xfId="23" applyNumberFormat="1" applyBorder="1"/>
    <xf numFmtId="4" fontId="1" fillId="0" borderId="14" xfId="34" applyNumberFormat="1" applyFont="1" applyFill="1" applyBorder="1" applyAlignment="1" applyProtection="1">
      <alignment horizontal="right" vertical="center"/>
      <protection locked="0"/>
    </xf>
    <xf numFmtId="4" fontId="1" fillId="0" borderId="13" xfId="3" applyNumberFormat="1" applyFont="1" applyFill="1" applyBorder="1" applyAlignment="1" applyProtection="1">
      <alignment horizontal="center" vertical="top"/>
      <protection locked="0"/>
    </xf>
    <xf numFmtId="0" fontId="1" fillId="0" borderId="14" xfId="23" applyBorder="1"/>
    <xf numFmtId="0" fontId="1" fillId="0" borderId="13" xfId="23" applyBorder="1"/>
    <xf numFmtId="4" fontId="1" fillId="0" borderId="8" xfId="34" applyNumberFormat="1" applyFont="1" applyBorder="1" applyAlignment="1">
      <alignment horizontal="center" vertical="top" wrapText="1"/>
    </xf>
    <xf numFmtId="0" fontId="2" fillId="0" borderId="9" xfId="23" applyFont="1" applyBorder="1" applyAlignment="1">
      <alignment horizontal="center" vertical="top"/>
    </xf>
    <xf numFmtId="4" fontId="2" fillId="0" borderId="0" xfId="23" applyNumberFormat="1" applyFont="1" applyBorder="1" applyAlignment="1" applyProtection="1">
      <alignment horizontal="left" vertical="center"/>
      <protection locked="0"/>
    </xf>
    <xf numFmtId="4" fontId="1" fillId="0" borderId="0" xfId="34" applyNumberFormat="1" applyFont="1" applyBorder="1" applyAlignment="1">
      <alignment horizontal="center" vertical="top" wrapText="1"/>
    </xf>
    <xf numFmtId="4" fontId="1" fillId="0" borderId="10" xfId="34" applyNumberFormat="1" applyFont="1" applyBorder="1" applyAlignment="1">
      <alignment horizontal="center" vertical="top" wrapText="1"/>
    </xf>
    <xf numFmtId="174" fontId="1" fillId="0" borderId="9" xfId="34" applyFont="1" applyFill="1" applyBorder="1" applyAlignment="1" applyProtection="1">
      <alignment horizontal="center" vertical="top"/>
      <protection locked="0"/>
    </xf>
    <xf numFmtId="174" fontId="1" fillId="0" borderId="6" xfId="34" applyFont="1" applyFill="1" applyBorder="1" applyAlignment="1" applyProtection="1">
      <alignment horizontal="center" vertical="top"/>
      <protection locked="0"/>
    </xf>
    <xf numFmtId="174" fontId="1" fillId="0" borderId="9" xfId="34" applyFont="1" applyFill="1" applyBorder="1" applyAlignment="1" applyProtection="1">
      <alignment horizontal="right" vertical="top"/>
      <protection locked="0"/>
    </xf>
    <xf numFmtId="0" fontId="2" fillId="0" borderId="0" xfId="23" applyFont="1"/>
    <xf numFmtId="0" fontId="1" fillId="0" borderId="0" xfId="23" applyFont="1"/>
    <xf numFmtId="0" fontId="1" fillId="0" borderId="0" xfId="23" quotePrefix="1"/>
    <xf numFmtId="0" fontId="1" fillId="0" borderId="0" xfId="23" quotePrefix="1" applyFont="1"/>
    <xf numFmtId="174" fontId="1" fillId="0" borderId="6" xfId="34" applyFont="1" applyFill="1" applyBorder="1" applyAlignment="1" applyProtection="1">
      <alignment horizontal="right" shrinkToFit="1"/>
      <protection locked="0"/>
    </xf>
    <xf numFmtId="0" fontId="0" fillId="3" borderId="5" xfId="0" applyFill="1" applyBorder="1"/>
    <xf numFmtId="171" fontId="1" fillId="0" borderId="0" xfId="23" applyNumberFormat="1" applyFont="1" applyAlignment="1">
      <alignment vertical="top" shrinkToFit="1"/>
    </xf>
    <xf numFmtId="0" fontId="1" fillId="0" borderId="0" xfId="23" applyFont="1" applyAlignment="1">
      <alignment shrinkToFit="1"/>
    </xf>
    <xf numFmtId="174" fontId="1" fillId="0" borderId="0" xfId="34" applyFont="1" applyFill="1" applyBorder="1" applyAlignment="1" applyProtection="1">
      <alignment horizontal="center" vertical="top" shrinkToFit="1"/>
      <protection locked="0"/>
    </xf>
    <xf numFmtId="174" fontId="1" fillId="0" borderId="0" xfId="34" applyFont="1" applyFill="1" applyBorder="1" applyAlignment="1" applyProtection="1">
      <alignment horizontal="right" vertical="top" shrinkToFit="1"/>
      <protection locked="0"/>
    </xf>
    <xf numFmtId="165" fontId="2" fillId="0" borderId="0" xfId="23" applyNumberFormat="1" applyFont="1" applyAlignment="1">
      <alignment horizontal="right" vertical="top"/>
    </xf>
    <xf numFmtId="165" fontId="1" fillId="0" borderId="0" xfId="23" applyNumberFormat="1" applyBorder="1" applyAlignment="1">
      <alignment shrinkToFit="1"/>
    </xf>
    <xf numFmtId="174" fontId="2" fillId="0" borderId="0" xfId="30" applyFont="1" applyAlignment="1">
      <alignment horizontal="right" vertical="top"/>
    </xf>
    <xf numFmtId="0" fontId="2" fillId="0" borderId="0" xfId="23" applyNumberFormat="1" applyFont="1" applyFill="1" applyBorder="1" applyAlignment="1">
      <alignment horizontal="left" vertical="top" wrapText="1"/>
    </xf>
    <xf numFmtId="0" fontId="1" fillId="0" borderId="9" xfId="34" applyNumberFormat="1" applyFont="1" applyFill="1" applyBorder="1" applyAlignment="1" applyProtection="1">
      <alignment horizontal="center" vertical="top"/>
      <protection locked="0"/>
    </xf>
    <xf numFmtId="0" fontId="1" fillId="0" borderId="6" xfId="34" applyNumberFormat="1" applyFont="1" applyFill="1" applyBorder="1" applyAlignment="1" applyProtection="1">
      <alignment horizontal="center" vertical="top"/>
      <protection locked="0"/>
    </xf>
    <xf numFmtId="0" fontId="1" fillId="0" borderId="9" xfId="34" applyNumberFormat="1" applyFont="1" applyFill="1" applyBorder="1" applyAlignment="1" applyProtection="1">
      <alignment horizontal="right" vertical="top"/>
      <protection locked="0"/>
    </xf>
    <xf numFmtId="0" fontId="1" fillId="0" borderId="0" xfId="23" applyFont="1" applyFill="1" applyBorder="1" applyAlignment="1">
      <alignment horizontal="left" vertical="top" wrapText="1" indent="3"/>
    </xf>
    <xf numFmtId="173" fontId="1" fillId="0" borderId="8" xfId="23" applyNumberFormat="1" applyFont="1" applyFill="1" applyBorder="1" applyAlignment="1" applyProtection="1">
      <alignment horizontal="center" vertical="top"/>
      <protection locked="0"/>
    </xf>
    <xf numFmtId="165" fontId="1" fillId="0" borderId="9" xfId="23" applyNumberFormat="1" applyBorder="1" applyAlignment="1">
      <alignment shrinkToFit="1"/>
    </xf>
    <xf numFmtId="173" fontId="1" fillId="0" borderId="10" xfId="23" applyNumberFormat="1" applyFont="1" applyFill="1" applyBorder="1" applyAlignment="1" applyProtection="1">
      <alignment horizontal="center" vertical="top"/>
      <protection locked="0"/>
    </xf>
    <xf numFmtId="0" fontId="1" fillId="0" borderId="8" xfId="23" applyFont="1" applyBorder="1" applyAlignment="1">
      <alignment vertical="top" wrapText="1"/>
    </xf>
    <xf numFmtId="4" fontId="1" fillId="0" borderId="6" xfId="23" applyNumberFormat="1" applyFont="1" applyBorder="1" applyAlignment="1" applyProtection="1">
      <alignment horizontal="right" vertical="center"/>
      <protection locked="0"/>
    </xf>
    <xf numFmtId="0" fontId="1" fillId="0" borderId="10" xfId="23" applyFont="1" applyBorder="1" applyAlignment="1">
      <alignment vertical="top" wrapText="1"/>
    </xf>
    <xf numFmtId="0" fontId="2" fillId="0" borderId="9" xfId="0" applyFont="1" applyBorder="1" applyAlignment="1">
      <alignment horizontal="center" vertical="top"/>
    </xf>
    <xf numFmtId="0" fontId="1" fillId="0" borderId="9" xfId="23" applyNumberFormat="1" applyFont="1" applyFill="1" applyBorder="1" applyAlignment="1" applyProtection="1">
      <alignment horizontal="center" vertical="top" wrapText="1"/>
      <protection locked="0"/>
    </xf>
    <xf numFmtId="0" fontId="1" fillId="0" borderId="9" xfId="0" applyFont="1" applyBorder="1" applyAlignment="1">
      <alignment horizontal="center" vertical="top"/>
    </xf>
    <xf numFmtId="176" fontId="1" fillId="0" borderId="0" xfId="34" applyNumberFormat="1" applyFont="1" applyFill="1" applyBorder="1" applyAlignment="1" applyProtection="1">
      <alignment horizontal="right"/>
      <protection locked="0"/>
    </xf>
  </cellXfs>
  <cellStyles count="36">
    <cellStyle name="args.style" xfId="1" xr:uid="{00000000-0005-0000-0000-000000000000}"/>
    <cellStyle name="Comma 2" xfId="2" xr:uid="{00000000-0005-0000-0000-000001000000}"/>
    <cellStyle name="Comma 3" xfId="26" xr:uid="{00000000-0005-0000-0000-000002000000}"/>
    <cellStyle name="Comma 3 2" xfId="31" xr:uid="{00000000-0005-0000-0000-000003000000}"/>
    <cellStyle name="Comma 4" xfId="29" xr:uid="{00000000-0005-0000-0000-000004000000}"/>
    <cellStyle name="Comma 4 2" xfId="33" xr:uid="{00000000-0005-0000-0000-000005000000}"/>
    <cellStyle name="Comma 4 2 2" xfId="34" xr:uid="{00000000-0005-0000-0000-000006000000}"/>
    <cellStyle name="Comma 5" xfId="30" xr:uid="{00000000-0005-0000-0000-000007000000}"/>
    <cellStyle name="Comma0" xfId="3" xr:uid="{00000000-0005-0000-0000-000008000000}"/>
    <cellStyle name="Currency 2" xfId="22" xr:uid="{00000000-0005-0000-0000-000009000000}"/>
    <cellStyle name="Currency 3" xfId="24" xr:uid="{00000000-0005-0000-0000-00000A000000}"/>
    <cellStyle name="Currency 4" xfId="27" xr:uid="{00000000-0005-0000-0000-00000B000000}"/>
    <cellStyle name="Date" xfId="4" xr:uid="{00000000-0005-0000-0000-00000C000000}"/>
    <cellStyle name="Fixed" xfId="5" xr:uid="{00000000-0005-0000-0000-00000D000000}"/>
    <cellStyle name="header" xfId="6" xr:uid="{00000000-0005-0000-0000-00000E000000}"/>
    <cellStyle name="Header1" xfId="7" xr:uid="{00000000-0005-0000-0000-00000F000000}"/>
    <cellStyle name="Header2" xfId="8" xr:uid="{00000000-0005-0000-0000-000010000000}"/>
    <cellStyle name="Heading1" xfId="9" xr:uid="{00000000-0005-0000-0000-000011000000}"/>
    <cellStyle name="Heading2" xfId="10" xr:uid="{00000000-0005-0000-0000-000012000000}"/>
    <cellStyle name="Input Cells" xfId="11" xr:uid="{00000000-0005-0000-0000-000013000000}"/>
    <cellStyle name="Normal" xfId="0" builtinId="0"/>
    <cellStyle name="Normal 10" xfId="35" xr:uid="{00000000-0005-0000-0000-000015000000}"/>
    <cellStyle name="Normal 2" xfId="12" xr:uid="{00000000-0005-0000-0000-000016000000}"/>
    <cellStyle name="Normal 3" xfId="21" xr:uid="{00000000-0005-0000-0000-000017000000}"/>
    <cellStyle name="Normal 4" xfId="23" xr:uid="{00000000-0005-0000-0000-000018000000}"/>
    <cellStyle name="Normal 5" xfId="25" xr:uid="{00000000-0005-0000-0000-000019000000}"/>
    <cellStyle name="Normal_Bill of quantities" xfId="13" xr:uid="{00000000-0005-0000-0000-00001A000000}"/>
    <cellStyle name="Opskrif" xfId="14" xr:uid="{00000000-0005-0000-0000-00001B000000}"/>
    <cellStyle name="OPSKRIF1" xfId="15" xr:uid="{00000000-0005-0000-0000-00001C000000}"/>
    <cellStyle name="OPSKRIFTE" xfId="16" xr:uid="{00000000-0005-0000-0000-00001D000000}"/>
    <cellStyle name="or" xfId="28" xr:uid="{00000000-0005-0000-0000-00001E000000}"/>
    <cellStyle name="per.style" xfId="17" xr:uid="{00000000-0005-0000-0000-00001F000000}"/>
    <cellStyle name="Percent 2" xfId="18" xr:uid="{00000000-0005-0000-0000-000020000000}"/>
    <cellStyle name="Percent 3" xfId="32" xr:uid="{00000000-0005-0000-0000-000021000000}"/>
    <cellStyle name="T.b.a." xfId="19" xr:uid="{00000000-0005-0000-0000-000022000000}"/>
    <cellStyle name="Total" xfId="20" builtinId="25" customBuiltin="1"/>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00FF"/>
  </sheetPr>
  <dimension ref="A1:L61"/>
  <sheetViews>
    <sheetView workbookViewId="0">
      <pane xSplit="5" ySplit="4" topLeftCell="F17" activePane="bottomRight" state="frozenSplit"/>
      <selection activeCell="D290" sqref="D290"/>
      <selection pane="topRight" activeCell="D290" sqref="D290"/>
      <selection pane="bottomLeft" activeCell="D290" sqref="D290"/>
      <selection pane="bottomRight" activeCell="C10" sqref="C10"/>
    </sheetView>
  </sheetViews>
  <sheetFormatPr defaultRowHeight="12.75" x14ac:dyDescent="0.2"/>
  <cols>
    <col min="1" max="1" width="9.140625" style="90"/>
    <col min="2" max="2" width="10.85546875" style="90" customWidth="1"/>
    <col min="3" max="3" width="9.140625" style="90"/>
    <col min="4" max="4" width="11.7109375" style="90" bestFit="1" customWidth="1"/>
    <col min="5" max="257" width="9.140625" style="90"/>
    <col min="258" max="258" width="10.85546875" style="90" customWidth="1"/>
    <col min="259" max="259" width="9.140625" style="90"/>
    <col min="260" max="260" width="11.7109375" style="90" bestFit="1" customWidth="1"/>
    <col min="261" max="513" width="9.140625" style="90"/>
    <col min="514" max="514" width="10.85546875" style="90" customWidth="1"/>
    <col min="515" max="515" width="9.140625" style="90"/>
    <col min="516" max="516" width="11.7109375" style="90" bestFit="1" customWidth="1"/>
    <col min="517" max="769" width="9.140625" style="90"/>
    <col min="770" max="770" width="10.85546875" style="90" customWidth="1"/>
    <col min="771" max="771" width="9.140625" style="90"/>
    <col min="772" max="772" width="11.7109375" style="90" bestFit="1" customWidth="1"/>
    <col min="773" max="1025" width="9.140625" style="90"/>
    <col min="1026" max="1026" width="10.85546875" style="90" customWidth="1"/>
    <col min="1027" max="1027" width="9.140625" style="90"/>
    <col min="1028" max="1028" width="11.7109375" style="90" bestFit="1" customWidth="1"/>
    <col min="1029" max="1281" width="9.140625" style="90"/>
    <col min="1282" max="1282" width="10.85546875" style="90" customWidth="1"/>
    <col min="1283" max="1283" width="9.140625" style="90"/>
    <col min="1284" max="1284" width="11.7109375" style="90" bestFit="1" customWidth="1"/>
    <col min="1285" max="1537" width="9.140625" style="90"/>
    <col min="1538" max="1538" width="10.85546875" style="90" customWidth="1"/>
    <col min="1539" max="1539" width="9.140625" style="90"/>
    <col min="1540" max="1540" width="11.7109375" style="90" bestFit="1" customWidth="1"/>
    <col min="1541" max="1793" width="9.140625" style="90"/>
    <col min="1794" max="1794" width="10.85546875" style="90" customWidth="1"/>
    <col min="1795" max="1795" width="9.140625" style="90"/>
    <col min="1796" max="1796" width="11.7109375" style="90" bestFit="1" customWidth="1"/>
    <col min="1797" max="2049" width="9.140625" style="90"/>
    <col min="2050" max="2050" width="10.85546875" style="90" customWidth="1"/>
    <col min="2051" max="2051" width="9.140625" style="90"/>
    <col min="2052" max="2052" width="11.7109375" style="90" bestFit="1" customWidth="1"/>
    <col min="2053" max="2305" width="9.140625" style="90"/>
    <col min="2306" max="2306" width="10.85546875" style="90" customWidth="1"/>
    <col min="2307" max="2307" width="9.140625" style="90"/>
    <col min="2308" max="2308" width="11.7109375" style="90" bestFit="1" customWidth="1"/>
    <col min="2309" max="2561" width="9.140625" style="90"/>
    <col min="2562" max="2562" width="10.85546875" style="90" customWidth="1"/>
    <col min="2563" max="2563" width="9.140625" style="90"/>
    <col min="2564" max="2564" width="11.7109375" style="90" bestFit="1" customWidth="1"/>
    <col min="2565" max="2817" width="9.140625" style="90"/>
    <col min="2818" max="2818" width="10.85546875" style="90" customWidth="1"/>
    <col min="2819" max="2819" width="9.140625" style="90"/>
    <col min="2820" max="2820" width="11.7109375" style="90" bestFit="1" customWidth="1"/>
    <col min="2821" max="3073" width="9.140625" style="90"/>
    <col min="3074" max="3074" width="10.85546875" style="90" customWidth="1"/>
    <col min="3075" max="3075" width="9.140625" style="90"/>
    <col min="3076" max="3076" width="11.7109375" style="90" bestFit="1" customWidth="1"/>
    <col min="3077" max="3329" width="9.140625" style="90"/>
    <col min="3330" max="3330" width="10.85546875" style="90" customWidth="1"/>
    <col min="3331" max="3331" width="9.140625" style="90"/>
    <col min="3332" max="3332" width="11.7109375" style="90" bestFit="1" customWidth="1"/>
    <col min="3333" max="3585" width="9.140625" style="90"/>
    <col min="3586" max="3586" width="10.85546875" style="90" customWidth="1"/>
    <col min="3587" max="3587" width="9.140625" style="90"/>
    <col min="3588" max="3588" width="11.7109375" style="90" bestFit="1" customWidth="1"/>
    <col min="3589" max="3841" width="9.140625" style="90"/>
    <col min="3842" max="3842" width="10.85546875" style="90" customWidth="1"/>
    <col min="3843" max="3843" width="9.140625" style="90"/>
    <col min="3844" max="3844" width="11.7109375" style="90" bestFit="1" customWidth="1"/>
    <col min="3845" max="4097" width="9.140625" style="90"/>
    <col min="4098" max="4098" width="10.85546875" style="90" customWidth="1"/>
    <col min="4099" max="4099" width="9.140625" style="90"/>
    <col min="4100" max="4100" width="11.7109375" style="90" bestFit="1" customWidth="1"/>
    <col min="4101" max="4353" width="9.140625" style="90"/>
    <col min="4354" max="4354" width="10.85546875" style="90" customWidth="1"/>
    <col min="4355" max="4355" width="9.140625" style="90"/>
    <col min="4356" max="4356" width="11.7109375" style="90" bestFit="1" customWidth="1"/>
    <col min="4357" max="4609" width="9.140625" style="90"/>
    <col min="4610" max="4610" width="10.85546875" style="90" customWidth="1"/>
    <col min="4611" max="4611" width="9.140625" style="90"/>
    <col min="4612" max="4612" width="11.7109375" style="90" bestFit="1" customWidth="1"/>
    <col min="4613" max="4865" width="9.140625" style="90"/>
    <col min="4866" max="4866" width="10.85546875" style="90" customWidth="1"/>
    <col min="4867" max="4867" width="9.140625" style="90"/>
    <col min="4868" max="4868" width="11.7109375" style="90" bestFit="1" customWidth="1"/>
    <col min="4869" max="5121" width="9.140625" style="90"/>
    <col min="5122" max="5122" width="10.85546875" style="90" customWidth="1"/>
    <col min="5123" max="5123" width="9.140625" style="90"/>
    <col min="5124" max="5124" width="11.7109375" style="90" bestFit="1" customWidth="1"/>
    <col min="5125" max="5377" width="9.140625" style="90"/>
    <col min="5378" max="5378" width="10.85546875" style="90" customWidth="1"/>
    <col min="5379" max="5379" width="9.140625" style="90"/>
    <col min="5380" max="5380" width="11.7109375" style="90" bestFit="1" customWidth="1"/>
    <col min="5381" max="5633" width="9.140625" style="90"/>
    <col min="5634" max="5634" width="10.85546875" style="90" customWidth="1"/>
    <col min="5635" max="5635" width="9.140625" style="90"/>
    <col min="5636" max="5636" width="11.7109375" style="90" bestFit="1" customWidth="1"/>
    <col min="5637" max="5889" width="9.140625" style="90"/>
    <col min="5890" max="5890" width="10.85546875" style="90" customWidth="1"/>
    <col min="5891" max="5891" width="9.140625" style="90"/>
    <col min="5892" max="5892" width="11.7109375" style="90" bestFit="1" customWidth="1"/>
    <col min="5893" max="6145" width="9.140625" style="90"/>
    <col min="6146" max="6146" width="10.85546875" style="90" customWidth="1"/>
    <col min="6147" max="6147" width="9.140625" style="90"/>
    <col min="6148" max="6148" width="11.7109375" style="90" bestFit="1" customWidth="1"/>
    <col min="6149" max="6401" width="9.140625" style="90"/>
    <col min="6402" max="6402" width="10.85546875" style="90" customWidth="1"/>
    <col min="6403" max="6403" width="9.140625" style="90"/>
    <col min="6404" max="6404" width="11.7109375" style="90" bestFit="1" customWidth="1"/>
    <col min="6405" max="6657" width="9.140625" style="90"/>
    <col min="6658" max="6658" width="10.85546875" style="90" customWidth="1"/>
    <col min="6659" max="6659" width="9.140625" style="90"/>
    <col min="6660" max="6660" width="11.7109375" style="90" bestFit="1" customWidth="1"/>
    <col min="6661" max="6913" width="9.140625" style="90"/>
    <col min="6914" max="6914" width="10.85546875" style="90" customWidth="1"/>
    <col min="6915" max="6915" width="9.140625" style="90"/>
    <col min="6916" max="6916" width="11.7109375" style="90" bestFit="1" customWidth="1"/>
    <col min="6917" max="7169" width="9.140625" style="90"/>
    <col min="7170" max="7170" width="10.85546875" style="90" customWidth="1"/>
    <col min="7171" max="7171" width="9.140625" style="90"/>
    <col min="7172" max="7172" width="11.7109375" style="90" bestFit="1" customWidth="1"/>
    <col min="7173" max="7425" width="9.140625" style="90"/>
    <col min="7426" max="7426" width="10.85546875" style="90" customWidth="1"/>
    <col min="7427" max="7427" width="9.140625" style="90"/>
    <col min="7428" max="7428" width="11.7109375" style="90" bestFit="1" customWidth="1"/>
    <col min="7429" max="7681" width="9.140625" style="90"/>
    <col min="7682" max="7682" width="10.85546875" style="90" customWidth="1"/>
    <col min="7683" max="7683" width="9.140625" style="90"/>
    <col min="7684" max="7684" width="11.7109375" style="90" bestFit="1" customWidth="1"/>
    <col min="7685" max="7937" width="9.140625" style="90"/>
    <col min="7938" max="7938" width="10.85546875" style="90" customWidth="1"/>
    <col min="7939" max="7939" width="9.140625" style="90"/>
    <col min="7940" max="7940" width="11.7109375" style="90" bestFit="1" customWidth="1"/>
    <col min="7941" max="8193" width="9.140625" style="90"/>
    <col min="8194" max="8194" width="10.85546875" style="90" customWidth="1"/>
    <col min="8195" max="8195" width="9.140625" style="90"/>
    <col min="8196" max="8196" width="11.7109375" style="90" bestFit="1" customWidth="1"/>
    <col min="8197" max="8449" width="9.140625" style="90"/>
    <col min="8450" max="8450" width="10.85546875" style="90" customWidth="1"/>
    <col min="8451" max="8451" width="9.140625" style="90"/>
    <col min="8452" max="8452" width="11.7109375" style="90" bestFit="1" customWidth="1"/>
    <col min="8453" max="8705" width="9.140625" style="90"/>
    <col min="8706" max="8706" width="10.85546875" style="90" customWidth="1"/>
    <col min="8707" max="8707" width="9.140625" style="90"/>
    <col min="8708" max="8708" width="11.7109375" style="90" bestFit="1" customWidth="1"/>
    <col min="8709" max="8961" width="9.140625" style="90"/>
    <col min="8962" max="8962" width="10.85546875" style="90" customWidth="1"/>
    <col min="8963" max="8963" width="9.140625" style="90"/>
    <col min="8964" max="8964" width="11.7109375" style="90" bestFit="1" customWidth="1"/>
    <col min="8965" max="9217" width="9.140625" style="90"/>
    <col min="9218" max="9218" width="10.85546875" style="90" customWidth="1"/>
    <col min="9219" max="9219" width="9.140625" style="90"/>
    <col min="9220" max="9220" width="11.7109375" style="90" bestFit="1" customWidth="1"/>
    <col min="9221" max="9473" width="9.140625" style="90"/>
    <col min="9474" max="9474" width="10.85546875" style="90" customWidth="1"/>
    <col min="9475" max="9475" width="9.140625" style="90"/>
    <col min="9476" max="9476" width="11.7109375" style="90" bestFit="1" customWidth="1"/>
    <col min="9477" max="9729" width="9.140625" style="90"/>
    <col min="9730" max="9730" width="10.85546875" style="90" customWidth="1"/>
    <col min="9731" max="9731" width="9.140625" style="90"/>
    <col min="9732" max="9732" width="11.7109375" style="90" bestFit="1" customWidth="1"/>
    <col min="9733" max="9985" width="9.140625" style="90"/>
    <col min="9986" max="9986" width="10.85546875" style="90" customWidth="1"/>
    <col min="9987" max="9987" width="9.140625" style="90"/>
    <col min="9988" max="9988" width="11.7109375" style="90" bestFit="1" customWidth="1"/>
    <col min="9989" max="10241" width="9.140625" style="90"/>
    <col min="10242" max="10242" width="10.85546875" style="90" customWidth="1"/>
    <col min="10243" max="10243" width="9.140625" style="90"/>
    <col min="10244" max="10244" width="11.7109375" style="90" bestFit="1" customWidth="1"/>
    <col min="10245" max="10497" width="9.140625" style="90"/>
    <col min="10498" max="10498" width="10.85546875" style="90" customWidth="1"/>
    <col min="10499" max="10499" width="9.140625" style="90"/>
    <col min="10500" max="10500" width="11.7109375" style="90" bestFit="1" customWidth="1"/>
    <col min="10501" max="10753" width="9.140625" style="90"/>
    <col min="10754" max="10754" width="10.85546875" style="90" customWidth="1"/>
    <col min="10755" max="10755" width="9.140625" style="90"/>
    <col min="10756" max="10756" width="11.7109375" style="90" bestFit="1" customWidth="1"/>
    <col min="10757" max="11009" width="9.140625" style="90"/>
    <col min="11010" max="11010" width="10.85546875" style="90" customWidth="1"/>
    <col min="11011" max="11011" width="9.140625" style="90"/>
    <col min="11012" max="11012" width="11.7109375" style="90" bestFit="1" customWidth="1"/>
    <col min="11013" max="11265" width="9.140625" style="90"/>
    <col min="11266" max="11266" width="10.85546875" style="90" customWidth="1"/>
    <col min="11267" max="11267" width="9.140625" style="90"/>
    <col min="11268" max="11268" width="11.7109375" style="90" bestFit="1" customWidth="1"/>
    <col min="11269" max="11521" width="9.140625" style="90"/>
    <col min="11522" max="11522" width="10.85546875" style="90" customWidth="1"/>
    <col min="11523" max="11523" width="9.140625" style="90"/>
    <col min="11524" max="11524" width="11.7109375" style="90" bestFit="1" customWidth="1"/>
    <col min="11525" max="11777" width="9.140625" style="90"/>
    <col min="11778" max="11778" width="10.85546875" style="90" customWidth="1"/>
    <col min="11779" max="11779" width="9.140625" style="90"/>
    <col min="11780" max="11780" width="11.7109375" style="90" bestFit="1" customWidth="1"/>
    <col min="11781" max="12033" width="9.140625" style="90"/>
    <col min="12034" max="12034" width="10.85546875" style="90" customWidth="1"/>
    <col min="12035" max="12035" width="9.140625" style="90"/>
    <col min="12036" max="12036" width="11.7109375" style="90" bestFit="1" customWidth="1"/>
    <col min="12037" max="12289" width="9.140625" style="90"/>
    <col min="12290" max="12290" width="10.85546875" style="90" customWidth="1"/>
    <col min="12291" max="12291" width="9.140625" style="90"/>
    <col min="12292" max="12292" width="11.7109375" style="90" bestFit="1" customWidth="1"/>
    <col min="12293" max="12545" width="9.140625" style="90"/>
    <col min="12546" max="12546" width="10.85546875" style="90" customWidth="1"/>
    <col min="12547" max="12547" width="9.140625" style="90"/>
    <col min="12548" max="12548" width="11.7109375" style="90" bestFit="1" customWidth="1"/>
    <col min="12549" max="12801" width="9.140625" style="90"/>
    <col min="12802" max="12802" width="10.85546875" style="90" customWidth="1"/>
    <col min="12803" max="12803" width="9.140625" style="90"/>
    <col min="12804" max="12804" width="11.7109375" style="90" bestFit="1" customWidth="1"/>
    <col min="12805" max="13057" width="9.140625" style="90"/>
    <col min="13058" max="13058" width="10.85546875" style="90" customWidth="1"/>
    <col min="13059" max="13059" width="9.140625" style="90"/>
    <col min="13060" max="13060" width="11.7109375" style="90" bestFit="1" customWidth="1"/>
    <col min="13061" max="13313" width="9.140625" style="90"/>
    <col min="13314" max="13314" width="10.85546875" style="90" customWidth="1"/>
    <col min="13315" max="13315" width="9.140625" style="90"/>
    <col min="13316" max="13316" width="11.7109375" style="90" bestFit="1" customWidth="1"/>
    <col min="13317" max="13569" width="9.140625" style="90"/>
    <col min="13570" max="13570" width="10.85546875" style="90" customWidth="1"/>
    <col min="13571" max="13571" width="9.140625" style="90"/>
    <col min="13572" max="13572" width="11.7109375" style="90" bestFit="1" customWidth="1"/>
    <col min="13573" max="13825" width="9.140625" style="90"/>
    <col min="13826" max="13826" width="10.85546875" style="90" customWidth="1"/>
    <col min="13827" max="13827" width="9.140625" style="90"/>
    <col min="13828" max="13828" width="11.7109375" style="90" bestFit="1" customWidth="1"/>
    <col min="13829" max="14081" width="9.140625" style="90"/>
    <col min="14082" max="14082" width="10.85546875" style="90" customWidth="1"/>
    <col min="14083" max="14083" width="9.140625" style="90"/>
    <col min="14084" max="14084" width="11.7109375" style="90" bestFit="1" customWidth="1"/>
    <col min="14085" max="14337" width="9.140625" style="90"/>
    <col min="14338" max="14338" width="10.85546875" style="90" customWidth="1"/>
    <col min="14339" max="14339" width="9.140625" style="90"/>
    <col min="14340" max="14340" width="11.7109375" style="90" bestFit="1" customWidth="1"/>
    <col min="14341" max="14593" width="9.140625" style="90"/>
    <col min="14594" max="14594" width="10.85546875" style="90" customWidth="1"/>
    <col min="14595" max="14595" width="9.140625" style="90"/>
    <col min="14596" max="14596" width="11.7109375" style="90" bestFit="1" customWidth="1"/>
    <col min="14597" max="14849" width="9.140625" style="90"/>
    <col min="14850" max="14850" width="10.85546875" style="90" customWidth="1"/>
    <col min="14851" max="14851" width="9.140625" style="90"/>
    <col min="14852" max="14852" width="11.7109375" style="90" bestFit="1" customWidth="1"/>
    <col min="14853" max="15105" width="9.140625" style="90"/>
    <col min="15106" max="15106" width="10.85546875" style="90" customWidth="1"/>
    <col min="15107" max="15107" width="9.140625" style="90"/>
    <col min="15108" max="15108" width="11.7109375" style="90" bestFit="1" customWidth="1"/>
    <col min="15109" max="15361" width="9.140625" style="90"/>
    <col min="15362" max="15362" width="10.85546875" style="90" customWidth="1"/>
    <col min="15363" max="15363" width="9.140625" style="90"/>
    <col min="15364" max="15364" width="11.7109375" style="90" bestFit="1" customWidth="1"/>
    <col min="15365" max="15617" width="9.140625" style="90"/>
    <col min="15618" max="15618" width="10.85546875" style="90" customWidth="1"/>
    <col min="15619" max="15619" width="9.140625" style="90"/>
    <col min="15620" max="15620" width="11.7109375" style="90" bestFit="1" customWidth="1"/>
    <col min="15621" max="15873" width="9.140625" style="90"/>
    <col min="15874" max="15874" width="10.85546875" style="90" customWidth="1"/>
    <col min="15875" max="15875" width="9.140625" style="90"/>
    <col min="15876" max="15876" width="11.7109375" style="90" bestFit="1" customWidth="1"/>
    <col min="15877" max="16129" width="9.140625" style="90"/>
    <col min="16130" max="16130" width="10.85546875" style="90" customWidth="1"/>
    <col min="16131" max="16131" width="9.140625" style="90"/>
    <col min="16132" max="16132" width="11.7109375" style="90" bestFit="1" customWidth="1"/>
    <col min="16133" max="16384" width="9.140625" style="90"/>
  </cols>
  <sheetData>
    <row r="1" spans="1:12" x14ac:dyDescent="0.2">
      <c r="A1" s="87" t="s">
        <v>79</v>
      </c>
      <c r="B1" s="88" t="s">
        <v>92</v>
      </c>
      <c r="C1" s="88" t="s">
        <v>93</v>
      </c>
      <c r="D1" s="88"/>
      <c r="E1" s="88"/>
      <c r="F1" s="89"/>
      <c r="G1" s="89"/>
      <c r="H1" s="147"/>
      <c r="I1" s="148">
        <f>SUBTOTAL(9,K$5:K999)</f>
        <v>0</v>
      </c>
      <c r="J1" s="94"/>
      <c r="K1" s="149"/>
    </row>
    <row r="2" spans="1:12" x14ac:dyDescent="0.2">
      <c r="A2" s="91"/>
      <c r="B2" s="92"/>
      <c r="C2" s="88"/>
      <c r="D2" s="93"/>
      <c r="E2" s="91"/>
      <c r="F2" s="94"/>
      <c r="G2" s="94"/>
      <c r="H2" s="94"/>
      <c r="I2" s="87"/>
      <c r="J2" s="94"/>
      <c r="K2" s="95"/>
      <c r="L2" s="87"/>
    </row>
    <row r="3" spans="1:12" x14ac:dyDescent="0.2">
      <c r="A3" s="91" t="s">
        <v>3</v>
      </c>
      <c r="B3" s="80" t="s">
        <v>124</v>
      </c>
      <c r="C3" s="28"/>
      <c r="D3" s="29"/>
      <c r="E3" s="30"/>
      <c r="F3" s="31"/>
      <c r="G3" s="31"/>
      <c r="H3" s="31"/>
      <c r="I3" s="87"/>
      <c r="J3" s="31"/>
      <c r="K3" s="31"/>
      <c r="L3" s="87"/>
    </row>
    <row r="4" spans="1:12" s="99" customFormat="1" x14ac:dyDescent="0.2">
      <c r="A4" s="91" t="s">
        <v>3</v>
      </c>
      <c r="B4" s="25" t="s">
        <v>125</v>
      </c>
      <c r="C4" s="83" t="s">
        <v>95</v>
      </c>
      <c r="D4" s="96" t="s">
        <v>82</v>
      </c>
      <c r="E4" s="96" t="s">
        <v>83</v>
      </c>
      <c r="F4" s="97" t="s">
        <v>84</v>
      </c>
      <c r="G4" s="98" t="s">
        <v>85</v>
      </c>
      <c r="H4" s="97" t="s">
        <v>86</v>
      </c>
      <c r="I4" s="91"/>
      <c r="J4" s="98" t="s">
        <v>85</v>
      </c>
      <c r="K4" s="97" t="s">
        <v>86</v>
      </c>
    </row>
    <row r="5" spans="1:12" x14ac:dyDescent="0.2">
      <c r="A5" s="91" t="s">
        <v>3</v>
      </c>
      <c r="B5" s="81" t="s">
        <v>126</v>
      </c>
      <c r="C5" s="32" t="s">
        <v>123</v>
      </c>
      <c r="D5" s="100"/>
      <c r="E5" s="100"/>
      <c r="F5" s="101"/>
      <c r="G5" s="102"/>
      <c r="H5" s="101"/>
      <c r="I5" s="103"/>
      <c r="J5" s="102"/>
      <c r="K5" s="101"/>
    </row>
    <row r="6" spans="1:12" x14ac:dyDescent="0.2">
      <c r="A6" s="91"/>
      <c r="B6" s="104"/>
      <c r="C6" s="104"/>
      <c r="D6" s="104"/>
      <c r="E6" s="104"/>
      <c r="F6" s="105"/>
      <c r="G6" s="106"/>
      <c r="H6" s="107"/>
      <c r="I6" s="87"/>
      <c r="J6" s="106"/>
      <c r="K6" s="107"/>
    </row>
    <row r="7" spans="1:12" x14ac:dyDescent="0.2">
      <c r="F7" s="108"/>
    </row>
    <row r="8" spans="1:12" x14ac:dyDescent="0.2">
      <c r="A8" s="91" t="s">
        <v>94</v>
      </c>
      <c r="B8" s="162"/>
      <c r="C8" s="33"/>
      <c r="D8" s="150"/>
      <c r="E8" s="34"/>
      <c r="F8" s="109"/>
      <c r="G8" s="151"/>
      <c r="H8" s="152"/>
      <c r="I8" s="69"/>
      <c r="J8" s="153"/>
      <c r="K8" s="151"/>
      <c r="L8" s="87"/>
    </row>
    <row r="9" spans="1:12" x14ac:dyDescent="0.2">
      <c r="B9" s="35"/>
      <c r="C9" s="35"/>
      <c r="D9" s="35"/>
      <c r="E9" s="36"/>
      <c r="F9" s="37"/>
      <c r="G9" s="35"/>
      <c r="H9" s="35"/>
      <c r="I9" s="35"/>
      <c r="J9" s="35"/>
      <c r="K9" s="35"/>
    </row>
    <row r="10" spans="1:12" x14ac:dyDescent="0.2">
      <c r="A10" s="91" t="s">
        <v>95</v>
      </c>
      <c r="B10" s="86"/>
      <c r="C10" s="163" t="e">
        <f>IF(h1no&lt;=9,'1'!$C$5&amp;"."&amp;h0no&amp;"."&amp;hItno,'1'!$C$5&amp;"."&amp;h0no&amp;"."&amp;hItno)</f>
        <v>#NAME?</v>
      </c>
      <c r="D10" s="40"/>
      <c r="E10" s="41"/>
      <c r="F10" s="110"/>
      <c r="G10" s="111"/>
      <c r="H10" s="141"/>
      <c r="I10" s="143"/>
      <c r="J10" s="111"/>
      <c r="K10" s="111" t="str">
        <f>IF(ISNUMBER(F10),J10*F10,IF(ISNUMBER(H10),H10,IF(H10="Rate only",LOWER("Rate Only")," ")))</f>
        <v xml:space="preserve"> </v>
      </c>
      <c r="L10" s="87"/>
    </row>
    <row r="11" spans="1:12" x14ac:dyDescent="0.2">
      <c r="A11" s="91"/>
      <c r="B11" s="42"/>
      <c r="C11" s="43"/>
      <c r="D11" s="40"/>
      <c r="E11" s="27"/>
      <c r="F11" s="112"/>
      <c r="G11" s="145"/>
      <c r="H11" s="145"/>
      <c r="I11" s="143"/>
      <c r="J11" s="146"/>
      <c r="K11" s="145"/>
      <c r="L11" s="87"/>
    </row>
    <row r="12" spans="1:12" x14ac:dyDescent="0.2">
      <c r="A12" s="91" t="s">
        <v>96</v>
      </c>
      <c r="B12" s="86"/>
      <c r="C12" s="163" t="e">
        <f>IF(h2no&lt;=9,'1'!$C$5&amp;"."&amp;h0no&amp;"."&amp;h1no&amp;"."&amp;hItno,'1'!$C$5&amp;"."&amp;h0no&amp;"."&amp;h1no&amp;"."&amp;Itno)</f>
        <v>#NAME?</v>
      </c>
      <c r="D12" s="44"/>
      <c r="E12" s="41"/>
      <c r="F12" s="110"/>
      <c r="G12" s="111"/>
      <c r="H12" s="141"/>
      <c r="I12" s="143"/>
      <c r="J12" s="111"/>
      <c r="K12" s="111" t="str">
        <f>IF(ISNUMBER(F12),J12*F12,IF(ISNUMBER(H12),H12,IF(H12="Rate only",LOWER("Rate Only")," ")))</f>
        <v xml:space="preserve"> </v>
      </c>
      <c r="L12" s="87"/>
    </row>
    <row r="13" spans="1:12" x14ac:dyDescent="0.2">
      <c r="A13" s="91"/>
      <c r="B13" s="42"/>
      <c r="C13" s="43"/>
      <c r="D13" s="40"/>
      <c r="E13" s="27"/>
      <c r="F13" s="112"/>
      <c r="G13" s="145"/>
      <c r="H13" s="145"/>
      <c r="I13" s="143"/>
      <c r="J13" s="146"/>
      <c r="K13" s="145"/>
      <c r="L13" s="87"/>
    </row>
    <row r="14" spans="1:12" x14ac:dyDescent="0.2">
      <c r="A14" s="91" t="s">
        <v>97</v>
      </c>
      <c r="B14" s="86"/>
      <c r="C14" s="163" t="e">
        <f>IF(h3no&lt;=9,'1'!$C$5&amp;"."&amp;h0no&amp;"."&amp;h1no&amp;"."&amp;h2no&amp;"."&amp;hItno,'1'!$C$5&amp;"."&amp;h0no&amp;"."&amp;h1no&amp;"."&amp;h2no&amp;"."&amp;hItno)</f>
        <v>#NAME?</v>
      </c>
      <c r="D14" s="45"/>
      <c r="E14" s="41"/>
      <c r="F14" s="110"/>
      <c r="G14" s="111"/>
      <c r="H14" s="141"/>
      <c r="I14" s="143"/>
      <c r="J14" s="111"/>
      <c r="K14" s="111" t="str">
        <f>IF(ISNUMBER(F14),J14*F14,IF(ISNUMBER(H14),H14,IF(H14="Rate only",LOWER("Rate Only")," ")))</f>
        <v xml:space="preserve"> </v>
      </c>
      <c r="L14" s="87"/>
    </row>
    <row r="15" spans="1:12" x14ac:dyDescent="0.2">
      <c r="A15" s="91"/>
      <c r="B15" s="42"/>
      <c r="C15" s="43"/>
      <c r="D15" s="40"/>
      <c r="E15" s="27"/>
      <c r="F15" s="112"/>
      <c r="G15" s="145"/>
      <c r="H15" s="145"/>
      <c r="I15" s="143"/>
      <c r="J15" s="146"/>
      <c r="K15" s="145"/>
      <c r="L15" s="87"/>
    </row>
    <row r="16" spans="1:12" x14ac:dyDescent="0.2">
      <c r="A16" s="91" t="s">
        <v>157</v>
      </c>
      <c r="B16" s="86"/>
      <c r="C16" s="163"/>
      <c r="D16" s="154"/>
      <c r="E16" s="41"/>
      <c r="F16" s="110"/>
      <c r="G16" s="111"/>
      <c r="H16" s="141"/>
      <c r="I16" s="143"/>
      <c r="J16" s="111"/>
      <c r="K16" s="111" t="str">
        <f>IF(ISNUMBER(F16),J16*F16,IF(ISNUMBER(H16),H16,IF(H16="Rate only",LOWER("Rate Only")," ")))</f>
        <v xml:space="preserve"> </v>
      </c>
      <c r="L16" s="87"/>
    </row>
    <row r="17" spans="1:12" x14ac:dyDescent="0.2">
      <c r="B17" s="35"/>
      <c r="C17" s="35"/>
      <c r="D17" s="35"/>
      <c r="E17" s="36"/>
      <c r="F17" s="37"/>
      <c r="G17" s="144"/>
      <c r="H17" s="144"/>
      <c r="I17" s="144"/>
      <c r="J17" s="144"/>
      <c r="K17" s="144"/>
    </row>
    <row r="18" spans="1:12" x14ac:dyDescent="0.2">
      <c r="A18" s="91" t="s">
        <v>5</v>
      </c>
      <c r="B18" s="82"/>
      <c r="C18" s="161" t="e">
        <f>IF(h0no&lt;=9,'1'!$C$5&amp;"."&amp;h0no,'1'!$C$5&amp;"."&amp;h0no)</f>
        <v>#NAME?</v>
      </c>
      <c r="D18" s="46"/>
      <c r="E18" s="41"/>
      <c r="F18" s="110"/>
      <c r="G18" s="111"/>
      <c r="H18" s="141"/>
      <c r="I18" s="143"/>
      <c r="J18" s="111"/>
      <c r="K18" s="111" t="str">
        <f>IF(ISNUMBER(F18),J18*F18,IF(ISNUMBER(H18),H18,IF(H18="Rate Only",H18," ")))</f>
        <v xml:space="preserve"> </v>
      </c>
      <c r="L18" s="87"/>
    </row>
    <row r="19" spans="1:12" x14ac:dyDescent="0.2">
      <c r="A19" s="91"/>
      <c r="B19" s="42"/>
      <c r="C19" s="47"/>
      <c r="D19" s="46"/>
      <c r="E19" s="27"/>
      <c r="F19" s="112"/>
      <c r="G19" s="145"/>
      <c r="H19" s="145"/>
      <c r="I19" s="143"/>
      <c r="J19" s="146"/>
      <c r="K19" s="145"/>
      <c r="L19" s="87"/>
    </row>
    <row r="20" spans="1:12" x14ac:dyDescent="0.2">
      <c r="A20" s="91" t="s">
        <v>98</v>
      </c>
      <c r="B20" s="82"/>
      <c r="C20" s="163" t="e">
        <f>IF(h1no&lt;=9,'1'!$C$5&amp;"."&amp;h0no&amp;"."&amp;h1no,'1'!$C$5&amp;"."&amp;h0no&amp;"."&amp;h1no)</f>
        <v>#NAME?</v>
      </c>
      <c r="D20" s="40"/>
      <c r="E20" s="41"/>
      <c r="F20" s="110"/>
      <c r="G20" s="111"/>
      <c r="H20" s="141"/>
      <c r="I20" s="143"/>
      <c r="J20" s="111"/>
      <c r="K20" s="111" t="str">
        <f>IF(ISNUMBER(F20),J20*F20,IF(ISNUMBER(H20),H20,IF(H20="Rate Only",H20," ")))</f>
        <v xml:space="preserve"> </v>
      </c>
      <c r="L20" s="87"/>
    </row>
    <row r="21" spans="1:12" x14ac:dyDescent="0.2">
      <c r="A21" s="91"/>
      <c r="B21" s="42"/>
      <c r="C21" s="47"/>
      <c r="D21" s="46"/>
      <c r="E21" s="27"/>
      <c r="F21" s="112"/>
      <c r="G21" s="145"/>
      <c r="H21" s="145"/>
      <c r="I21" s="143"/>
      <c r="J21" s="146"/>
      <c r="K21" s="145"/>
      <c r="L21" s="87"/>
    </row>
    <row r="22" spans="1:12" x14ac:dyDescent="0.2">
      <c r="A22" s="91" t="s">
        <v>99</v>
      </c>
      <c r="B22" s="82"/>
      <c r="C22" s="163" t="e">
        <f>IF(h2no&lt;=9,'1'!$C$5&amp;"."&amp;h0no&amp;"."&amp;h1no&amp;"."&amp;h2no,'1'!$C$5&amp;"."&amp;h0no&amp;"."&amp;h1no&amp;"."&amp;h2no)</f>
        <v>#NAME?</v>
      </c>
      <c r="D22" s="44"/>
      <c r="E22" s="41"/>
      <c r="F22" s="110"/>
      <c r="G22" s="111"/>
      <c r="H22" s="141"/>
      <c r="I22" s="143"/>
      <c r="J22" s="111"/>
      <c r="K22" s="111" t="str">
        <f>IF(ISNUMBER(F22),J22*F22,IF(ISNUMBER(H22),H22,IF(H22="Rate Only",H22," ")))</f>
        <v xml:space="preserve"> </v>
      </c>
      <c r="L22" s="87"/>
    </row>
    <row r="23" spans="1:12" x14ac:dyDescent="0.2">
      <c r="A23" s="91"/>
      <c r="B23" s="42"/>
      <c r="C23" s="43"/>
      <c r="D23" s="40"/>
      <c r="E23" s="27"/>
      <c r="F23" s="112"/>
      <c r="G23" s="145"/>
      <c r="H23" s="145"/>
      <c r="I23" s="143"/>
      <c r="J23" s="146"/>
      <c r="K23" s="145"/>
      <c r="L23" s="87"/>
    </row>
    <row r="24" spans="1:12" x14ac:dyDescent="0.2">
      <c r="A24" s="91" t="s">
        <v>152</v>
      </c>
      <c r="B24" s="82"/>
      <c r="C24" s="163" t="e">
        <f>IF(h3no&lt;=9,'1'!$C$5&amp;"."&amp;h0no&amp;"."&amp;h1no&amp;"."&amp;h2no&amp;"."&amp;h3no,'1'!$C$5&amp;"."&amp;h0no&amp;"."&amp;h1no&amp;"."&amp;h2no&amp;"."&amp;h3no)</f>
        <v>#NAME?</v>
      </c>
      <c r="D24" s="154"/>
      <c r="E24" s="41"/>
      <c r="F24" s="110"/>
      <c r="G24" s="111"/>
      <c r="H24" s="141"/>
      <c r="I24" s="143"/>
      <c r="J24" s="111"/>
      <c r="K24" s="111" t="str">
        <f>IF(ISNUMBER(F24),J24*F24,IF(ISNUMBER(H24),H24,IF(H24="Rate Only",H24," ")))</f>
        <v xml:space="preserve"> </v>
      </c>
      <c r="L24" s="87"/>
    </row>
    <row r="25" spans="1:12" x14ac:dyDescent="0.2">
      <c r="A25" s="91"/>
      <c r="B25" s="42"/>
      <c r="C25" s="43"/>
      <c r="D25" s="40"/>
      <c r="E25" s="27"/>
      <c r="F25" s="112"/>
      <c r="G25" s="113"/>
      <c r="H25" s="113"/>
      <c r="I25" s="69"/>
      <c r="J25" s="114"/>
      <c r="K25" s="113"/>
      <c r="L25" s="87"/>
    </row>
    <row r="26" spans="1:12" x14ac:dyDescent="0.2">
      <c r="F26" s="99"/>
    </row>
    <row r="27" spans="1:12" x14ac:dyDescent="0.2">
      <c r="A27" s="91" t="s">
        <v>76</v>
      </c>
      <c r="B27" s="48"/>
      <c r="C27" s="155"/>
      <c r="D27" s="49"/>
      <c r="E27" s="50"/>
      <c r="F27" s="51"/>
      <c r="G27" s="115"/>
      <c r="H27" s="116"/>
      <c r="I27" s="87"/>
      <c r="J27" s="117"/>
      <c r="K27" s="118"/>
      <c r="L27" s="87"/>
    </row>
    <row r="28" spans="1:12" x14ac:dyDescent="0.2">
      <c r="A28" s="91" t="s">
        <v>76</v>
      </c>
      <c r="B28" s="119" t="str">
        <f>RIGHT($H$1,9)</f>
        <v/>
      </c>
      <c r="C28" s="120" t="s">
        <v>153</v>
      </c>
      <c r="D28" s="120"/>
      <c r="E28" s="52"/>
      <c r="F28" s="42"/>
      <c r="G28" s="121"/>
      <c r="H28" s="122"/>
      <c r="I28" s="87"/>
      <c r="J28" s="123"/>
      <c r="K28" s="156">
        <f>SUBTOTAL(9,K$5:K26)</f>
        <v>0</v>
      </c>
      <c r="L28" s="87"/>
    </row>
    <row r="29" spans="1:12" x14ac:dyDescent="0.2">
      <c r="A29" s="91" t="s">
        <v>76</v>
      </c>
      <c r="B29" s="53"/>
      <c r="C29" s="157"/>
      <c r="D29" s="54"/>
      <c r="E29" s="55"/>
      <c r="F29" s="56"/>
      <c r="G29" s="125"/>
      <c r="H29" s="126"/>
      <c r="I29" s="87"/>
      <c r="J29" s="127"/>
      <c r="K29" s="128"/>
      <c r="L29" s="87"/>
    </row>
    <row r="30" spans="1:12" x14ac:dyDescent="0.2">
      <c r="A30" s="91" t="s">
        <v>76</v>
      </c>
      <c r="B30" s="48"/>
      <c r="C30" s="155"/>
      <c r="D30" s="49"/>
      <c r="E30" s="50"/>
      <c r="F30" s="51"/>
      <c r="G30" s="115"/>
      <c r="H30" s="116"/>
      <c r="I30" s="87"/>
      <c r="J30" s="117"/>
      <c r="K30" s="118"/>
      <c r="L30" s="87"/>
    </row>
    <row r="31" spans="1:12" x14ac:dyDescent="0.2">
      <c r="A31" s="91" t="s">
        <v>76</v>
      </c>
      <c r="B31" s="38"/>
      <c r="C31" s="120" t="s">
        <v>154</v>
      </c>
      <c r="D31" s="120"/>
      <c r="E31" s="52"/>
      <c r="F31" s="42"/>
      <c r="G31" s="121"/>
      <c r="H31" s="122"/>
      <c r="I31" s="87"/>
      <c r="J31" s="123"/>
      <c r="K31" s="156">
        <f>SUBTOTAL(9,K$5:K29)</f>
        <v>0</v>
      </c>
      <c r="L31" s="87"/>
    </row>
    <row r="32" spans="1:12" x14ac:dyDescent="0.2">
      <c r="A32" s="91" t="s">
        <v>76</v>
      </c>
      <c r="B32" s="53"/>
      <c r="C32" s="157"/>
      <c r="D32" s="54"/>
      <c r="E32" s="55"/>
      <c r="F32" s="56"/>
      <c r="G32" s="125"/>
      <c r="H32" s="126"/>
      <c r="I32" s="87"/>
      <c r="J32" s="127"/>
      <c r="K32" s="128"/>
      <c r="L32" s="87"/>
    </row>
    <row r="35" spans="1:12" x14ac:dyDescent="0.2">
      <c r="A35" s="91" t="s">
        <v>1</v>
      </c>
      <c r="B35" s="57"/>
      <c r="C35" s="158"/>
      <c r="D35" s="58"/>
      <c r="E35" s="59"/>
      <c r="F35" s="129"/>
      <c r="G35" s="60"/>
      <c r="H35" s="61"/>
      <c r="I35" s="87"/>
      <c r="J35" s="117"/>
      <c r="K35" s="118"/>
      <c r="L35" s="87"/>
    </row>
    <row r="36" spans="1:12" x14ac:dyDescent="0.2">
      <c r="A36" s="91" t="s">
        <v>1</v>
      </c>
      <c r="B36" s="130" t="str">
        <f>RIGHT($H$1,9)</f>
        <v/>
      </c>
      <c r="C36" s="131" t="s">
        <v>155</v>
      </c>
      <c r="D36" s="131"/>
      <c r="E36" s="62"/>
      <c r="F36" s="132"/>
      <c r="G36" s="159"/>
      <c r="H36" s="63"/>
      <c r="I36" s="87"/>
      <c r="J36" s="123"/>
      <c r="K36" s="156">
        <f>SUBTOTAL(9,K$5:K34)</f>
        <v>0</v>
      </c>
      <c r="L36" s="87"/>
    </row>
    <row r="37" spans="1:12" x14ac:dyDescent="0.2">
      <c r="A37" s="91" t="s">
        <v>1</v>
      </c>
      <c r="B37" s="64"/>
      <c r="C37" s="160"/>
      <c r="D37" s="65"/>
      <c r="E37" s="66"/>
      <c r="F37" s="133"/>
      <c r="G37" s="67"/>
      <c r="H37" s="68"/>
      <c r="I37" s="87"/>
      <c r="J37" s="127"/>
      <c r="K37" s="128"/>
      <c r="L37" s="87"/>
    </row>
    <row r="39" spans="1:12" x14ac:dyDescent="0.2">
      <c r="A39" s="91"/>
      <c r="B39" s="38"/>
      <c r="C39" s="39"/>
      <c r="D39" s="40"/>
      <c r="E39" s="5"/>
      <c r="F39" s="109"/>
      <c r="G39" s="134"/>
      <c r="H39" s="135"/>
      <c r="I39" s="69"/>
      <c r="J39" s="136"/>
      <c r="K39" s="134"/>
    </row>
    <row r="42" spans="1:12" x14ac:dyDescent="0.2">
      <c r="A42" s="137" t="s">
        <v>100</v>
      </c>
    </row>
    <row r="43" spans="1:12" x14ac:dyDescent="0.2">
      <c r="A43" s="90" t="s">
        <v>145</v>
      </c>
    </row>
    <row r="44" spans="1:12" x14ac:dyDescent="0.2">
      <c r="A44" s="90" t="s">
        <v>158</v>
      </c>
    </row>
    <row r="45" spans="1:12" x14ac:dyDescent="0.2">
      <c r="A45" s="139" t="s">
        <v>146</v>
      </c>
    </row>
    <row r="46" spans="1:12" x14ac:dyDescent="0.2">
      <c r="A46" s="139" t="s">
        <v>147</v>
      </c>
    </row>
    <row r="47" spans="1:12" x14ac:dyDescent="0.2">
      <c r="A47" s="139" t="s">
        <v>159</v>
      </c>
    </row>
    <row r="48" spans="1:12" x14ac:dyDescent="0.2">
      <c r="A48" s="140" t="s">
        <v>148</v>
      </c>
    </row>
    <row r="49" spans="1:1" x14ac:dyDescent="0.2">
      <c r="A49" s="139" t="s">
        <v>160</v>
      </c>
    </row>
    <row r="50" spans="1:1" x14ac:dyDescent="0.2">
      <c r="A50" s="139" t="s">
        <v>149</v>
      </c>
    </row>
    <row r="51" spans="1:1" x14ac:dyDescent="0.2">
      <c r="A51" s="90" t="s">
        <v>94</v>
      </c>
    </row>
    <row r="52" spans="1:1" x14ac:dyDescent="0.2">
      <c r="A52" s="140" t="s">
        <v>150</v>
      </c>
    </row>
    <row r="53" spans="1:1" x14ac:dyDescent="0.2">
      <c r="A53" s="140" t="s">
        <v>161</v>
      </c>
    </row>
    <row r="54" spans="1:1" x14ac:dyDescent="0.2">
      <c r="A54" s="140" t="s">
        <v>151</v>
      </c>
    </row>
    <row r="55" spans="1:1" x14ac:dyDescent="0.2">
      <c r="A55" s="138" t="s">
        <v>101</v>
      </c>
    </row>
    <row r="56" spans="1:1" x14ac:dyDescent="0.2">
      <c r="A56" s="138" t="s">
        <v>102</v>
      </c>
    </row>
    <row r="57" spans="1:1" x14ac:dyDescent="0.2">
      <c r="A57" s="138" t="s">
        <v>103</v>
      </c>
    </row>
    <row r="58" spans="1:1" x14ac:dyDescent="0.2">
      <c r="A58" s="138" t="s">
        <v>162</v>
      </c>
    </row>
    <row r="59" spans="1:1" x14ac:dyDescent="0.2">
      <c r="A59" s="140" t="s">
        <v>156</v>
      </c>
    </row>
    <row r="60" spans="1:1" x14ac:dyDescent="0.2">
      <c r="A60" s="140" t="s">
        <v>163</v>
      </c>
    </row>
    <row r="61" spans="1:1" x14ac:dyDescent="0.2">
      <c r="A61" s="140" t="s">
        <v>164</v>
      </c>
    </row>
  </sheetData>
  <dataValidations count="1">
    <dataValidation type="list" showInputMessage="1" showErrorMessage="1" sqref="E9 JA9 SW9 ACS9 AMO9 AWK9 BGG9 BQC9 BZY9 CJU9 CTQ9 DDM9 DNI9 DXE9 EHA9 EQW9 FAS9 FKO9 FUK9 GEG9 GOC9 GXY9 HHU9 HRQ9 IBM9 ILI9 IVE9 JFA9 JOW9 JYS9 KIO9 KSK9 LCG9 LMC9 LVY9 MFU9 MPQ9 MZM9 NJI9 NTE9 ODA9 OMW9 OWS9 PGO9 PQK9 QAG9 QKC9 QTY9 RDU9 RNQ9 RXM9 SHI9 SRE9 TBA9 TKW9 TUS9 UEO9 UOK9 UYG9 VIC9 VRY9 WBU9 WLQ9 WVM9 E65545 JA65545 SW65545 ACS65545 AMO65545 AWK65545 BGG65545 BQC65545 BZY65545 CJU65545 CTQ65545 DDM65545 DNI65545 DXE65545 EHA65545 EQW65545 FAS65545 FKO65545 FUK65545 GEG65545 GOC65545 GXY65545 HHU65545 HRQ65545 IBM65545 ILI65545 IVE65545 JFA65545 JOW65545 JYS65545 KIO65545 KSK65545 LCG65545 LMC65545 LVY65545 MFU65545 MPQ65545 MZM65545 NJI65545 NTE65545 ODA65545 OMW65545 OWS65545 PGO65545 PQK65545 QAG65545 QKC65545 QTY65545 RDU65545 RNQ65545 RXM65545 SHI65545 SRE65545 TBA65545 TKW65545 TUS65545 UEO65545 UOK65545 UYG65545 VIC65545 VRY65545 WBU65545 WLQ65545 WVM65545 E131081 JA131081 SW131081 ACS131081 AMO131081 AWK131081 BGG131081 BQC131081 BZY131081 CJU131081 CTQ131081 DDM131081 DNI131081 DXE131081 EHA131081 EQW131081 FAS131081 FKO131081 FUK131081 GEG131081 GOC131081 GXY131081 HHU131081 HRQ131081 IBM131081 ILI131081 IVE131081 JFA131081 JOW131081 JYS131081 KIO131081 KSK131081 LCG131081 LMC131081 LVY131081 MFU131081 MPQ131081 MZM131081 NJI131081 NTE131081 ODA131081 OMW131081 OWS131081 PGO131081 PQK131081 QAG131081 QKC131081 QTY131081 RDU131081 RNQ131081 RXM131081 SHI131081 SRE131081 TBA131081 TKW131081 TUS131081 UEO131081 UOK131081 UYG131081 VIC131081 VRY131081 WBU131081 WLQ131081 WVM131081 E196617 JA196617 SW196617 ACS196617 AMO196617 AWK196617 BGG196617 BQC196617 BZY196617 CJU196617 CTQ196617 DDM196617 DNI196617 DXE196617 EHA196617 EQW196617 FAS196617 FKO196617 FUK196617 GEG196617 GOC196617 GXY196617 HHU196617 HRQ196617 IBM196617 ILI196617 IVE196617 JFA196617 JOW196617 JYS196617 KIO196617 KSK196617 LCG196617 LMC196617 LVY196617 MFU196617 MPQ196617 MZM196617 NJI196617 NTE196617 ODA196617 OMW196617 OWS196617 PGO196617 PQK196617 QAG196617 QKC196617 QTY196617 RDU196617 RNQ196617 RXM196617 SHI196617 SRE196617 TBA196617 TKW196617 TUS196617 UEO196617 UOK196617 UYG196617 VIC196617 VRY196617 WBU196617 WLQ196617 WVM196617 E262153 JA262153 SW262153 ACS262153 AMO262153 AWK262153 BGG262153 BQC262153 BZY262153 CJU262153 CTQ262153 DDM262153 DNI262153 DXE262153 EHA262153 EQW262153 FAS262153 FKO262153 FUK262153 GEG262153 GOC262153 GXY262153 HHU262153 HRQ262153 IBM262153 ILI262153 IVE262153 JFA262153 JOW262153 JYS262153 KIO262153 KSK262153 LCG262153 LMC262153 LVY262153 MFU262153 MPQ262153 MZM262153 NJI262153 NTE262153 ODA262153 OMW262153 OWS262153 PGO262153 PQK262153 QAG262153 QKC262153 QTY262153 RDU262153 RNQ262153 RXM262153 SHI262153 SRE262153 TBA262153 TKW262153 TUS262153 UEO262153 UOK262153 UYG262153 VIC262153 VRY262153 WBU262153 WLQ262153 WVM262153 E327689 JA327689 SW327689 ACS327689 AMO327689 AWK327689 BGG327689 BQC327689 BZY327689 CJU327689 CTQ327689 DDM327689 DNI327689 DXE327689 EHA327689 EQW327689 FAS327689 FKO327689 FUK327689 GEG327689 GOC327689 GXY327689 HHU327689 HRQ327689 IBM327689 ILI327689 IVE327689 JFA327689 JOW327689 JYS327689 KIO327689 KSK327689 LCG327689 LMC327689 LVY327689 MFU327689 MPQ327689 MZM327689 NJI327689 NTE327689 ODA327689 OMW327689 OWS327689 PGO327689 PQK327689 QAG327689 QKC327689 QTY327689 RDU327689 RNQ327689 RXM327689 SHI327689 SRE327689 TBA327689 TKW327689 TUS327689 UEO327689 UOK327689 UYG327689 VIC327689 VRY327689 WBU327689 WLQ327689 WVM327689 E393225 JA393225 SW393225 ACS393225 AMO393225 AWK393225 BGG393225 BQC393225 BZY393225 CJU393225 CTQ393225 DDM393225 DNI393225 DXE393225 EHA393225 EQW393225 FAS393225 FKO393225 FUK393225 GEG393225 GOC393225 GXY393225 HHU393225 HRQ393225 IBM393225 ILI393225 IVE393225 JFA393225 JOW393225 JYS393225 KIO393225 KSK393225 LCG393225 LMC393225 LVY393225 MFU393225 MPQ393225 MZM393225 NJI393225 NTE393225 ODA393225 OMW393225 OWS393225 PGO393225 PQK393225 QAG393225 QKC393225 QTY393225 RDU393225 RNQ393225 RXM393225 SHI393225 SRE393225 TBA393225 TKW393225 TUS393225 UEO393225 UOK393225 UYG393225 VIC393225 VRY393225 WBU393225 WLQ393225 WVM393225 E458761 JA458761 SW458761 ACS458761 AMO458761 AWK458761 BGG458761 BQC458761 BZY458761 CJU458761 CTQ458761 DDM458761 DNI458761 DXE458761 EHA458761 EQW458761 FAS458761 FKO458761 FUK458761 GEG458761 GOC458761 GXY458761 HHU458761 HRQ458761 IBM458761 ILI458761 IVE458761 JFA458761 JOW458761 JYS458761 KIO458761 KSK458761 LCG458761 LMC458761 LVY458761 MFU458761 MPQ458761 MZM458761 NJI458761 NTE458761 ODA458761 OMW458761 OWS458761 PGO458761 PQK458761 QAG458761 QKC458761 QTY458761 RDU458761 RNQ458761 RXM458761 SHI458761 SRE458761 TBA458761 TKW458761 TUS458761 UEO458761 UOK458761 UYG458761 VIC458761 VRY458761 WBU458761 WLQ458761 WVM458761 E524297 JA524297 SW524297 ACS524297 AMO524297 AWK524297 BGG524297 BQC524297 BZY524297 CJU524297 CTQ524297 DDM524297 DNI524297 DXE524297 EHA524297 EQW524297 FAS524297 FKO524297 FUK524297 GEG524297 GOC524297 GXY524297 HHU524297 HRQ524297 IBM524297 ILI524297 IVE524297 JFA524297 JOW524297 JYS524297 KIO524297 KSK524297 LCG524297 LMC524297 LVY524297 MFU524297 MPQ524297 MZM524297 NJI524297 NTE524297 ODA524297 OMW524297 OWS524297 PGO524297 PQK524297 QAG524297 QKC524297 QTY524297 RDU524297 RNQ524297 RXM524297 SHI524297 SRE524297 TBA524297 TKW524297 TUS524297 UEO524297 UOK524297 UYG524297 VIC524297 VRY524297 WBU524297 WLQ524297 WVM524297 E589833 JA589833 SW589833 ACS589833 AMO589833 AWK589833 BGG589833 BQC589833 BZY589833 CJU589833 CTQ589833 DDM589833 DNI589833 DXE589833 EHA589833 EQW589833 FAS589833 FKO589833 FUK589833 GEG589833 GOC589833 GXY589833 HHU589833 HRQ589833 IBM589833 ILI589833 IVE589833 JFA589833 JOW589833 JYS589833 KIO589833 KSK589833 LCG589833 LMC589833 LVY589833 MFU589833 MPQ589833 MZM589833 NJI589833 NTE589833 ODA589833 OMW589833 OWS589833 PGO589833 PQK589833 QAG589833 QKC589833 QTY589833 RDU589833 RNQ589833 RXM589833 SHI589833 SRE589833 TBA589833 TKW589833 TUS589833 UEO589833 UOK589833 UYG589833 VIC589833 VRY589833 WBU589833 WLQ589833 WVM589833 E655369 JA655369 SW655369 ACS655369 AMO655369 AWK655369 BGG655369 BQC655369 BZY655369 CJU655369 CTQ655369 DDM655369 DNI655369 DXE655369 EHA655369 EQW655369 FAS655369 FKO655369 FUK655369 GEG655369 GOC655369 GXY655369 HHU655369 HRQ655369 IBM655369 ILI655369 IVE655369 JFA655369 JOW655369 JYS655369 KIO655369 KSK655369 LCG655369 LMC655369 LVY655369 MFU655369 MPQ655369 MZM655369 NJI655369 NTE655369 ODA655369 OMW655369 OWS655369 PGO655369 PQK655369 QAG655369 QKC655369 QTY655369 RDU655369 RNQ655369 RXM655369 SHI655369 SRE655369 TBA655369 TKW655369 TUS655369 UEO655369 UOK655369 UYG655369 VIC655369 VRY655369 WBU655369 WLQ655369 WVM655369 E720905 JA720905 SW720905 ACS720905 AMO720905 AWK720905 BGG720905 BQC720905 BZY720905 CJU720905 CTQ720905 DDM720905 DNI720905 DXE720905 EHA720905 EQW720905 FAS720905 FKO720905 FUK720905 GEG720905 GOC720905 GXY720905 HHU720905 HRQ720905 IBM720905 ILI720905 IVE720905 JFA720905 JOW720905 JYS720905 KIO720905 KSK720905 LCG720905 LMC720905 LVY720905 MFU720905 MPQ720905 MZM720905 NJI720905 NTE720905 ODA720905 OMW720905 OWS720905 PGO720905 PQK720905 QAG720905 QKC720905 QTY720905 RDU720905 RNQ720905 RXM720905 SHI720905 SRE720905 TBA720905 TKW720905 TUS720905 UEO720905 UOK720905 UYG720905 VIC720905 VRY720905 WBU720905 WLQ720905 WVM720905 E786441 JA786441 SW786441 ACS786441 AMO786441 AWK786441 BGG786441 BQC786441 BZY786441 CJU786441 CTQ786441 DDM786441 DNI786441 DXE786441 EHA786441 EQW786441 FAS786441 FKO786441 FUK786441 GEG786441 GOC786441 GXY786441 HHU786441 HRQ786441 IBM786441 ILI786441 IVE786441 JFA786441 JOW786441 JYS786441 KIO786441 KSK786441 LCG786441 LMC786441 LVY786441 MFU786441 MPQ786441 MZM786441 NJI786441 NTE786441 ODA786441 OMW786441 OWS786441 PGO786441 PQK786441 QAG786441 QKC786441 QTY786441 RDU786441 RNQ786441 RXM786441 SHI786441 SRE786441 TBA786441 TKW786441 TUS786441 UEO786441 UOK786441 UYG786441 VIC786441 VRY786441 WBU786441 WLQ786441 WVM786441 E851977 JA851977 SW851977 ACS851977 AMO851977 AWK851977 BGG851977 BQC851977 BZY851977 CJU851977 CTQ851977 DDM851977 DNI851977 DXE851977 EHA851977 EQW851977 FAS851977 FKO851977 FUK851977 GEG851977 GOC851977 GXY851977 HHU851977 HRQ851977 IBM851977 ILI851977 IVE851977 JFA851977 JOW851977 JYS851977 KIO851977 KSK851977 LCG851977 LMC851977 LVY851977 MFU851977 MPQ851977 MZM851977 NJI851977 NTE851977 ODA851977 OMW851977 OWS851977 PGO851977 PQK851977 QAG851977 QKC851977 QTY851977 RDU851977 RNQ851977 RXM851977 SHI851977 SRE851977 TBA851977 TKW851977 TUS851977 UEO851977 UOK851977 UYG851977 VIC851977 VRY851977 WBU851977 WLQ851977 WVM851977 E917513 JA917513 SW917513 ACS917513 AMO917513 AWK917513 BGG917513 BQC917513 BZY917513 CJU917513 CTQ917513 DDM917513 DNI917513 DXE917513 EHA917513 EQW917513 FAS917513 FKO917513 FUK917513 GEG917513 GOC917513 GXY917513 HHU917513 HRQ917513 IBM917513 ILI917513 IVE917513 JFA917513 JOW917513 JYS917513 KIO917513 KSK917513 LCG917513 LMC917513 LVY917513 MFU917513 MPQ917513 MZM917513 NJI917513 NTE917513 ODA917513 OMW917513 OWS917513 PGO917513 PQK917513 QAG917513 QKC917513 QTY917513 RDU917513 RNQ917513 RXM917513 SHI917513 SRE917513 TBA917513 TKW917513 TUS917513 UEO917513 UOK917513 UYG917513 VIC917513 VRY917513 WBU917513 WLQ917513 WVM917513 E983049 JA983049 SW983049 ACS983049 AMO983049 AWK983049 BGG983049 BQC983049 BZY983049 CJU983049 CTQ983049 DDM983049 DNI983049 DXE983049 EHA983049 EQW983049 FAS983049 FKO983049 FUK983049 GEG983049 GOC983049 GXY983049 HHU983049 HRQ983049 IBM983049 ILI983049 IVE983049 JFA983049 JOW983049 JYS983049 KIO983049 KSK983049 LCG983049 LMC983049 LVY983049 MFU983049 MPQ983049 MZM983049 NJI983049 NTE983049 ODA983049 OMW983049 OWS983049 PGO983049 PQK983049 QAG983049 QKC983049 QTY983049 RDU983049 RNQ983049 RXM983049 SHI983049 SRE983049 TBA983049 TKW983049 TUS983049 UEO983049 UOK983049 UYG983049 VIC983049 VRY983049 WBU983049 WLQ983049 WVM983049 E17 JA17 SW17 ACS17 AMO17 AWK17 BGG17 BQC17 BZY17 CJU17 CTQ17 DDM17 DNI17 DXE17 EHA17 EQW17 FAS17 FKO17 FUK17 GEG17 GOC17 GXY17 HHU17 HRQ17 IBM17 ILI17 IVE17 JFA17 JOW17 JYS17 KIO17 KSK17 LCG17 LMC17 LVY17 MFU17 MPQ17 MZM17 NJI17 NTE17 ODA17 OMW17 OWS17 PGO17 PQK17 QAG17 QKC17 QTY17 RDU17 RNQ17 RXM17 SHI17 SRE17 TBA17 TKW17 TUS17 UEO17 UOK17 UYG17 VIC17 VRY17 WBU17 WLQ17 WVM17 E65553 JA65553 SW65553 ACS65553 AMO65553 AWK65553 BGG65553 BQC65553 BZY65553 CJU65553 CTQ65553 DDM65553 DNI65553 DXE65553 EHA65553 EQW65553 FAS65553 FKO65553 FUK65553 GEG65553 GOC65553 GXY65553 HHU65553 HRQ65553 IBM65553 ILI65553 IVE65553 JFA65553 JOW65553 JYS65553 KIO65553 KSK65553 LCG65553 LMC65553 LVY65553 MFU65553 MPQ65553 MZM65553 NJI65553 NTE65553 ODA65553 OMW65553 OWS65553 PGO65553 PQK65553 QAG65553 QKC65553 QTY65553 RDU65553 RNQ65553 RXM65553 SHI65553 SRE65553 TBA65553 TKW65553 TUS65553 UEO65553 UOK65553 UYG65553 VIC65553 VRY65553 WBU65553 WLQ65553 WVM65553 E131089 JA131089 SW131089 ACS131089 AMO131089 AWK131089 BGG131089 BQC131089 BZY131089 CJU131089 CTQ131089 DDM131089 DNI131089 DXE131089 EHA131089 EQW131089 FAS131089 FKO131089 FUK131089 GEG131089 GOC131089 GXY131089 HHU131089 HRQ131089 IBM131089 ILI131089 IVE131089 JFA131089 JOW131089 JYS131089 KIO131089 KSK131089 LCG131089 LMC131089 LVY131089 MFU131089 MPQ131089 MZM131089 NJI131089 NTE131089 ODA131089 OMW131089 OWS131089 PGO131089 PQK131089 QAG131089 QKC131089 QTY131089 RDU131089 RNQ131089 RXM131089 SHI131089 SRE131089 TBA131089 TKW131089 TUS131089 UEO131089 UOK131089 UYG131089 VIC131089 VRY131089 WBU131089 WLQ131089 WVM131089 E196625 JA196625 SW196625 ACS196625 AMO196625 AWK196625 BGG196625 BQC196625 BZY196625 CJU196625 CTQ196625 DDM196625 DNI196625 DXE196625 EHA196625 EQW196625 FAS196625 FKO196625 FUK196625 GEG196625 GOC196625 GXY196625 HHU196625 HRQ196625 IBM196625 ILI196625 IVE196625 JFA196625 JOW196625 JYS196625 KIO196625 KSK196625 LCG196625 LMC196625 LVY196625 MFU196625 MPQ196625 MZM196625 NJI196625 NTE196625 ODA196625 OMW196625 OWS196625 PGO196625 PQK196625 QAG196625 QKC196625 QTY196625 RDU196625 RNQ196625 RXM196625 SHI196625 SRE196625 TBA196625 TKW196625 TUS196625 UEO196625 UOK196625 UYG196625 VIC196625 VRY196625 WBU196625 WLQ196625 WVM196625 E262161 JA262161 SW262161 ACS262161 AMO262161 AWK262161 BGG262161 BQC262161 BZY262161 CJU262161 CTQ262161 DDM262161 DNI262161 DXE262161 EHA262161 EQW262161 FAS262161 FKO262161 FUK262161 GEG262161 GOC262161 GXY262161 HHU262161 HRQ262161 IBM262161 ILI262161 IVE262161 JFA262161 JOW262161 JYS262161 KIO262161 KSK262161 LCG262161 LMC262161 LVY262161 MFU262161 MPQ262161 MZM262161 NJI262161 NTE262161 ODA262161 OMW262161 OWS262161 PGO262161 PQK262161 QAG262161 QKC262161 QTY262161 RDU262161 RNQ262161 RXM262161 SHI262161 SRE262161 TBA262161 TKW262161 TUS262161 UEO262161 UOK262161 UYG262161 VIC262161 VRY262161 WBU262161 WLQ262161 WVM262161 E327697 JA327697 SW327697 ACS327697 AMO327697 AWK327697 BGG327697 BQC327697 BZY327697 CJU327697 CTQ327697 DDM327697 DNI327697 DXE327697 EHA327697 EQW327697 FAS327697 FKO327697 FUK327697 GEG327697 GOC327697 GXY327697 HHU327697 HRQ327697 IBM327697 ILI327697 IVE327697 JFA327697 JOW327697 JYS327697 KIO327697 KSK327697 LCG327697 LMC327697 LVY327697 MFU327697 MPQ327697 MZM327697 NJI327697 NTE327697 ODA327697 OMW327697 OWS327697 PGO327697 PQK327697 QAG327697 QKC327697 QTY327697 RDU327697 RNQ327697 RXM327697 SHI327697 SRE327697 TBA327697 TKW327697 TUS327697 UEO327697 UOK327697 UYG327697 VIC327697 VRY327697 WBU327697 WLQ327697 WVM327697 E393233 JA393233 SW393233 ACS393233 AMO393233 AWK393233 BGG393233 BQC393233 BZY393233 CJU393233 CTQ393233 DDM393233 DNI393233 DXE393233 EHA393233 EQW393233 FAS393233 FKO393233 FUK393233 GEG393233 GOC393233 GXY393233 HHU393233 HRQ393233 IBM393233 ILI393233 IVE393233 JFA393233 JOW393233 JYS393233 KIO393233 KSK393233 LCG393233 LMC393233 LVY393233 MFU393233 MPQ393233 MZM393233 NJI393233 NTE393233 ODA393233 OMW393233 OWS393233 PGO393233 PQK393233 QAG393233 QKC393233 QTY393233 RDU393233 RNQ393233 RXM393233 SHI393233 SRE393233 TBA393233 TKW393233 TUS393233 UEO393233 UOK393233 UYG393233 VIC393233 VRY393233 WBU393233 WLQ393233 WVM393233 E458769 JA458769 SW458769 ACS458769 AMO458769 AWK458769 BGG458769 BQC458769 BZY458769 CJU458769 CTQ458769 DDM458769 DNI458769 DXE458769 EHA458769 EQW458769 FAS458769 FKO458769 FUK458769 GEG458769 GOC458769 GXY458769 HHU458769 HRQ458769 IBM458769 ILI458769 IVE458769 JFA458769 JOW458769 JYS458769 KIO458769 KSK458769 LCG458769 LMC458769 LVY458769 MFU458769 MPQ458769 MZM458769 NJI458769 NTE458769 ODA458769 OMW458769 OWS458769 PGO458769 PQK458769 QAG458769 QKC458769 QTY458769 RDU458769 RNQ458769 RXM458769 SHI458769 SRE458769 TBA458769 TKW458769 TUS458769 UEO458769 UOK458769 UYG458769 VIC458769 VRY458769 WBU458769 WLQ458769 WVM458769 E524305 JA524305 SW524305 ACS524305 AMO524305 AWK524305 BGG524305 BQC524305 BZY524305 CJU524305 CTQ524305 DDM524305 DNI524305 DXE524305 EHA524305 EQW524305 FAS524305 FKO524305 FUK524305 GEG524305 GOC524305 GXY524305 HHU524305 HRQ524305 IBM524305 ILI524305 IVE524305 JFA524305 JOW524305 JYS524305 KIO524305 KSK524305 LCG524305 LMC524305 LVY524305 MFU524305 MPQ524305 MZM524305 NJI524305 NTE524305 ODA524305 OMW524305 OWS524305 PGO524305 PQK524305 QAG524305 QKC524305 QTY524305 RDU524305 RNQ524305 RXM524305 SHI524305 SRE524305 TBA524305 TKW524305 TUS524305 UEO524305 UOK524305 UYG524305 VIC524305 VRY524305 WBU524305 WLQ524305 WVM524305 E589841 JA589841 SW589841 ACS589841 AMO589841 AWK589841 BGG589841 BQC589841 BZY589841 CJU589841 CTQ589841 DDM589841 DNI589841 DXE589841 EHA589841 EQW589841 FAS589841 FKO589841 FUK589841 GEG589841 GOC589841 GXY589841 HHU589841 HRQ589841 IBM589841 ILI589841 IVE589841 JFA589841 JOW589841 JYS589841 KIO589841 KSK589841 LCG589841 LMC589841 LVY589841 MFU589841 MPQ589841 MZM589841 NJI589841 NTE589841 ODA589841 OMW589841 OWS589841 PGO589841 PQK589841 QAG589841 QKC589841 QTY589841 RDU589841 RNQ589841 RXM589841 SHI589841 SRE589841 TBA589841 TKW589841 TUS589841 UEO589841 UOK589841 UYG589841 VIC589841 VRY589841 WBU589841 WLQ589841 WVM589841 E655377 JA655377 SW655377 ACS655377 AMO655377 AWK655377 BGG655377 BQC655377 BZY655377 CJU655377 CTQ655377 DDM655377 DNI655377 DXE655377 EHA655377 EQW655377 FAS655377 FKO655377 FUK655377 GEG655377 GOC655377 GXY655377 HHU655377 HRQ655377 IBM655377 ILI655377 IVE655377 JFA655377 JOW655377 JYS655377 KIO655377 KSK655377 LCG655377 LMC655377 LVY655377 MFU655377 MPQ655377 MZM655377 NJI655377 NTE655377 ODA655377 OMW655377 OWS655377 PGO655377 PQK655377 QAG655377 QKC655377 QTY655377 RDU655377 RNQ655377 RXM655377 SHI655377 SRE655377 TBA655377 TKW655377 TUS655377 UEO655377 UOK655377 UYG655377 VIC655377 VRY655377 WBU655377 WLQ655377 WVM655377 E720913 JA720913 SW720913 ACS720913 AMO720913 AWK720913 BGG720913 BQC720913 BZY720913 CJU720913 CTQ720913 DDM720913 DNI720913 DXE720913 EHA720913 EQW720913 FAS720913 FKO720913 FUK720913 GEG720913 GOC720913 GXY720913 HHU720913 HRQ720913 IBM720913 ILI720913 IVE720913 JFA720913 JOW720913 JYS720913 KIO720913 KSK720913 LCG720913 LMC720913 LVY720913 MFU720913 MPQ720913 MZM720913 NJI720913 NTE720913 ODA720913 OMW720913 OWS720913 PGO720913 PQK720913 QAG720913 QKC720913 QTY720913 RDU720913 RNQ720913 RXM720913 SHI720913 SRE720913 TBA720913 TKW720913 TUS720913 UEO720913 UOK720913 UYG720913 VIC720913 VRY720913 WBU720913 WLQ720913 WVM720913 E786449 JA786449 SW786449 ACS786449 AMO786449 AWK786449 BGG786449 BQC786449 BZY786449 CJU786449 CTQ786449 DDM786449 DNI786449 DXE786449 EHA786449 EQW786449 FAS786449 FKO786449 FUK786449 GEG786449 GOC786449 GXY786449 HHU786449 HRQ786449 IBM786449 ILI786449 IVE786449 JFA786449 JOW786449 JYS786449 KIO786449 KSK786449 LCG786449 LMC786449 LVY786449 MFU786449 MPQ786449 MZM786449 NJI786449 NTE786449 ODA786449 OMW786449 OWS786449 PGO786449 PQK786449 QAG786449 QKC786449 QTY786449 RDU786449 RNQ786449 RXM786449 SHI786449 SRE786449 TBA786449 TKW786449 TUS786449 UEO786449 UOK786449 UYG786449 VIC786449 VRY786449 WBU786449 WLQ786449 WVM786449 E851985 JA851985 SW851985 ACS851985 AMO851985 AWK851985 BGG851985 BQC851985 BZY851985 CJU851985 CTQ851985 DDM851985 DNI851985 DXE851985 EHA851985 EQW851985 FAS851985 FKO851985 FUK851985 GEG851985 GOC851985 GXY851985 HHU851985 HRQ851985 IBM851985 ILI851985 IVE851985 JFA851985 JOW851985 JYS851985 KIO851985 KSK851985 LCG851985 LMC851985 LVY851985 MFU851985 MPQ851985 MZM851985 NJI851985 NTE851985 ODA851985 OMW851985 OWS851985 PGO851985 PQK851985 QAG851985 QKC851985 QTY851985 RDU851985 RNQ851985 RXM851985 SHI851985 SRE851985 TBA851985 TKW851985 TUS851985 UEO851985 UOK851985 UYG851985 VIC851985 VRY851985 WBU851985 WLQ851985 WVM851985 E917521 JA917521 SW917521 ACS917521 AMO917521 AWK917521 BGG917521 BQC917521 BZY917521 CJU917521 CTQ917521 DDM917521 DNI917521 DXE917521 EHA917521 EQW917521 FAS917521 FKO917521 FUK917521 GEG917521 GOC917521 GXY917521 HHU917521 HRQ917521 IBM917521 ILI917521 IVE917521 JFA917521 JOW917521 JYS917521 KIO917521 KSK917521 LCG917521 LMC917521 LVY917521 MFU917521 MPQ917521 MZM917521 NJI917521 NTE917521 ODA917521 OMW917521 OWS917521 PGO917521 PQK917521 QAG917521 QKC917521 QTY917521 RDU917521 RNQ917521 RXM917521 SHI917521 SRE917521 TBA917521 TKW917521 TUS917521 UEO917521 UOK917521 UYG917521 VIC917521 VRY917521 WBU917521 WLQ917521 WVM917521 E983057 JA983057 SW983057 ACS983057 AMO983057 AWK983057 BGG983057 BQC983057 BZY983057 CJU983057 CTQ983057 DDM983057 DNI983057 DXE983057 EHA983057 EQW983057 FAS983057 FKO983057 FUK983057 GEG983057 GOC983057 GXY983057 HHU983057 HRQ983057 IBM983057 ILI983057 IVE983057 JFA983057 JOW983057 JYS983057 KIO983057 KSK983057 LCG983057 LMC983057 LVY983057 MFU983057 MPQ983057 MZM983057 NJI983057 NTE983057 ODA983057 OMW983057 OWS983057 PGO983057 PQK983057 QAG983057 QKC983057 QTY983057 RDU983057 RNQ983057 RXM983057 SHI983057 SRE983057 TBA983057 TKW983057 TUS983057 UEO983057 UOK983057 UYG983057 VIC983057 VRY983057 WBU983057 WLQ983057 WVM983057 E26:E34 JA26:JA34 SW26:SW34 ACS26:ACS34 AMO26:AMO34 AWK26:AWK34 BGG26:BGG34 BQC26:BQC34 BZY26:BZY34 CJU26:CJU34 CTQ26:CTQ34 DDM26:DDM34 DNI26:DNI34 DXE26:DXE34 EHA26:EHA34 EQW26:EQW34 FAS26:FAS34 FKO26:FKO34 FUK26:FUK34 GEG26:GEG34 GOC26:GOC34 GXY26:GXY34 HHU26:HHU34 HRQ26:HRQ34 IBM26:IBM34 ILI26:ILI34 IVE26:IVE34 JFA26:JFA34 JOW26:JOW34 JYS26:JYS34 KIO26:KIO34 KSK26:KSK34 LCG26:LCG34 LMC26:LMC34 LVY26:LVY34 MFU26:MFU34 MPQ26:MPQ34 MZM26:MZM34 NJI26:NJI34 NTE26:NTE34 ODA26:ODA34 OMW26:OMW34 OWS26:OWS34 PGO26:PGO34 PQK26:PQK34 QAG26:QAG34 QKC26:QKC34 QTY26:QTY34 RDU26:RDU34 RNQ26:RNQ34 RXM26:RXM34 SHI26:SHI34 SRE26:SRE34 TBA26:TBA34 TKW26:TKW34 TUS26:TUS34 UEO26:UEO34 UOK26:UOK34 UYG26:UYG34 VIC26:VIC34 VRY26:VRY34 WBU26:WBU34 WLQ26:WLQ34 WVM26:WVM34 E65562:E65570 JA65562:JA65570 SW65562:SW65570 ACS65562:ACS65570 AMO65562:AMO65570 AWK65562:AWK65570 BGG65562:BGG65570 BQC65562:BQC65570 BZY65562:BZY65570 CJU65562:CJU65570 CTQ65562:CTQ65570 DDM65562:DDM65570 DNI65562:DNI65570 DXE65562:DXE65570 EHA65562:EHA65570 EQW65562:EQW65570 FAS65562:FAS65570 FKO65562:FKO65570 FUK65562:FUK65570 GEG65562:GEG65570 GOC65562:GOC65570 GXY65562:GXY65570 HHU65562:HHU65570 HRQ65562:HRQ65570 IBM65562:IBM65570 ILI65562:ILI65570 IVE65562:IVE65570 JFA65562:JFA65570 JOW65562:JOW65570 JYS65562:JYS65570 KIO65562:KIO65570 KSK65562:KSK65570 LCG65562:LCG65570 LMC65562:LMC65570 LVY65562:LVY65570 MFU65562:MFU65570 MPQ65562:MPQ65570 MZM65562:MZM65570 NJI65562:NJI65570 NTE65562:NTE65570 ODA65562:ODA65570 OMW65562:OMW65570 OWS65562:OWS65570 PGO65562:PGO65570 PQK65562:PQK65570 QAG65562:QAG65570 QKC65562:QKC65570 QTY65562:QTY65570 RDU65562:RDU65570 RNQ65562:RNQ65570 RXM65562:RXM65570 SHI65562:SHI65570 SRE65562:SRE65570 TBA65562:TBA65570 TKW65562:TKW65570 TUS65562:TUS65570 UEO65562:UEO65570 UOK65562:UOK65570 UYG65562:UYG65570 VIC65562:VIC65570 VRY65562:VRY65570 WBU65562:WBU65570 WLQ65562:WLQ65570 WVM65562:WVM65570 E131098:E131106 JA131098:JA131106 SW131098:SW131106 ACS131098:ACS131106 AMO131098:AMO131106 AWK131098:AWK131106 BGG131098:BGG131106 BQC131098:BQC131106 BZY131098:BZY131106 CJU131098:CJU131106 CTQ131098:CTQ131106 DDM131098:DDM131106 DNI131098:DNI131106 DXE131098:DXE131106 EHA131098:EHA131106 EQW131098:EQW131106 FAS131098:FAS131106 FKO131098:FKO131106 FUK131098:FUK131106 GEG131098:GEG131106 GOC131098:GOC131106 GXY131098:GXY131106 HHU131098:HHU131106 HRQ131098:HRQ131106 IBM131098:IBM131106 ILI131098:ILI131106 IVE131098:IVE131106 JFA131098:JFA131106 JOW131098:JOW131106 JYS131098:JYS131106 KIO131098:KIO131106 KSK131098:KSK131106 LCG131098:LCG131106 LMC131098:LMC131106 LVY131098:LVY131106 MFU131098:MFU131106 MPQ131098:MPQ131106 MZM131098:MZM131106 NJI131098:NJI131106 NTE131098:NTE131106 ODA131098:ODA131106 OMW131098:OMW131106 OWS131098:OWS131106 PGO131098:PGO131106 PQK131098:PQK131106 QAG131098:QAG131106 QKC131098:QKC131106 QTY131098:QTY131106 RDU131098:RDU131106 RNQ131098:RNQ131106 RXM131098:RXM131106 SHI131098:SHI131106 SRE131098:SRE131106 TBA131098:TBA131106 TKW131098:TKW131106 TUS131098:TUS131106 UEO131098:UEO131106 UOK131098:UOK131106 UYG131098:UYG131106 VIC131098:VIC131106 VRY131098:VRY131106 WBU131098:WBU131106 WLQ131098:WLQ131106 WVM131098:WVM131106 E196634:E196642 JA196634:JA196642 SW196634:SW196642 ACS196634:ACS196642 AMO196634:AMO196642 AWK196634:AWK196642 BGG196634:BGG196642 BQC196634:BQC196642 BZY196634:BZY196642 CJU196634:CJU196642 CTQ196634:CTQ196642 DDM196634:DDM196642 DNI196634:DNI196642 DXE196634:DXE196642 EHA196634:EHA196642 EQW196634:EQW196642 FAS196634:FAS196642 FKO196634:FKO196642 FUK196634:FUK196642 GEG196634:GEG196642 GOC196634:GOC196642 GXY196634:GXY196642 HHU196634:HHU196642 HRQ196634:HRQ196642 IBM196634:IBM196642 ILI196634:ILI196642 IVE196634:IVE196642 JFA196634:JFA196642 JOW196634:JOW196642 JYS196634:JYS196642 KIO196634:KIO196642 KSK196634:KSK196642 LCG196634:LCG196642 LMC196634:LMC196642 LVY196634:LVY196642 MFU196634:MFU196642 MPQ196634:MPQ196642 MZM196634:MZM196642 NJI196634:NJI196642 NTE196634:NTE196642 ODA196634:ODA196642 OMW196634:OMW196642 OWS196634:OWS196642 PGO196634:PGO196642 PQK196634:PQK196642 QAG196634:QAG196642 QKC196634:QKC196642 QTY196634:QTY196642 RDU196634:RDU196642 RNQ196634:RNQ196642 RXM196634:RXM196642 SHI196634:SHI196642 SRE196634:SRE196642 TBA196634:TBA196642 TKW196634:TKW196642 TUS196634:TUS196642 UEO196634:UEO196642 UOK196634:UOK196642 UYG196634:UYG196642 VIC196634:VIC196642 VRY196634:VRY196642 WBU196634:WBU196642 WLQ196634:WLQ196642 WVM196634:WVM196642 E262170:E262178 JA262170:JA262178 SW262170:SW262178 ACS262170:ACS262178 AMO262170:AMO262178 AWK262170:AWK262178 BGG262170:BGG262178 BQC262170:BQC262178 BZY262170:BZY262178 CJU262170:CJU262178 CTQ262170:CTQ262178 DDM262170:DDM262178 DNI262170:DNI262178 DXE262170:DXE262178 EHA262170:EHA262178 EQW262170:EQW262178 FAS262170:FAS262178 FKO262170:FKO262178 FUK262170:FUK262178 GEG262170:GEG262178 GOC262170:GOC262178 GXY262170:GXY262178 HHU262170:HHU262178 HRQ262170:HRQ262178 IBM262170:IBM262178 ILI262170:ILI262178 IVE262170:IVE262178 JFA262170:JFA262178 JOW262170:JOW262178 JYS262170:JYS262178 KIO262170:KIO262178 KSK262170:KSK262178 LCG262170:LCG262178 LMC262170:LMC262178 LVY262170:LVY262178 MFU262170:MFU262178 MPQ262170:MPQ262178 MZM262170:MZM262178 NJI262170:NJI262178 NTE262170:NTE262178 ODA262170:ODA262178 OMW262170:OMW262178 OWS262170:OWS262178 PGO262170:PGO262178 PQK262170:PQK262178 QAG262170:QAG262178 QKC262170:QKC262178 QTY262170:QTY262178 RDU262170:RDU262178 RNQ262170:RNQ262178 RXM262170:RXM262178 SHI262170:SHI262178 SRE262170:SRE262178 TBA262170:TBA262178 TKW262170:TKW262178 TUS262170:TUS262178 UEO262170:UEO262178 UOK262170:UOK262178 UYG262170:UYG262178 VIC262170:VIC262178 VRY262170:VRY262178 WBU262170:WBU262178 WLQ262170:WLQ262178 WVM262170:WVM262178 E327706:E327714 JA327706:JA327714 SW327706:SW327714 ACS327706:ACS327714 AMO327706:AMO327714 AWK327706:AWK327714 BGG327706:BGG327714 BQC327706:BQC327714 BZY327706:BZY327714 CJU327706:CJU327714 CTQ327706:CTQ327714 DDM327706:DDM327714 DNI327706:DNI327714 DXE327706:DXE327714 EHA327706:EHA327714 EQW327706:EQW327714 FAS327706:FAS327714 FKO327706:FKO327714 FUK327706:FUK327714 GEG327706:GEG327714 GOC327706:GOC327714 GXY327706:GXY327714 HHU327706:HHU327714 HRQ327706:HRQ327714 IBM327706:IBM327714 ILI327706:ILI327714 IVE327706:IVE327714 JFA327706:JFA327714 JOW327706:JOW327714 JYS327706:JYS327714 KIO327706:KIO327714 KSK327706:KSK327714 LCG327706:LCG327714 LMC327706:LMC327714 LVY327706:LVY327714 MFU327706:MFU327714 MPQ327706:MPQ327714 MZM327706:MZM327714 NJI327706:NJI327714 NTE327706:NTE327714 ODA327706:ODA327714 OMW327706:OMW327714 OWS327706:OWS327714 PGO327706:PGO327714 PQK327706:PQK327714 QAG327706:QAG327714 QKC327706:QKC327714 QTY327706:QTY327714 RDU327706:RDU327714 RNQ327706:RNQ327714 RXM327706:RXM327714 SHI327706:SHI327714 SRE327706:SRE327714 TBA327706:TBA327714 TKW327706:TKW327714 TUS327706:TUS327714 UEO327706:UEO327714 UOK327706:UOK327714 UYG327706:UYG327714 VIC327706:VIC327714 VRY327706:VRY327714 WBU327706:WBU327714 WLQ327706:WLQ327714 WVM327706:WVM327714 E393242:E393250 JA393242:JA393250 SW393242:SW393250 ACS393242:ACS393250 AMO393242:AMO393250 AWK393242:AWK393250 BGG393242:BGG393250 BQC393242:BQC393250 BZY393242:BZY393250 CJU393242:CJU393250 CTQ393242:CTQ393250 DDM393242:DDM393250 DNI393242:DNI393250 DXE393242:DXE393250 EHA393242:EHA393250 EQW393242:EQW393250 FAS393242:FAS393250 FKO393242:FKO393250 FUK393242:FUK393250 GEG393242:GEG393250 GOC393242:GOC393250 GXY393242:GXY393250 HHU393242:HHU393250 HRQ393242:HRQ393250 IBM393242:IBM393250 ILI393242:ILI393250 IVE393242:IVE393250 JFA393242:JFA393250 JOW393242:JOW393250 JYS393242:JYS393250 KIO393242:KIO393250 KSK393242:KSK393250 LCG393242:LCG393250 LMC393242:LMC393250 LVY393242:LVY393250 MFU393242:MFU393250 MPQ393242:MPQ393250 MZM393242:MZM393250 NJI393242:NJI393250 NTE393242:NTE393250 ODA393242:ODA393250 OMW393242:OMW393250 OWS393242:OWS393250 PGO393242:PGO393250 PQK393242:PQK393250 QAG393242:QAG393250 QKC393242:QKC393250 QTY393242:QTY393250 RDU393242:RDU393250 RNQ393242:RNQ393250 RXM393242:RXM393250 SHI393242:SHI393250 SRE393242:SRE393250 TBA393242:TBA393250 TKW393242:TKW393250 TUS393242:TUS393250 UEO393242:UEO393250 UOK393242:UOK393250 UYG393242:UYG393250 VIC393242:VIC393250 VRY393242:VRY393250 WBU393242:WBU393250 WLQ393242:WLQ393250 WVM393242:WVM393250 E458778:E458786 JA458778:JA458786 SW458778:SW458786 ACS458778:ACS458786 AMO458778:AMO458786 AWK458778:AWK458786 BGG458778:BGG458786 BQC458778:BQC458786 BZY458778:BZY458786 CJU458778:CJU458786 CTQ458778:CTQ458786 DDM458778:DDM458786 DNI458778:DNI458786 DXE458778:DXE458786 EHA458778:EHA458786 EQW458778:EQW458786 FAS458778:FAS458786 FKO458778:FKO458786 FUK458778:FUK458786 GEG458778:GEG458786 GOC458778:GOC458786 GXY458778:GXY458786 HHU458778:HHU458786 HRQ458778:HRQ458786 IBM458778:IBM458786 ILI458778:ILI458786 IVE458778:IVE458786 JFA458778:JFA458786 JOW458778:JOW458786 JYS458778:JYS458786 KIO458778:KIO458786 KSK458778:KSK458786 LCG458778:LCG458786 LMC458778:LMC458786 LVY458778:LVY458786 MFU458778:MFU458786 MPQ458778:MPQ458786 MZM458778:MZM458786 NJI458778:NJI458786 NTE458778:NTE458786 ODA458778:ODA458786 OMW458778:OMW458786 OWS458778:OWS458786 PGO458778:PGO458786 PQK458778:PQK458786 QAG458778:QAG458786 QKC458778:QKC458786 QTY458778:QTY458786 RDU458778:RDU458786 RNQ458778:RNQ458786 RXM458778:RXM458786 SHI458778:SHI458786 SRE458778:SRE458786 TBA458778:TBA458786 TKW458778:TKW458786 TUS458778:TUS458786 UEO458778:UEO458786 UOK458778:UOK458786 UYG458778:UYG458786 VIC458778:VIC458786 VRY458778:VRY458786 WBU458778:WBU458786 WLQ458778:WLQ458786 WVM458778:WVM458786 E524314:E524322 JA524314:JA524322 SW524314:SW524322 ACS524314:ACS524322 AMO524314:AMO524322 AWK524314:AWK524322 BGG524314:BGG524322 BQC524314:BQC524322 BZY524314:BZY524322 CJU524314:CJU524322 CTQ524314:CTQ524322 DDM524314:DDM524322 DNI524314:DNI524322 DXE524314:DXE524322 EHA524314:EHA524322 EQW524314:EQW524322 FAS524314:FAS524322 FKO524314:FKO524322 FUK524314:FUK524322 GEG524314:GEG524322 GOC524314:GOC524322 GXY524314:GXY524322 HHU524314:HHU524322 HRQ524314:HRQ524322 IBM524314:IBM524322 ILI524314:ILI524322 IVE524314:IVE524322 JFA524314:JFA524322 JOW524314:JOW524322 JYS524314:JYS524322 KIO524314:KIO524322 KSK524314:KSK524322 LCG524314:LCG524322 LMC524314:LMC524322 LVY524314:LVY524322 MFU524314:MFU524322 MPQ524314:MPQ524322 MZM524314:MZM524322 NJI524314:NJI524322 NTE524314:NTE524322 ODA524314:ODA524322 OMW524314:OMW524322 OWS524314:OWS524322 PGO524314:PGO524322 PQK524314:PQK524322 QAG524314:QAG524322 QKC524314:QKC524322 QTY524314:QTY524322 RDU524314:RDU524322 RNQ524314:RNQ524322 RXM524314:RXM524322 SHI524314:SHI524322 SRE524314:SRE524322 TBA524314:TBA524322 TKW524314:TKW524322 TUS524314:TUS524322 UEO524314:UEO524322 UOK524314:UOK524322 UYG524314:UYG524322 VIC524314:VIC524322 VRY524314:VRY524322 WBU524314:WBU524322 WLQ524314:WLQ524322 WVM524314:WVM524322 E589850:E589858 JA589850:JA589858 SW589850:SW589858 ACS589850:ACS589858 AMO589850:AMO589858 AWK589850:AWK589858 BGG589850:BGG589858 BQC589850:BQC589858 BZY589850:BZY589858 CJU589850:CJU589858 CTQ589850:CTQ589858 DDM589850:DDM589858 DNI589850:DNI589858 DXE589850:DXE589858 EHA589850:EHA589858 EQW589850:EQW589858 FAS589850:FAS589858 FKO589850:FKO589858 FUK589850:FUK589858 GEG589850:GEG589858 GOC589850:GOC589858 GXY589850:GXY589858 HHU589850:HHU589858 HRQ589850:HRQ589858 IBM589850:IBM589858 ILI589850:ILI589858 IVE589850:IVE589858 JFA589850:JFA589858 JOW589850:JOW589858 JYS589850:JYS589858 KIO589850:KIO589858 KSK589850:KSK589858 LCG589850:LCG589858 LMC589850:LMC589858 LVY589850:LVY589858 MFU589850:MFU589858 MPQ589850:MPQ589858 MZM589850:MZM589858 NJI589850:NJI589858 NTE589850:NTE589858 ODA589850:ODA589858 OMW589850:OMW589858 OWS589850:OWS589858 PGO589850:PGO589858 PQK589850:PQK589858 QAG589850:QAG589858 QKC589850:QKC589858 QTY589850:QTY589858 RDU589850:RDU589858 RNQ589850:RNQ589858 RXM589850:RXM589858 SHI589850:SHI589858 SRE589850:SRE589858 TBA589850:TBA589858 TKW589850:TKW589858 TUS589850:TUS589858 UEO589850:UEO589858 UOK589850:UOK589858 UYG589850:UYG589858 VIC589850:VIC589858 VRY589850:VRY589858 WBU589850:WBU589858 WLQ589850:WLQ589858 WVM589850:WVM589858 E655386:E655394 JA655386:JA655394 SW655386:SW655394 ACS655386:ACS655394 AMO655386:AMO655394 AWK655386:AWK655394 BGG655386:BGG655394 BQC655386:BQC655394 BZY655386:BZY655394 CJU655386:CJU655394 CTQ655386:CTQ655394 DDM655386:DDM655394 DNI655386:DNI655394 DXE655386:DXE655394 EHA655386:EHA655394 EQW655386:EQW655394 FAS655386:FAS655394 FKO655386:FKO655394 FUK655386:FUK655394 GEG655386:GEG655394 GOC655386:GOC655394 GXY655386:GXY655394 HHU655386:HHU655394 HRQ655386:HRQ655394 IBM655386:IBM655394 ILI655386:ILI655394 IVE655386:IVE655394 JFA655386:JFA655394 JOW655386:JOW655394 JYS655386:JYS655394 KIO655386:KIO655394 KSK655386:KSK655394 LCG655386:LCG655394 LMC655386:LMC655394 LVY655386:LVY655394 MFU655386:MFU655394 MPQ655386:MPQ655394 MZM655386:MZM655394 NJI655386:NJI655394 NTE655386:NTE655394 ODA655386:ODA655394 OMW655386:OMW655394 OWS655386:OWS655394 PGO655386:PGO655394 PQK655386:PQK655394 QAG655386:QAG655394 QKC655386:QKC655394 QTY655386:QTY655394 RDU655386:RDU655394 RNQ655386:RNQ655394 RXM655386:RXM655394 SHI655386:SHI655394 SRE655386:SRE655394 TBA655386:TBA655394 TKW655386:TKW655394 TUS655386:TUS655394 UEO655386:UEO655394 UOK655386:UOK655394 UYG655386:UYG655394 VIC655386:VIC655394 VRY655386:VRY655394 WBU655386:WBU655394 WLQ655386:WLQ655394 WVM655386:WVM655394 E720922:E720930 JA720922:JA720930 SW720922:SW720930 ACS720922:ACS720930 AMO720922:AMO720930 AWK720922:AWK720930 BGG720922:BGG720930 BQC720922:BQC720930 BZY720922:BZY720930 CJU720922:CJU720930 CTQ720922:CTQ720930 DDM720922:DDM720930 DNI720922:DNI720930 DXE720922:DXE720930 EHA720922:EHA720930 EQW720922:EQW720930 FAS720922:FAS720930 FKO720922:FKO720930 FUK720922:FUK720930 GEG720922:GEG720930 GOC720922:GOC720930 GXY720922:GXY720930 HHU720922:HHU720930 HRQ720922:HRQ720930 IBM720922:IBM720930 ILI720922:ILI720930 IVE720922:IVE720930 JFA720922:JFA720930 JOW720922:JOW720930 JYS720922:JYS720930 KIO720922:KIO720930 KSK720922:KSK720930 LCG720922:LCG720930 LMC720922:LMC720930 LVY720922:LVY720930 MFU720922:MFU720930 MPQ720922:MPQ720930 MZM720922:MZM720930 NJI720922:NJI720930 NTE720922:NTE720930 ODA720922:ODA720930 OMW720922:OMW720930 OWS720922:OWS720930 PGO720922:PGO720930 PQK720922:PQK720930 QAG720922:QAG720930 QKC720922:QKC720930 QTY720922:QTY720930 RDU720922:RDU720930 RNQ720922:RNQ720930 RXM720922:RXM720930 SHI720922:SHI720930 SRE720922:SRE720930 TBA720922:TBA720930 TKW720922:TKW720930 TUS720922:TUS720930 UEO720922:UEO720930 UOK720922:UOK720930 UYG720922:UYG720930 VIC720922:VIC720930 VRY720922:VRY720930 WBU720922:WBU720930 WLQ720922:WLQ720930 WVM720922:WVM720930 E786458:E786466 JA786458:JA786466 SW786458:SW786466 ACS786458:ACS786466 AMO786458:AMO786466 AWK786458:AWK786466 BGG786458:BGG786466 BQC786458:BQC786466 BZY786458:BZY786466 CJU786458:CJU786466 CTQ786458:CTQ786466 DDM786458:DDM786466 DNI786458:DNI786466 DXE786458:DXE786466 EHA786458:EHA786466 EQW786458:EQW786466 FAS786458:FAS786466 FKO786458:FKO786466 FUK786458:FUK786466 GEG786458:GEG786466 GOC786458:GOC786466 GXY786458:GXY786466 HHU786458:HHU786466 HRQ786458:HRQ786466 IBM786458:IBM786466 ILI786458:ILI786466 IVE786458:IVE786466 JFA786458:JFA786466 JOW786458:JOW786466 JYS786458:JYS786466 KIO786458:KIO786466 KSK786458:KSK786466 LCG786458:LCG786466 LMC786458:LMC786466 LVY786458:LVY786466 MFU786458:MFU786466 MPQ786458:MPQ786466 MZM786458:MZM786466 NJI786458:NJI786466 NTE786458:NTE786466 ODA786458:ODA786466 OMW786458:OMW786466 OWS786458:OWS786466 PGO786458:PGO786466 PQK786458:PQK786466 QAG786458:QAG786466 QKC786458:QKC786466 QTY786458:QTY786466 RDU786458:RDU786466 RNQ786458:RNQ786466 RXM786458:RXM786466 SHI786458:SHI786466 SRE786458:SRE786466 TBA786458:TBA786466 TKW786458:TKW786466 TUS786458:TUS786466 UEO786458:UEO786466 UOK786458:UOK786466 UYG786458:UYG786466 VIC786458:VIC786466 VRY786458:VRY786466 WBU786458:WBU786466 WLQ786458:WLQ786466 WVM786458:WVM786466 E851994:E852002 JA851994:JA852002 SW851994:SW852002 ACS851994:ACS852002 AMO851994:AMO852002 AWK851994:AWK852002 BGG851994:BGG852002 BQC851994:BQC852002 BZY851994:BZY852002 CJU851994:CJU852002 CTQ851994:CTQ852002 DDM851994:DDM852002 DNI851994:DNI852002 DXE851994:DXE852002 EHA851994:EHA852002 EQW851994:EQW852002 FAS851994:FAS852002 FKO851994:FKO852002 FUK851994:FUK852002 GEG851994:GEG852002 GOC851994:GOC852002 GXY851994:GXY852002 HHU851994:HHU852002 HRQ851994:HRQ852002 IBM851994:IBM852002 ILI851994:ILI852002 IVE851994:IVE852002 JFA851994:JFA852002 JOW851994:JOW852002 JYS851994:JYS852002 KIO851994:KIO852002 KSK851994:KSK852002 LCG851994:LCG852002 LMC851994:LMC852002 LVY851994:LVY852002 MFU851994:MFU852002 MPQ851994:MPQ852002 MZM851994:MZM852002 NJI851994:NJI852002 NTE851994:NTE852002 ODA851994:ODA852002 OMW851994:OMW852002 OWS851994:OWS852002 PGO851994:PGO852002 PQK851994:PQK852002 QAG851994:QAG852002 QKC851994:QKC852002 QTY851994:QTY852002 RDU851994:RDU852002 RNQ851994:RNQ852002 RXM851994:RXM852002 SHI851994:SHI852002 SRE851994:SRE852002 TBA851994:TBA852002 TKW851994:TKW852002 TUS851994:TUS852002 UEO851994:UEO852002 UOK851994:UOK852002 UYG851994:UYG852002 VIC851994:VIC852002 VRY851994:VRY852002 WBU851994:WBU852002 WLQ851994:WLQ852002 WVM851994:WVM852002 E917530:E917538 JA917530:JA917538 SW917530:SW917538 ACS917530:ACS917538 AMO917530:AMO917538 AWK917530:AWK917538 BGG917530:BGG917538 BQC917530:BQC917538 BZY917530:BZY917538 CJU917530:CJU917538 CTQ917530:CTQ917538 DDM917530:DDM917538 DNI917530:DNI917538 DXE917530:DXE917538 EHA917530:EHA917538 EQW917530:EQW917538 FAS917530:FAS917538 FKO917530:FKO917538 FUK917530:FUK917538 GEG917530:GEG917538 GOC917530:GOC917538 GXY917530:GXY917538 HHU917530:HHU917538 HRQ917530:HRQ917538 IBM917530:IBM917538 ILI917530:ILI917538 IVE917530:IVE917538 JFA917530:JFA917538 JOW917530:JOW917538 JYS917530:JYS917538 KIO917530:KIO917538 KSK917530:KSK917538 LCG917530:LCG917538 LMC917530:LMC917538 LVY917530:LVY917538 MFU917530:MFU917538 MPQ917530:MPQ917538 MZM917530:MZM917538 NJI917530:NJI917538 NTE917530:NTE917538 ODA917530:ODA917538 OMW917530:OMW917538 OWS917530:OWS917538 PGO917530:PGO917538 PQK917530:PQK917538 QAG917530:QAG917538 QKC917530:QKC917538 QTY917530:QTY917538 RDU917530:RDU917538 RNQ917530:RNQ917538 RXM917530:RXM917538 SHI917530:SHI917538 SRE917530:SRE917538 TBA917530:TBA917538 TKW917530:TKW917538 TUS917530:TUS917538 UEO917530:UEO917538 UOK917530:UOK917538 UYG917530:UYG917538 VIC917530:VIC917538 VRY917530:VRY917538 WBU917530:WBU917538 WLQ917530:WLQ917538 WVM917530:WVM917538 E983066:E983074 JA983066:JA983074 SW983066:SW983074 ACS983066:ACS983074 AMO983066:AMO983074 AWK983066:AWK983074 BGG983066:BGG983074 BQC983066:BQC983074 BZY983066:BZY983074 CJU983066:CJU983074 CTQ983066:CTQ983074 DDM983066:DDM983074 DNI983066:DNI983074 DXE983066:DXE983074 EHA983066:EHA983074 EQW983066:EQW983074 FAS983066:FAS983074 FKO983066:FKO983074 FUK983066:FUK983074 GEG983066:GEG983074 GOC983066:GOC983074 GXY983066:GXY983074 HHU983066:HHU983074 HRQ983066:HRQ983074 IBM983066:IBM983074 ILI983066:ILI983074 IVE983066:IVE983074 JFA983066:JFA983074 JOW983066:JOW983074 JYS983066:JYS983074 KIO983066:KIO983074 KSK983066:KSK983074 LCG983066:LCG983074 LMC983066:LMC983074 LVY983066:LVY983074 MFU983066:MFU983074 MPQ983066:MPQ983074 MZM983066:MZM983074 NJI983066:NJI983074 NTE983066:NTE983074 ODA983066:ODA983074 OMW983066:OMW983074 OWS983066:OWS983074 PGO983066:PGO983074 PQK983066:PQK983074 QAG983066:QAG983074 QKC983066:QKC983074 QTY983066:QTY983074 RDU983066:RDU983074 RNQ983066:RNQ983074 RXM983066:RXM983074 SHI983066:SHI983074 SRE983066:SRE983074 TBA983066:TBA983074 TKW983066:TKW983074 TUS983066:TUS983074 UEO983066:UEO983074 UOK983066:UOK983074 UYG983066:UYG983074 VIC983066:VIC983074 VRY983066:VRY983074 WBU983066:WBU983074 WLQ983066:WLQ983074 WVM983066:WVM983074" xr:uid="{00000000-0002-0000-0000-000000000000}">
      <formula1>"-,No,m,m²,m³,%,Prov Sum,Lump Sum,Sum, Litre, hour, day"</formula1>
    </dataValidation>
  </dataValidations>
  <pageMargins left="0.75" right="0.75" top="1" bottom="1" header="0.5" footer="0.5"/>
  <pageSetup paperSize="9" orientation="portrait" horizontalDpi="1200" verticalDpi="12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3">
    <tabColor rgb="FF008000"/>
  </sheetPr>
  <dimension ref="A1:E34"/>
  <sheetViews>
    <sheetView tabSelected="1" view="pageBreakPreview" zoomScaleNormal="100" zoomScaleSheetLayoutView="100" workbookViewId="0">
      <pane xSplit="5" ySplit="2" topLeftCell="F3" activePane="bottomRight" state="frozenSplit"/>
      <selection activeCell="O17" sqref="O17"/>
      <selection pane="topRight" activeCell="O17" sqref="O17"/>
      <selection pane="bottomLeft" activeCell="O17" sqref="O17"/>
      <selection pane="bottomRight" activeCell="O17" sqref="O17"/>
    </sheetView>
  </sheetViews>
  <sheetFormatPr defaultRowHeight="12.75" x14ac:dyDescent="0.2"/>
  <cols>
    <col min="1" max="1" width="14.42578125" style="16" bestFit="1" customWidth="1"/>
    <col min="2" max="2" width="11.7109375" style="16" customWidth="1"/>
    <col min="3" max="3" width="47.5703125" style="16" customWidth="1"/>
    <col min="4" max="4" width="17.5703125" style="16" customWidth="1"/>
    <col min="5" max="5" width="19.28515625" style="16" customWidth="1"/>
    <col min="6" max="256" width="9.140625" style="16"/>
    <col min="257" max="257" width="14.42578125" style="16" bestFit="1" customWidth="1"/>
    <col min="258" max="258" width="70.140625" style="16" customWidth="1"/>
    <col min="259" max="259" width="18" style="16" customWidth="1"/>
    <col min="260" max="260" width="13.5703125" style="16" bestFit="1" customWidth="1"/>
    <col min="261" max="512" width="9.140625" style="16"/>
    <col min="513" max="513" width="14.42578125" style="16" bestFit="1" customWidth="1"/>
    <col min="514" max="514" width="70.140625" style="16" customWidth="1"/>
    <col min="515" max="515" width="18" style="16" customWidth="1"/>
    <col min="516" max="516" width="13.5703125" style="16" bestFit="1" customWidth="1"/>
    <col min="517" max="768" width="9.140625" style="16"/>
    <col min="769" max="769" width="14.42578125" style="16" bestFit="1" customWidth="1"/>
    <col min="770" max="770" width="70.140625" style="16" customWidth="1"/>
    <col min="771" max="771" width="18" style="16" customWidth="1"/>
    <col min="772" max="772" width="13.5703125" style="16" bestFit="1" customWidth="1"/>
    <col min="773" max="1024" width="9.140625" style="16"/>
    <col min="1025" max="1025" width="14.42578125" style="16" bestFit="1" customWidth="1"/>
    <col min="1026" max="1026" width="70.140625" style="16" customWidth="1"/>
    <col min="1027" max="1027" width="18" style="16" customWidth="1"/>
    <col min="1028" max="1028" width="13.5703125" style="16" bestFit="1" customWidth="1"/>
    <col min="1029" max="1280" width="9.140625" style="16"/>
    <col min="1281" max="1281" width="14.42578125" style="16" bestFit="1" customWidth="1"/>
    <col min="1282" max="1282" width="70.140625" style="16" customWidth="1"/>
    <col min="1283" max="1283" width="18" style="16" customWidth="1"/>
    <col min="1284" max="1284" width="13.5703125" style="16" bestFit="1" customWidth="1"/>
    <col min="1285" max="1536" width="9.140625" style="16"/>
    <col min="1537" max="1537" width="14.42578125" style="16" bestFit="1" customWidth="1"/>
    <col min="1538" max="1538" width="70.140625" style="16" customWidth="1"/>
    <col min="1539" max="1539" width="18" style="16" customWidth="1"/>
    <col min="1540" max="1540" width="13.5703125" style="16" bestFit="1" customWidth="1"/>
    <col min="1541" max="1792" width="9.140625" style="16"/>
    <col min="1793" max="1793" width="14.42578125" style="16" bestFit="1" customWidth="1"/>
    <col min="1794" max="1794" width="70.140625" style="16" customWidth="1"/>
    <col min="1795" max="1795" width="18" style="16" customWidth="1"/>
    <col min="1796" max="1796" width="13.5703125" style="16" bestFit="1" customWidth="1"/>
    <col min="1797" max="2048" width="9.140625" style="16"/>
    <col min="2049" max="2049" width="14.42578125" style="16" bestFit="1" customWidth="1"/>
    <col min="2050" max="2050" width="70.140625" style="16" customWidth="1"/>
    <col min="2051" max="2051" width="18" style="16" customWidth="1"/>
    <col min="2052" max="2052" width="13.5703125" style="16" bestFit="1" customWidth="1"/>
    <col min="2053" max="2304" width="9.140625" style="16"/>
    <col min="2305" max="2305" width="14.42578125" style="16" bestFit="1" customWidth="1"/>
    <col min="2306" max="2306" width="70.140625" style="16" customWidth="1"/>
    <col min="2307" max="2307" width="18" style="16" customWidth="1"/>
    <col min="2308" max="2308" width="13.5703125" style="16" bestFit="1" customWidth="1"/>
    <col min="2309" max="2560" width="9.140625" style="16"/>
    <col min="2561" max="2561" width="14.42578125" style="16" bestFit="1" customWidth="1"/>
    <col min="2562" max="2562" width="70.140625" style="16" customWidth="1"/>
    <col min="2563" max="2563" width="18" style="16" customWidth="1"/>
    <col min="2564" max="2564" width="13.5703125" style="16" bestFit="1" customWidth="1"/>
    <col min="2565" max="2816" width="9.140625" style="16"/>
    <col min="2817" max="2817" width="14.42578125" style="16" bestFit="1" customWidth="1"/>
    <col min="2818" max="2818" width="70.140625" style="16" customWidth="1"/>
    <col min="2819" max="2819" width="18" style="16" customWidth="1"/>
    <col min="2820" max="2820" width="13.5703125" style="16" bestFit="1" customWidth="1"/>
    <col min="2821" max="3072" width="9.140625" style="16"/>
    <col min="3073" max="3073" width="14.42578125" style="16" bestFit="1" customWidth="1"/>
    <col min="3074" max="3074" width="70.140625" style="16" customWidth="1"/>
    <col min="3075" max="3075" width="18" style="16" customWidth="1"/>
    <col min="3076" max="3076" width="13.5703125" style="16" bestFit="1" customWidth="1"/>
    <col min="3077" max="3328" width="9.140625" style="16"/>
    <col min="3329" max="3329" width="14.42578125" style="16" bestFit="1" customWidth="1"/>
    <col min="3330" max="3330" width="70.140625" style="16" customWidth="1"/>
    <col min="3331" max="3331" width="18" style="16" customWidth="1"/>
    <col min="3332" max="3332" width="13.5703125" style="16" bestFit="1" customWidth="1"/>
    <col min="3333" max="3584" width="9.140625" style="16"/>
    <col min="3585" max="3585" width="14.42578125" style="16" bestFit="1" customWidth="1"/>
    <col min="3586" max="3586" width="70.140625" style="16" customWidth="1"/>
    <col min="3587" max="3587" width="18" style="16" customWidth="1"/>
    <col min="3588" max="3588" width="13.5703125" style="16" bestFit="1" customWidth="1"/>
    <col min="3589" max="3840" width="9.140625" style="16"/>
    <col min="3841" max="3841" width="14.42578125" style="16" bestFit="1" customWidth="1"/>
    <col min="3842" max="3842" width="70.140625" style="16" customWidth="1"/>
    <col min="3843" max="3843" width="18" style="16" customWidth="1"/>
    <col min="3844" max="3844" width="13.5703125" style="16" bestFit="1" customWidth="1"/>
    <col min="3845" max="4096" width="9.140625" style="16"/>
    <col min="4097" max="4097" width="14.42578125" style="16" bestFit="1" customWidth="1"/>
    <col min="4098" max="4098" width="70.140625" style="16" customWidth="1"/>
    <col min="4099" max="4099" width="18" style="16" customWidth="1"/>
    <col min="4100" max="4100" width="13.5703125" style="16" bestFit="1" customWidth="1"/>
    <col min="4101" max="4352" width="9.140625" style="16"/>
    <col min="4353" max="4353" width="14.42578125" style="16" bestFit="1" customWidth="1"/>
    <col min="4354" max="4354" width="70.140625" style="16" customWidth="1"/>
    <col min="4355" max="4355" width="18" style="16" customWidth="1"/>
    <col min="4356" max="4356" width="13.5703125" style="16" bestFit="1" customWidth="1"/>
    <col min="4357" max="4608" width="9.140625" style="16"/>
    <col min="4609" max="4609" width="14.42578125" style="16" bestFit="1" customWidth="1"/>
    <col min="4610" max="4610" width="70.140625" style="16" customWidth="1"/>
    <col min="4611" max="4611" width="18" style="16" customWidth="1"/>
    <col min="4612" max="4612" width="13.5703125" style="16" bestFit="1" customWidth="1"/>
    <col min="4613" max="4864" width="9.140625" style="16"/>
    <col min="4865" max="4865" width="14.42578125" style="16" bestFit="1" customWidth="1"/>
    <col min="4866" max="4866" width="70.140625" style="16" customWidth="1"/>
    <col min="4867" max="4867" width="18" style="16" customWidth="1"/>
    <col min="4868" max="4868" width="13.5703125" style="16" bestFit="1" customWidth="1"/>
    <col min="4869" max="5120" width="9.140625" style="16"/>
    <col min="5121" max="5121" width="14.42578125" style="16" bestFit="1" customWidth="1"/>
    <col min="5122" max="5122" width="70.140625" style="16" customWidth="1"/>
    <col min="5123" max="5123" width="18" style="16" customWidth="1"/>
    <col min="5124" max="5124" width="13.5703125" style="16" bestFit="1" customWidth="1"/>
    <col min="5125" max="5376" width="9.140625" style="16"/>
    <col min="5377" max="5377" width="14.42578125" style="16" bestFit="1" customWidth="1"/>
    <col min="5378" max="5378" width="70.140625" style="16" customWidth="1"/>
    <col min="5379" max="5379" width="18" style="16" customWidth="1"/>
    <col min="5380" max="5380" width="13.5703125" style="16" bestFit="1" customWidth="1"/>
    <col min="5381" max="5632" width="9.140625" style="16"/>
    <col min="5633" max="5633" width="14.42578125" style="16" bestFit="1" customWidth="1"/>
    <col min="5634" max="5634" width="70.140625" style="16" customWidth="1"/>
    <col min="5635" max="5635" width="18" style="16" customWidth="1"/>
    <col min="5636" max="5636" width="13.5703125" style="16" bestFit="1" customWidth="1"/>
    <col min="5637" max="5888" width="9.140625" style="16"/>
    <col min="5889" max="5889" width="14.42578125" style="16" bestFit="1" customWidth="1"/>
    <col min="5890" max="5890" width="70.140625" style="16" customWidth="1"/>
    <col min="5891" max="5891" width="18" style="16" customWidth="1"/>
    <col min="5892" max="5892" width="13.5703125" style="16" bestFit="1" customWidth="1"/>
    <col min="5893" max="6144" width="9.140625" style="16"/>
    <col min="6145" max="6145" width="14.42578125" style="16" bestFit="1" customWidth="1"/>
    <col min="6146" max="6146" width="70.140625" style="16" customWidth="1"/>
    <col min="6147" max="6147" width="18" style="16" customWidth="1"/>
    <col min="6148" max="6148" width="13.5703125" style="16" bestFit="1" customWidth="1"/>
    <col min="6149" max="6400" width="9.140625" style="16"/>
    <col min="6401" max="6401" width="14.42578125" style="16" bestFit="1" customWidth="1"/>
    <col min="6402" max="6402" width="70.140625" style="16" customWidth="1"/>
    <col min="6403" max="6403" width="18" style="16" customWidth="1"/>
    <col min="6404" max="6404" width="13.5703125" style="16" bestFit="1" customWidth="1"/>
    <col min="6405" max="6656" width="9.140625" style="16"/>
    <col min="6657" max="6657" width="14.42578125" style="16" bestFit="1" customWidth="1"/>
    <col min="6658" max="6658" width="70.140625" style="16" customWidth="1"/>
    <col min="6659" max="6659" width="18" style="16" customWidth="1"/>
    <col min="6660" max="6660" width="13.5703125" style="16" bestFit="1" customWidth="1"/>
    <col min="6661" max="6912" width="9.140625" style="16"/>
    <col min="6913" max="6913" width="14.42578125" style="16" bestFit="1" customWidth="1"/>
    <col min="6914" max="6914" width="70.140625" style="16" customWidth="1"/>
    <col min="6915" max="6915" width="18" style="16" customWidth="1"/>
    <col min="6916" max="6916" width="13.5703125" style="16" bestFit="1" customWidth="1"/>
    <col min="6917" max="7168" width="9.140625" style="16"/>
    <col min="7169" max="7169" width="14.42578125" style="16" bestFit="1" customWidth="1"/>
    <col min="7170" max="7170" width="70.140625" style="16" customWidth="1"/>
    <col min="7171" max="7171" width="18" style="16" customWidth="1"/>
    <col min="7172" max="7172" width="13.5703125" style="16" bestFit="1" customWidth="1"/>
    <col min="7173" max="7424" width="9.140625" style="16"/>
    <col min="7425" max="7425" width="14.42578125" style="16" bestFit="1" customWidth="1"/>
    <col min="7426" max="7426" width="70.140625" style="16" customWidth="1"/>
    <col min="7427" max="7427" width="18" style="16" customWidth="1"/>
    <col min="7428" max="7428" width="13.5703125" style="16" bestFit="1" customWidth="1"/>
    <col min="7429" max="7680" width="9.140625" style="16"/>
    <col min="7681" max="7681" width="14.42578125" style="16" bestFit="1" customWidth="1"/>
    <col min="7682" max="7682" width="70.140625" style="16" customWidth="1"/>
    <col min="7683" max="7683" width="18" style="16" customWidth="1"/>
    <col min="7684" max="7684" width="13.5703125" style="16" bestFit="1" customWidth="1"/>
    <col min="7685" max="7936" width="9.140625" style="16"/>
    <col min="7937" max="7937" width="14.42578125" style="16" bestFit="1" customWidth="1"/>
    <col min="7938" max="7938" width="70.140625" style="16" customWidth="1"/>
    <col min="7939" max="7939" width="18" style="16" customWidth="1"/>
    <col min="7940" max="7940" width="13.5703125" style="16" bestFit="1" customWidth="1"/>
    <col min="7941" max="8192" width="9.140625" style="16"/>
    <col min="8193" max="8193" width="14.42578125" style="16" bestFit="1" customWidth="1"/>
    <col min="8194" max="8194" width="70.140625" style="16" customWidth="1"/>
    <col min="8195" max="8195" width="18" style="16" customWidth="1"/>
    <col min="8196" max="8196" width="13.5703125" style="16" bestFit="1" customWidth="1"/>
    <col min="8197" max="8448" width="9.140625" style="16"/>
    <col min="8449" max="8449" width="14.42578125" style="16" bestFit="1" customWidth="1"/>
    <col min="8450" max="8450" width="70.140625" style="16" customWidth="1"/>
    <col min="8451" max="8451" width="18" style="16" customWidth="1"/>
    <col min="8452" max="8452" width="13.5703125" style="16" bestFit="1" customWidth="1"/>
    <col min="8453" max="8704" width="9.140625" style="16"/>
    <col min="8705" max="8705" width="14.42578125" style="16" bestFit="1" customWidth="1"/>
    <col min="8706" max="8706" width="70.140625" style="16" customWidth="1"/>
    <col min="8707" max="8707" width="18" style="16" customWidth="1"/>
    <col min="8708" max="8708" width="13.5703125" style="16" bestFit="1" customWidth="1"/>
    <col min="8709" max="8960" width="9.140625" style="16"/>
    <col min="8961" max="8961" width="14.42578125" style="16" bestFit="1" customWidth="1"/>
    <col min="8962" max="8962" width="70.140625" style="16" customWidth="1"/>
    <col min="8963" max="8963" width="18" style="16" customWidth="1"/>
    <col min="8964" max="8964" width="13.5703125" style="16" bestFit="1" customWidth="1"/>
    <col min="8965" max="9216" width="9.140625" style="16"/>
    <col min="9217" max="9217" width="14.42578125" style="16" bestFit="1" customWidth="1"/>
    <col min="9218" max="9218" width="70.140625" style="16" customWidth="1"/>
    <col min="9219" max="9219" width="18" style="16" customWidth="1"/>
    <col min="9220" max="9220" width="13.5703125" style="16" bestFit="1" customWidth="1"/>
    <col min="9221" max="9472" width="9.140625" style="16"/>
    <col min="9473" max="9473" width="14.42578125" style="16" bestFit="1" customWidth="1"/>
    <col min="9474" max="9474" width="70.140625" style="16" customWidth="1"/>
    <col min="9475" max="9475" width="18" style="16" customWidth="1"/>
    <col min="9476" max="9476" width="13.5703125" style="16" bestFit="1" customWidth="1"/>
    <col min="9477" max="9728" width="9.140625" style="16"/>
    <col min="9729" max="9729" width="14.42578125" style="16" bestFit="1" customWidth="1"/>
    <col min="9730" max="9730" width="70.140625" style="16" customWidth="1"/>
    <col min="9731" max="9731" width="18" style="16" customWidth="1"/>
    <col min="9732" max="9732" width="13.5703125" style="16" bestFit="1" customWidth="1"/>
    <col min="9733" max="9984" width="9.140625" style="16"/>
    <col min="9985" max="9985" width="14.42578125" style="16" bestFit="1" customWidth="1"/>
    <col min="9986" max="9986" width="70.140625" style="16" customWidth="1"/>
    <col min="9987" max="9987" width="18" style="16" customWidth="1"/>
    <col min="9988" max="9988" width="13.5703125" style="16" bestFit="1" customWidth="1"/>
    <col min="9989" max="10240" width="9.140625" style="16"/>
    <col min="10241" max="10241" width="14.42578125" style="16" bestFit="1" customWidth="1"/>
    <col min="10242" max="10242" width="70.140625" style="16" customWidth="1"/>
    <col min="10243" max="10243" width="18" style="16" customWidth="1"/>
    <col min="10244" max="10244" width="13.5703125" style="16" bestFit="1" customWidth="1"/>
    <col min="10245" max="10496" width="9.140625" style="16"/>
    <col min="10497" max="10497" width="14.42578125" style="16" bestFit="1" customWidth="1"/>
    <col min="10498" max="10498" width="70.140625" style="16" customWidth="1"/>
    <col min="10499" max="10499" width="18" style="16" customWidth="1"/>
    <col min="10500" max="10500" width="13.5703125" style="16" bestFit="1" customWidth="1"/>
    <col min="10501" max="10752" width="9.140625" style="16"/>
    <col min="10753" max="10753" width="14.42578125" style="16" bestFit="1" customWidth="1"/>
    <col min="10754" max="10754" width="70.140625" style="16" customWidth="1"/>
    <col min="10755" max="10755" width="18" style="16" customWidth="1"/>
    <col min="10756" max="10756" width="13.5703125" style="16" bestFit="1" customWidth="1"/>
    <col min="10757" max="11008" width="9.140625" style="16"/>
    <col min="11009" max="11009" width="14.42578125" style="16" bestFit="1" customWidth="1"/>
    <col min="11010" max="11010" width="70.140625" style="16" customWidth="1"/>
    <col min="11011" max="11011" width="18" style="16" customWidth="1"/>
    <col min="11012" max="11012" width="13.5703125" style="16" bestFit="1" customWidth="1"/>
    <col min="11013" max="11264" width="9.140625" style="16"/>
    <col min="11265" max="11265" width="14.42578125" style="16" bestFit="1" customWidth="1"/>
    <col min="11266" max="11266" width="70.140625" style="16" customWidth="1"/>
    <col min="11267" max="11267" width="18" style="16" customWidth="1"/>
    <col min="11268" max="11268" width="13.5703125" style="16" bestFit="1" customWidth="1"/>
    <col min="11269" max="11520" width="9.140625" style="16"/>
    <col min="11521" max="11521" width="14.42578125" style="16" bestFit="1" customWidth="1"/>
    <col min="11522" max="11522" width="70.140625" style="16" customWidth="1"/>
    <col min="11523" max="11523" width="18" style="16" customWidth="1"/>
    <col min="11524" max="11524" width="13.5703125" style="16" bestFit="1" customWidth="1"/>
    <col min="11525" max="11776" width="9.140625" style="16"/>
    <col min="11777" max="11777" width="14.42578125" style="16" bestFit="1" customWidth="1"/>
    <col min="11778" max="11778" width="70.140625" style="16" customWidth="1"/>
    <col min="11779" max="11779" width="18" style="16" customWidth="1"/>
    <col min="11780" max="11780" width="13.5703125" style="16" bestFit="1" customWidth="1"/>
    <col min="11781" max="12032" width="9.140625" style="16"/>
    <col min="12033" max="12033" width="14.42578125" style="16" bestFit="1" customWidth="1"/>
    <col min="12034" max="12034" width="70.140625" style="16" customWidth="1"/>
    <col min="12035" max="12035" width="18" style="16" customWidth="1"/>
    <col min="12036" max="12036" width="13.5703125" style="16" bestFit="1" customWidth="1"/>
    <col min="12037" max="12288" width="9.140625" style="16"/>
    <col min="12289" max="12289" width="14.42578125" style="16" bestFit="1" customWidth="1"/>
    <col min="12290" max="12290" width="70.140625" style="16" customWidth="1"/>
    <col min="12291" max="12291" width="18" style="16" customWidth="1"/>
    <col min="12292" max="12292" width="13.5703125" style="16" bestFit="1" customWidth="1"/>
    <col min="12293" max="12544" width="9.140625" style="16"/>
    <col min="12545" max="12545" width="14.42578125" style="16" bestFit="1" customWidth="1"/>
    <col min="12546" max="12546" width="70.140625" style="16" customWidth="1"/>
    <col min="12547" max="12547" width="18" style="16" customWidth="1"/>
    <col min="12548" max="12548" width="13.5703125" style="16" bestFit="1" customWidth="1"/>
    <col min="12549" max="12800" width="9.140625" style="16"/>
    <col min="12801" max="12801" width="14.42578125" style="16" bestFit="1" customWidth="1"/>
    <col min="12802" max="12802" width="70.140625" style="16" customWidth="1"/>
    <col min="12803" max="12803" width="18" style="16" customWidth="1"/>
    <col min="12804" max="12804" width="13.5703125" style="16" bestFit="1" customWidth="1"/>
    <col min="12805" max="13056" width="9.140625" style="16"/>
    <col min="13057" max="13057" width="14.42578125" style="16" bestFit="1" customWidth="1"/>
    <col min="13058" max="13058" width="70.140625" style="16" customWidth="1"/>
    <col min="13059" max="13059" width="18" style="16" customWidth="1"/>
    <col min="13060" max="13060" width="13.5703125" style="16" bestFit="1" customWidth="1"/>
    <col min="13061" max="13312" width="9.140625" style="16"/>
    <col min="13313" max="13313" width="14.42578125" style="16" bestFit="1" customWidth="1"/>
    <col min="13314" max="13314" width="70.140625" style="16" customWidth="1"/>
    <col min="13315" max="13315" width="18" style="16" customWidth="1"/>
    <col min="13316" max="13316" width="13.5703125" style="16" bestFit="1" customWidth="1"/>
    <col min="13317" max="13568" width="9.140625" style="16"/>
    <col min="13569" max="13569" width="14.42578125" style="16" bestFit="1" customWidth="1"/>
    <col min="13570" max="13570" width="70.140625" style="16" customWidth="1"/>
    <col min="13571" max="13571" width="18" style="16" customWidth="1"/>
    <col min="13572" max="13572" width="13.5703125" style="16" bestFit="1" customWidth="1"/>
    <col min="13573" max="13824" width="9.140625" style="16"/>
    <col min="13825" max="13825" width="14.42578125" style="16" bestFit="1" customWidth="1"/>
    <col min="13826" max="13826" width="70.140625" style="16" customWidth="1"/>
    <col min="13827" max="13827" width="18" style="16" customWidth="1"/>
    <col min="13828" max="13828" width="13.5703125" style="16" bestFit="1" customWidth="1"/>
    <col min="13829" max="14080" width="9.140625" style="16"/>
    <col min="14081" max="14081" width="14.42578125" style="16" bestFit="1" customWidth="1"/>
    <col min="14082" max="14082" width="70.140625" style="16" customWidth="1"/>
    <col min="14083" max="14083" width="18" style="16" customWidth="1"/>
    <col min="14084" max="14084" width="13.5703125" style="16" bestFit="1" customWidth="1"/>
    <col min="14085" max="14336" width="9.140625" style="16"/>
    <col min="14337" max="14337" width="14.42578125" style="16" bestFit="1" customWidth="1"/>
    <col min="14338" max="14338" width="70.140625" style="16" customWidth="1"/>
    <col min="14339" max="14339" width="18" style="16" customWidth="1"/>
    <col min="14340" max="14340" width="13.5703125" style="16" bestFit="1" customWidth="1"/>
    <col min="14341" max="14592" width="9.140625" style="16"/>
    <col min="14593" max="14593" width="14.42578125" style="16" bestFit="1" customWidth="1"/>
    <col min="14594" max="14594" width="70.140625" style="16" customWidth="1"/>
    <col min="14595" max="14595" width="18" style="16" customWidth="1"/>
    <col min="14596" max="14596" width="13.5703125" style="16" bestFit="1" customWidth="1"/>
    <col min="14597" max="14848" width="9.140625" style="16"/>
    <col min="14849" max="14849" width="14.42578125" style="16" bestFit="1" customWidth="1"/>
    <col min="14850" max="14850" width="70.140625" style="16" customWidth="1"/>
    <col min="14851" max="14851" width="18" style="16" customWidth="1"/>
    <col min="14852" max="14852" width="13.5703125" style="16" bestFit="1" customWidth="1"/>
    <col min="14853" max="15104" width="9.140625" style="16"/>
    <col min="15105" max="15105" width="14.42578125" style="16" bestFit="1" customWidth="1"/>
    <col min="15106" max="15106" width="70.140625" style="16" customWidth="1"/>
    <col min="15107" max="15107" width="18" style="16" customWidth="1"/>
    <col min="15108" max="15108" width="13.5703125" style="16" bestFit="1" customWidth="1"/>
    <col min="15109" max="15360" width="9.140625" style="16"/>
    <col min="15361" max="15361" width="14.42578125" style="16" bestFit="1" customWidth="1"/>
    <col min="15362" max="15362" width="70.140625" style="16" customWidth="1"/>
    <col min="15363" max="15363" width="18" style="16" customWidth="1"/>
    <col min="15364" max="15364" width="13.5703125" style="16" bestFit="1" customWidth="1"/>
    <col min="15365" max="15616" width="9.140625" style="16"/>
    <col min="15617" max="15617" width="14.42578125" style="16" bestFit="1" customWidth="1"/>
    <col min="15618" max="15618" width="70.140625" style="16" customWidth="1"/>
    <col min="15619" max="15619" width="18" style="16" customWidth="1"/>
    <col min="15620" max="15620" width="13.5703125" style="16" bestFit="1" customWidth="1"/>
    <col min="15621" max="15872" width="9.140625" style="16"/>
    <col min="15873" max="15873" width="14.42578125" style="16" bestFit="1" customWidth="1"/>
    <col min="15874" max="15874" width="70.140625" style="16" customWidth="1"/>
    <col min="15875" max="15875" width="18" style="16" customWidth="1"/>
    <col min="15876" max="15876" width="13.5703125" style="16" bestFit="1" customWidth="1"/>
    <col min="15877" max="16128" width="9.140625" style="16"/>
    <col min="16129" max="16129" width="14.42578125" style="16" bestFit="1" customWidth="1"/>
    <col min="16130" max="16130" width="70.140625" style="16" customWidth="1"/>
    <col min="16131" max="16131" width="18" style="16" customWidth="1"/>
    <col min="16132" max="16132" width="13.5703125" style="16" bestFit="1" customWidth="1"/>
    <col min="16133" max="16384" width="9.140625" style="16"/>
  </cols>
  <sheetData>
    <row r="1" spans="1:5" ht="15.75" x14ac:dyDescent="0.2">
      <c r="A1" s="17" t="s">
        <v>7</v>
      </c>
      <c r="B1" s="74" t="s">
        <v>6</v>
      </c>
      <c r="C1" s="18"/>
      <c r="D1" s="19"/>
    </row>
    <row r="2" spans="1:5" x14ac:dyDescent="0.2">
      <c r="A2" s="17"/>
      <c r="B2" s="17"/>
      <c r="C2" s="20"/>
      <c r="D2" s="19"/>
    </row>
    <row r="3" spans="1:5" x14ac:dyDescent="0.2">
      <c r="A3" s="17" t="s">
        <v>8</v>
      </c>
      <c r="B3" s="17"/>
      <c r="C3" s="20"/>
      <c r="D3" s="19"/>
    </row>
    <row r="4" spans="1:5" ht="25.5" x14ac:dyDescent="0.2">
      <c r="A4"/>
      <c r="B4" s="70" t="str">
        <f>'1'!$H$1</f>
        <v>SECTION 1</v>
      </c>
      <c r="C4" s="71" t="str">
        <f>'1'!$D$5</f>
        <v>CONTRACT ADMINISTRATION AND GENERAL REQUIREMENTS</v>
      </c>
      <c r="D4" s="72" t="s">
        <v>110</v>
      </c>
      <c r="E4" s="73">
        <f>'1'!$I$1</f>
        <v>488100</v>
      </c>
    </row>
    <row r="5" spans="1:5" x14ac:dyDescent="0.2">
      <c r="A5"/>
      <c r="B5" s="70" t="str">
        <f>'2'!$H$1</f>
        <v>SECTION 2</v>
      </c>
      <c r="C5" s="71" t="str">
        <f>'2'!$D$5</f>
        <v>CONTRACTOR'S ESTABLISHMENT ON SITE</v>
      </c>
      <c r="D5" s="72" t="s">
        <v>110</v>
      </c>
      <c r="E5" s="73">
        <f>'2'!$I$1</f>
        <v>150000</v>
      </c>
    </row>
    <row r="6" spans="1:5" x14ac:dyDescent="0.2">
      <c r="A6"/>
      <c r="B6" s="70" t="str">
        <f>'3'!$H$1</f>
        <v>SECTION 3</v>
      </c>
      <c r="C6" s="71" t="str">
        <f>'3'!$D$5</f>
        <v>ACSR CONDUCTOR SUPPLY</v>
      </c>
      <c r="D6" s="72" t="s">
        <v>110</v>
      </c>
      <c r="E6" s="73">
        <f>'3'!$I$1</f>
        <v>103995</v>
      </c>
    </row>
    <row r="7" spans="1:5" ht="25.5" x14ac:dyDescent="0.2">
      <c r="A7"/>
      <c r="B7" s="70" t="str">
        <f>'4'!$H$1</f>
        <v>SECTION 4</v>
      </c>
      <c r="C7" s="71" t="str">
        <f>'4'!$D$5</f>
        <v xml:space="preserve">MEDIUM VOLTAGE CABLE AND ACSR CONDUCTOR INSTALLATION </v>
      </c>
      <c r="D7" s="72" t="s">
        <v>110</v>
      </c>
      <c r="E7" s="73">
        <f>'4'!$I$1</f>
        <v>346860</v>
      </c>
    </row>
    <row r="8" spans="1:5" ht="25.5" x14ac:dyDescent="0.2">
      <c r="A8"/>
      <c r="B8" s="70" t="str">
        <f>'5'!$H$1</f>
        <v>SECTION 5</v>
      </c>
      <c r="C8" s="71" t="str">
        <f>'5'!$D$5</f>
        <v>OVERHEAD LINE MATERIALS (COMPLETE STRUCTURES)</v>
      </c>
      <c r="D8" s="72" t="s">
        <v>110</v>
      </c>
      <c r="E8" s="73">
        <f>'5'!$I$1</f>
        <v>23700</v>
      </c>
    </row>
    <row r="9" spans="1:5" ht="25.5" x14ac:dyDescent="0.2">
      <c r="A9"/>
      <c r="B9" s="70" t="str">
        <f>'6'!$H$1</f>
        <v>SECTION 6</v>
      </c>
      <c r="C9" s="71" t="str">
        <f>'6'!$D$5</f>
        <v>BASIC OVERHEAD LINE INSTALLATION &amp; EXCAVATIONS</v>
      </c>
      <c r="D9" s="72" t="s">
        <v>110</v>
      </c>
      <c r="E9" s="73">
        <f>'6'!$I$1</f>
        <v>101500</v>
      </c>
    </row>
    <row r="10" spans="1:5" x14ac:dyDescent="0.2">
      <c r="A10" s="17" t="s">
        <v>9</v>
      </c>
      <c r="B10" s="76"/>
      <c r="C10" s="21"/>
      <c r="D10" s="77"/>
    </row>
    <row r="11" spans="1:5" x14ac:dyDescent="0.2">
      <c r="A11" s="17"/>
      <c r="B11" s="17"/>
      <c r="C11" s="23"/>
      <c r="D11" s="22"/>
    </row>
    <row r="12" spans="1:5" x14ac:dyDescent="0.2">
      <c r="B12" s="17" t="s">
        <v>122</v>
      </c>
      <c r="D12" s="72" t="s">
        <v>110</v>
      </c>
      <c r="E12" s="124">
        <f>SUBTOTAL(9,E4:E9)</f>
        <v>1214155</v>
      </c>
    </row>
    <row r="13" spans="1:5" x14ac:dyDescent="0.2">
      <c r="B13" s="17"/>
      <c r="C13" s="23"/>
      <c r="D13" s="22"/>
    </row>
    <row r="14" spans="1:5" x14ac:dyDescent="0.2">
      <c r="B14" s="16" t="s">
        <v>111</v>
      </c>
      <c r="C14" s="23"/>
      <c r="D14" s="22"/>
    </row>
    <row r="15" spans="1:5" x14ac:dyDescent="0.2">
      <c r="B15" s="16" t="s">
        <v>112</v>
      </c>
      <c r="C15" s="23"/>
      <c r="D15" s="22"/>
    </row>
    <row r="16" spans="1:5" x14ac:dyDescent="0.2">
      <c r="B16" s="16" t="s">
        <v>113</v>
      </c>
      <c r="D16" s="72" t="s">
        <v>110</v>
      </c>
      <c r="E16" s="75">
        <f>E12*7.5%</f>
        <v>91061.625</v>
      </c>
    </row>
    <row r="17" spans="2:5" x14ac:dyDescent="0.2">
      <c r="B17" s="76"/>
      <c r="C17" s="21"/>
      <c r="D17" s="77"/>
    </row>
    <row r="18" spans="2:5" x14ac:dyDescent="0.2">
      <c r="B18" s="17"/>
      <c r="C18" s="23"/>
      <c r="D18" s="22"/>
    </row>
    <row r="19" spans="2:5" x14ac:dyDescent="0.2">
      <c r="B19" s="16" t="s">
        <v>114</v>
      </c>
      <c r="C19" s="23"/>
      <c r="D19" s="72" t="s">
        <v>110</v>
      </c>
      <c r="E19" s="75">
        <f>E12+E16</f>
        <v>1305216.625</v>
      </c>
    </row>
    <row r="20" spans="2:5" x14ac:dyDescent="0.2">
      <c r="B20" s="17"/>
      <c r="C20" s="23"/>
      <c r="D20" s="22"/>
    </row>
    <row r="21" spans="2:5" x14ac:dyDescent="0.2">
      <c r="B21" s="16" t="s">
        <v>115</v>
      </c>
      <c r="C21" s="23"/>
      <c r="D21" s="22"/>
    </row>
    <row r="22" spans="2:5" x14ac:dyDescent="0.2">
      <c r="B22" s="16" t="s">
        <v>116</v>
      </c>
      <c r="C22" s="23"/>
      <c r="D22" s="22"/>
    </row>
    <row r="23" spans="2:5" x14ac:dyDescent="0.2">
      <c r="B23" s="16" t="s">
        <v>117</v>
      </c>
      <c r="C23" s="72"/>
      <c r="D23" s="72" t="s">
        <v>110</v>
      </c>
      <c r="E23" s="75">
        <f>E19*10%</f>
        <v>130521.66250000001</v>
      </c>
    </row>
    <row r="24" spans="2:5" x14ac:dyDescent="0.2">
      <c r="B24" s="76"/>
      <c r="C24" s="21"/>
      <c r="D24" s="77"/>
    </row>
    <row r="25" spans="2:5" x14ac:dyDescent="0.2">
      <c r="B25" s="17"/>
      <c r="C25" s="23"/>
      <c r="D25" s="22"/>
    </row>
    <row r="26" spans="2:5" x14ac:dyDescent="0.2">
      <c r="B26" s="16" t="s">
        <v>114</v>
      </c>
      <c r="C26" s="23"/>
      <c r="D26" s="72" t="s">
        <v>110</v>
      </c>
      <c r="E26" s="75">
        <f>E19+E23</f>
        <v>1435738.2875000001</v>
      </c>
    </row>
    <row r="27" spans="2:5" x14ac:dyDescent="0.2">
      <c r="B27" s="17"/>
      <c r="C27" s="23"/>
      <c r="D27" s="22"/>
    </row>
    <row r="28" spans="2:5" x14ac:dyDescent="0.2">
      <c r="B28" s="16" t="s">
        <v>118</v>
      </c>
      <c r="C28" s="23"/>
      <c r="D28" s="22"/>
    </row>
    <row r="29" spans="2:5" x14ac:dyDescent="0.2">
      <c r="B29" s="16" t="s">
        <v>119</v>
      </c>
      <c r="D29" s="72" t="s">
        <v>110</v>
      </c>
      <c r="E29" s="75">
        <f>E26*15%</f>
        <v>215360.74312500001</v>
      </c>
    </row>
    <row r="30" spans="2:5" x14ac:dyDescent="0.2">
      <c r="B30" s="76"/>
      <c r="C30" s="21"/>
      <c r="D30" s="77"/>
    </row>
    <row r="31" spans="2:5" x14ac:dyDescent="0.2">
      <c r="B31" s="17"/>
      <c r="C31" s="23"/>
      <c r="D31" s="22"/>
    </row>
    <row r="32" spans="2:5" x14ac:dyDescent="0.2">
      <c r="B32" s="26" t="s">
        <v>120</v>
      </c>
      <c r="C32" s="23"/>
      <c r="D32" s="72" t="s">
        <v>110</v>
      </c>
      <c r="E32" s="75">
        <f>E26+E29</f>
        <v>1651099.0306250001</v>
      </c>
    </row>
    <row r="33" spans="1:4" x14ac:dyDescent="0.2">
      <c r="A33" s="76"/>
      <c r="B33" s="76"/>
      <c r="C33" s="21"/>
      <c r="D33" s="77"/>
    </row>
    <row r="34" spans="1:4" x14ac:dyDescent="0.2">
      <c r="A34" s="24" t="s">
        <v>78</v>
      </c>
      <c r="B34" s="78"/>
      <c r="C34" s="79"/>
      <c r="D34" s="22"/>
    </row>
  </sheetData>
  <pageMargins left="0.78740157480314954" right="0.19685039370078738" top="0.59055118110236215" bottom="0.59055118110236215" header="0.19685039370078738" footer="0.19685039370078738"/>
  <pageSetup paperSize="9" firstPageNumber="8" orientation="portrait" cellComments="atEnd" useFirstPageNumber="1" r:id="rId1"/>
  <headerFooter>
    <oddHeader>&amp;LX&amp;CY&amp;RZ</oddHeader>
    <oddFooter>&amp;CPage &amp;P&amp;RPrint date: &amp;D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0000FF"/>
  </sheetPr>
  <dimension ref="A1:E13"/>
  <sheetViews>
    <sheetView zoomScaleNormal="100" workbookViewId="0">
      <selection activeCell="E3" sqref="E3"/>
    </sheetView>
  </sheetViews>
  <sheetFormatPr defaultRowHeight="12.75" x14ac:dyDescent="0.2"/>
  <cols>
    <col min="2" max="2" width="16.7109375" customWidth="1"/>
    <col min="3" max="3" width="25.28515625" customWidth="1"/>
    <col min="5" max="5" width="9.140625" customWidth="1"/>
    <col min="258" max="258" width="42.28515625" customWidth="1"/>
    <col min="259" max="259" width="14.28515625" customWidth="1"/>
    <col min="514" max="514" width="42.28515625" customWidth="1"/>
    <col min="515" max="515" width="14.28515625" customWidth="1"/>
    <col min="770" max="770" width="42.28515625" customWidth="1"/>
    <col min="771" max="771" width="14.28515625" customWidth="1"/>
    <col min="1026" max="1026" width="42.28515625" customWidth="1"/>
    <col min="1027" max="1027" width="14.28515625" customWidth="1"/>
    <col min="1282" max="1282" width="42.28515625" customWidth="1"/>
    <col min="1283" max="1283" width="14.28515625" customWidth="1"/>
    <col min="1538" max="1538" width="42.28515625" customWidth="1"/>
    <col min="1539" max="1539" width="14.28515625" customWidth="1"/>
    <col min="1794" max="1794" width="42.28515625" customWidth="1"/>
    <col min="1795" max="1795" width="14.28515625" customWidth="1"/>
    <col min="2050" max="2050" width="42.28515625" customWidth="1"/>
    <col min="2051" max="2051" width="14.28515625" customWidth="1"/>
    <col min="2306" max="2306" width="42.28515625" customWidth="1"/>
    <col min="2307" max="2307" width="14.28515625" customWidth="1"/>
    <col min="2562" max="2562" width="42.28515625" customWidth="1"/>
    <col min="2563" max="2563" width="14.28515625" customWidth="1"/>
    <col min="2818" max="2818" width="42.28515625" customWidth="1"/>
    <col min="2819" max="2819" width="14.28515625" customWidth="1"/>
    <col min="3074" max="3074" width="42.28515625" customWidth="1"/>
    <col min="3075" max="3075" width="14.28515625" customWidth="1"/>
    <col min="3330" max="3330" width="42.28515625" customWidth="1"/>
    <col min="3331" max="3331" width="14.28515625" customWidth="1"/>
    <col min="3586" max="3586" width="42.28515625" customWidth="1"/>
    <col min="3587" max="3587" width="14.28515625" customWidth="1"/>
    <col min="3842" max="3842" width="42.28515625" customWidth="1"/>
    <col min="3843" max="3843" width="14.28515625" customWidth="1"/>
    <col min="4098" max="4098" width="42.28515625" customWidth="1"/>
    <col min="4099" max="4099" width="14.28515625" customWidth="1"/>
    <col min="4354" max="4354" width="42.28515625" customWidth="1"/>
    <col min="4355" max="4355" width="14.28515625" customWidth="1"/>
    <col min="4610" max="4610" width="42.28515625" customWidth="1"/>
    <col min="4611" max="4611" width="14.28515625" customWidth="1"/>
    <col min="4866" max="4866" width="42.28515625" customWidth="1"/>
    <col min="4867" max="4867" width="14.28515625" customWidth="1"/>
    <col min="5122" max="5122" width="42.28515625" customWidth="1"/>
    <col min="5123" max="5123" width="14.28515625" customWidth="1"/>
    <col min="5378" max="5378" width="42.28515625" customWidth="1"/>
    <col min="5379" max="5379" width="14.28515625" customWidth="1"/>
    <col min="5634" max="5634" width="42.28515625" customWidth="1"/>
    <col min="5635" max="5635" width="14.28515625" customWidth="1"/>
    <col min="5890" max="5890" width="42.28515625" customWidth="1"/>
    <col min="5891" max="5891" width="14.28515625" customWidth="1"/>
    <col min="6146" max="6146" width="42.28515625" customWidth="1"/>
    <col min="6147" max="6147" width="14.28515625" customWidth="1"/>
    <col min="6402" max="6402" width="42.28515625" customWidth="1"/>
    <col min="6403" max="6403" width="14.28515625" customWidth="1"/>
    <col min="6658" max="6658" width="42.28515625" customWidth="1"/>
    <col min="6659" max="6659" width="14.28515625" customWidth="1"/>
    <col min="6914" max="6914" width="42.28515625" customWidth="1"/>
    <col min="6915" max="6915" width="14.28515625" customWidth="1"/>
    <col min="7170" max="7170" width="42.28515625" customWidth="1"/>
    <col min="7171" max="7171" width="14.28515625" customWidth="1"/>
    <col min="7426" max="7426" width="42.28515625" customWidth="1"/>
    <col min="7427" max="7427" width="14.28515625" customWidth="1"/>
    <col min="7682" max="7682" width="42.28515625" customWidth="1"/>
    <col min="7683" max="7683" width="14.28515625" customWidth="1"/>
    <col min="7938" max="7938" width="42.28515625" customWidth="1"/>
    <col min="7939" max="7939" width="14.28515625" customWidth="1"/>
    <col min="8194" max="8194" width="42.28515625" customWidth="1"/>
    <col min="8195" max="8195" width="14.28515625" customWidth="1"/>
    <col min="8450" max="8450" width="42.28515625" customWidth="1"/>
    <col min="8451" max="8451" width="14.28515625" customWidth="1"/>
    <col min="8706" max="8706" width="42.28515625" customWidth="1"/>
    <col min="8707" max="8707" width="14.28515625" customWidth="1"/>
    <col min="8962" max="8962" width="42.28515625" customWidth="1"/>
    <col min="8963" max="8963" width="14.28515625" customWidth="1"/>
    <col min="9218" max="9218" width="42.28515625" customWidth="1"/>
    <col min="9219" max="9219" width="14.28515625" customWidth="1"/>
    <col min="9474" max="9474" width="42.28515625" customWidth="1"/>
    <col min="9475" max="9475" width="14.28515625" customWidth="1"/>
    <col min="9730" max="9730" width="42.28515625" customWidth="1"/>
    <col min="9731" max="9731" width="14.28515625" customWidth="1"/>
    <col min="9986" max="9986" width="42.28515625" customWidth="1"/>
    <col min="9987" max="9987" width="14.28515625" customWidth="1"/>
    <col min="10242" max="10242" width="42.28515625" customWidth="1"/>
    <col min="10243" max="10243" width="14.28515625" customWidth="1"/>
    <col min="10498" max="10498" width="42.28515625" customWidth="1"/>
    <col min="10499" max="10499" width="14.28515625" customWidth="1"/>
    <col min="10754" max="10754" width="42.28515625" customWidth="1"/>
    <col min="10755" max="10755" width="14.28515625" customWidth="1"/>
    <col min="11010" max="11010" width="42.28515625" customWidth="1"/>
    <col min="11011" max="11011" width="14.28515625" customWidth="1"/>
    <col min="11266" max="11266" width="42.28515625" customWidth="1"/>
    <col min="11267" max="11267" width="14.28515625" customWidth="1"/>
    <col min="11522" max="11522" width="42.28515625" customWidth="1"/>
    <col min="11523" max="11523" width="14.28515625" customWidth="1"/>
    <col min="11778" max="11778" width="42.28515625" customWidth="1"/>
    <col min="11779" max="11779" width="14.28515625" customWidth="1"/>
    <col min="12034" max="12034" width="42.28515625" customWidth="1"/>
    <col min="12035" max="12035" width="14.28515625" customWidth="1"/>
    <col min="12290" max="12290" width="42.28515625" customWidth="1"/>
    <col min="12291" max="12291" width="14.28515625" customWidth="1"/>
    <col min="12546" max="12546" width="42.28515625" customWidth="1"/>
    <col min="12547" max="12547" width="14.28515625" customWidth="1"/>
    <col min="12802" max="12802" width="42.28515625" customWidth="1"/>
    <col min="12803" max="12803" width="14.28515625" customWidth="1"/>
    <col min="13058" max="13058" width="42.28515625" customWidth="1"/>
    <col min="13059" max="13059" width="14.28515625" customWidth="1"/>
    <col min="13314" max="13314" width="42.28515625" customWidth="1"/>
    <col min="13315" max="13315" width="14.28515625" customWidth="1"/>
    <col min="13570" max="13570" width="42.28515625" customWidth="1"/>
    <col min="13571" max="13571" width="14.28515625" customWidth="1"/>
    <col min="13826" max="13826" width="42.28515625" customWidth="1"/>
    <col min="13827" max="13827" width="14.28515625" customWidth="1"/>
    <col min="14082" max="14082" width="42.28515625" customWidth="1"/>
    <col min="14083" max="14083" width="14.28515625" customWidth="1"/>
    <col min="14338" max="14338" width="42.28515625" customWidth="1"/>
    <col min="14339" max="14339" width="14.28515625" customWidth="1"/>
    <col min="14594" max="14594" width="42.28515625" customWidth="1"/>
    <col min="14595" max="14595" width="14.28515625" customWidth="1"/>
    <col min="14850" max="14850" width="42.28515625" customWidth="1"/>
    <col min="14851" max="14851" width="14.28515625" customWidth="1"/>
    <col min="15106" max="15106" width="42.28515625" customWidth="1"/>
    <col min="15107" max="15107" width="14.28515625" customWidth="1"/>
    <col min="15362" max="15362" width="42.28515625" customWidth="1"/>
    <col min="15363" max="15363" width="14.28515625" customWidth="1"/>
    <col min="15618" max="15618" width="42.28515625" customWidth="1"/>
    <col min="15619" max="15619" width="14.28515625" customWidth="1"/>
    <col min="15874" max="15874" width="42.28515625" customWidth="1"/>
    <col min="15875" max="15875" width="14.28515625" customWidth="1"/>
    <col min="16130" max="16130" width="42.28515625" customWidth="1"/>
    <col min="16131" max="16131" width="14.28515625" customWidth="1"/>
  </cols>
  <sheetData>
    <row r="1" spans="1:5" x14ac:dyDescent="0.2">
      <c r="A1" s="16" t="s">
        <v>80</v>
      </c>
    </row>
    <row r="3" spans="1:5" ht="51" x14ac:dyDescent="0.2">
      <c r="B3" s="70" t="str">
        <f>'1'!$H$1</f>
        <v>SECTION 1</v>
      </c>
      <c r="C3" s="71" t="str">
        <f>'1'!$D$5</f>
        <v>CONTRACT ADMINISTRATION AND GENERAL REQUIREMENTS</v>
      </c>
      <c r="D3" s="72" t="s">
        <v>110</v>
      </c>
      <c r="E3" s="73">
        <f>'1'!$I$1</f>
        <v>488100</v>
      </c>
    </row>
    <row r="7" spans="1:5" x14ac:dyDescent="0.2">
      <c r="A7" s="26" t="s">
        <v>100</v>
      </c>
    </row>
    <row r="8" spans="1:5" x14ac:dyDescent="0.2">
      <c r="A8" s="16" t="s">
        <v>104</v>
      </c>
    </row>
    <row r="9" spans="1:5" x14ac:dyDescent="0.2">
      <c r="A9" s="16" t="s">
        <v>105</v>
      </c>
    </row>
    <row r="10" spans="1:5" x14ac:dyDescent="0.2">
      <c r="A10" s="16" t="s">
        <v>106</v>
      </c>
    </row>
    <row r="11" spans="1:5" x14ac:dyDescent="0.2">
      <c r="A11" s="16" t="s">
        <v>107</v>
      </c>
    </row>
    <row r="12" spans="1:5" x14ac:dyDescent="0.2">
      <c r="A12" s="16" t="s">
        <v>108</v>
      </c>
    </row>
    <row r="13" spans="1:5" x14ac:dyDescent="0.2">
      <c r="A13" s="16" t="s">
        <v>109</v>
      </c>
    </row>
  </sheetData>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tabColor rgb="FF0000FF"/>
  </sheetPr>
  <dimension ref="A1:C69"/>
  <sheetViews>
    <sheetView topLeftCell="A16" workbookViewId="0">
      <selection activeCell="H21" sqref="H21"/>
    </sheetView>
  </sheetViews>
  <sheetFormatPr defaultRowHeight="12.75" x14ac:dyDescent="0.2"/>
  <cols>
    <col min="1" max="1" width="19.140625" customWidth="1"/>
    <col min="2" max="2" width="16.7109375" customWidth="1"/>
    <col min="257" max="257" width="19.140625" customWidth="1"/>
    <col min="258" max="258" width="16.7109375" customWidth="1"/>
    <col min="513" max="513" width="19.140625" customWidth="1"/>
    <col min="514" max="514" width="16.7109375" customWidth="1"/>
    <col min="769" max="769" width="19.140625" customWidth="1"/>
    <col min="770" max="770" width="16.7109375" customWidth="1"/>
    <col min="1025" max="1025" width="19.140625" customWidth="1"/>
    <col min="1026" max="1026" width="16.7109375" customWidth="1"/>
    <col min="1281" max="1281" width="19.140625" customWidth="1"/>
    <col min="1282" max="1282" width="16.7109375" customWidth="1"/>
    <col min="1537" max="1537" width="19.140625" customWidth="1"/>
    <col min="1538" max="1538" width="16.7109375" customWidth="1"/>
    <col min="1793" max="1793" width="19.140625" customWidth="1"/>
    <col min="1794" max="1794" width="16.7109375" customWidth="1"/>
    <col min="2049" max="2049" width="19.140625" customWidth="1"/>
    <col min="2050" max="2050" width="16.7109375" customWidth="1"/>
    <col min="2305" max="2305" width="19.140625" customWidth="1"/>
    <col min="2306" max="2306" width="16.7109375" customWidth="1"/>
    <col min="2561" max="2561" width="19.140625" customWidth="1"/>
    <col min="2562" max="2562" width="16.7109375" customWidth="1"/>
    <col min="2817" max="2817" width="19.140625" customWidth="1"/>
    <col min="2818" max="2818" width="16.7109375" customWidth="1"/>
    <col min="3073" max="3073" width="19.140625" customWidth="1"/>
    <col min="3074" max="3074" width="16.7109375" customWidth="1"/>
    <col min="3329" max="3329" width="19.140625" customWidth="1"/>
    <col min="3330" max="3330" width="16.7109375" customWidth="1"/>
    <col min="3585" max="3585" width="19.140625" customWidth="1"/>
    <col min="3586" max="3586" width="16.7109375" customWidth="1"/>
    <col min="3841" max="3841" width="19.140625" customWidth="1"/>
    <col min="3842" max="3842" width="16.7109375" customWidth="1"/>
    <col min="4097" max="4097" width="19.140625" customWidth="1"/>
    <col min="4098" max="4098" width="16.7109375" customWidth="1"/>
    <col min="4353" max="4353" width="19.140625" customWidth="1"/>
    <col min="4354" max="4354" width="16.7109375" customWidth="1"/>
    <col min="4609" max="4609" width="19.140625" customWidth="1"/>
    <col min="4610" max="4610" width="16.7109375" customWidth="1"/>
    <col min="4865" max="4865" width="19.140625" customWidth="1"/>
    <col min="4866" max="4866" width="16.7109375" customWidth="1"/>
    <col min="5121" max="5121" width="19.140625" customWidth="1"/>
    <col min="5122" max="5122" width="16.7109375" customWidth="1"/>
    <col min="5377" max="5377" width="19.140625" customWidth="1"/>
    <col min="5378" max="5378" width="16.7109375" customWidth="1"/>
    <col min="5633" max="5633" width="19.140625" customWidth="1"/>
    <col min="5634" max="5634" width="16.7109375" customWidth="1"/>
    <col min="5889" max="5889" width="19.140625" customWidth="1"/>
    <col min="5890" max="5890" width="16.7109375" customWidth="1"/>
    <col min="6145" max="6145" width="19.140625" customWidth="1"/>
    <col min="6146" max="6146" width="16.7109375" customWidth="1"/>
    <col min="6401" max="6401" width="19.140625" customWidth="1"/>
    <col min="6402" max="6402" width="16.7109375" customWidth="1"/>
    <col min="6657" max="6657" width="19.140625" customWidth="1"/>
    <col min="6658" max="6658" width="16.7109375" customWidth="1"/>
    <col min="6913" max="6913" width="19.140625" customWidth="1"/>
    <col min="6914" max="6914" width="16.7109375" customWidth="1"/>
    <col min="7169" max="7169" width="19.140625" customWidth="1"/>
    <col min="7170" max="7170" width="16.7109375" customWidth="1"/>
    <col min="7425" max="7425" width="19.140625" customWidth="1"/>
    <col min="7426" max="7426" width="16.7109375" customWidth="1"/>
    <col min="7681" max="7681" width="19.140625" customWidth="1"/>
    <col min="7682" max="7682" width="16.7109375" customWidth="1"/>
    <col min="7937" max="7937" width="19.140625" customWidth="1"/>
    <col min="7938" max="7938" width="16.7109375" customWidth="1"/>
    <col min="8193" max="8193" width="19.140625" customWidth="1"/>
    <col min="8194" max="8194" width="16.7109375" customWidth="1"/>
    <col min="8449" max="8449" width="19.140625" customWidth="1"/>
    <col min="8450" max="8450" width="16.7109375" customWidth="1"/>
    <col min="8705" max="8705" width="19.140625" customWidth="1"/>
    <col min="8706" max="8706" width="16.7109375" customWidth="1"/>
    <col min="8961" max="8961" width="19.140625" customWidth="1"/>
    <col min="8962" max="8962" width="16.7109375" customWidth="1"/>
    <col min="9217" max="9217" width="19.140625" customWidth="1"/>
    <col min="9218" max="9218" width="16.7109375" customWidth="1"/>
    <col min="9473" max="9473" width="19.140625" customWidth="1"/>
    <col min="9474" max="9474" width="16.7109375" customWidth="1"/>
    <col min="9729" max="9729" width="19.140625" customWidth="1"/>
    <col min="9730" max="9730" width="16.7109375" customWidth="1"/>
    <col min="9985" max="9985" width="19.140625" customWidth="1"/>
    <col min="9986" max="9986" width="16.7109375" customWidth="1"/>
    <col min="10241" max="10241" width="19.140625" customWidth="1"/>
    <col min="10242" max="10242" width="16.7109375" customWidth="1"/>
    <col min="10497" max="10497" width="19.140625" customWidth="1"/>
    <col min="10498" max="10498" width="16.7109375" customWidth="1"/>
    <col min="10753" max="10753" width="19.140625" customWidth="1"/>
    <col min="10754" max="10754" width="16.7109375" customWidth="1"/>
    <col min="11009" max="11009" width="19.140625" customWidth="1"/>
    <col min="11010" max="11010" width="16.7109375" customWidth="1"/>
    <col min="11265" max="11265" width="19.140625" customWidth="1"/>
    <col min="11266" max="11266" width="16.7109375" customWidth="1"/>
    <col min="11521" max="11521" width="19.140625" customWidth="1"/>
    <col min="11522" max="11522" width="16.7109375" customWidth="1"/>
    <col min="11777" max="11777" width="19.140625" customWidth="1"/>
    <col min="11778" max="11778" width="16.7109375" customWidth="1"/>
    <col min="12033" max="12033" width="19.140625" customWidth="1"/>
    <col min="12034" max="12034" width="16.7109375" customWidth="1"/>
    <col min="12289" max="12289" width="19.140625" customWidth="1"/>
    <col min="12290" max="12290" width="16.7109375" customWidth="1"/>
    <col min="12545" max="12545" width="19.140625" customWidth="1"/>
    <col min="12546" max="12546" width="16.7109375" customWidth="1"/>
    <col min="12801" max="12801" width="19.140625" customWidth="1"/>
    <col min="12802" max="12802" width="16.7109375" customWidth="1"/>
    <col min="13057" max="13057" width="19.140625" customWidth="1"/>
    <col min="13058" max="13058" width="16.7109375" customWidth="1"/>
    <col min="13313" max="13313" width="19.140625" customWidth="1"/>
    <col min="13314" max="13314" width="16.7109375" customWidth="1"/>
    <col min="13569" max="13569" width="19.140625" customWidth="1"/>
    <col min="13570" max="13570" width="16.7109375" customWidth="1"/>
    <col min="13825" max="13825" width="19.140625" customWidth="1"/>
    <col min="13826" max="13826" width="16.7109375" customWidth="1"/>
    <col min="14081" max="14081" width="19.140625" customWidth="1"/>
    <col min="14082" max="14082" width="16.7109375" customWidth="1"/>
    <col min="14337" max="14337" width="19.140625" customWidth="1"/>
    <col min="14338" max="14338" width="16.7109375" customWidth="1"/>
    <col min="14593" max="14593" width="19.140625" customWidth="1"/>
    <col min="14594" max="14594" width="16.7109375" customWidth="1"/>
    <col min="14849" max="14849" width="19.140625" customWidth="1"/>
    <col min="14850" max="14850" width="16.7109375" customWidth="1"/>
    <col min="15105" max="15105" width="19.140625" customWidth="1"/>
    <col min="15106" max="15106" width="16.7109375" customWidth="1"/>
    <col min="15361" max="15361" width="19.140625" customWidth="1"/>
    <col min="15362" max="15362" width="16.7109375" customWidth="1"/>
    <col min="15617" max="15617" width="19.140625" customWidth="1"/>
    <col min="15618" max="15618" width="16.7109375" customWidth="1"/>
    <col min="15873" max="15873" width="19.140625" customWidth="1"/>
    <col min="15874" max="15874" width="16.7109375" customWidth="1"/>
    <col min="16129" max="16129" width="19.140625" customWidth="1"/>
    <col min="16130" max="16130" width="16.7109375" customWidth="1"/>
  </cols>
  <sheetData>
    <row r="1" spans="1:3" x14ac:dyDescent="0.2">
      <c r="A1" t="s">
        <v>10</v>
      </c>
      <c r="B1" t="s">
        <v>87</v>
      </c>
    </row>
    <row r="3" spans="1:3" x14ac:dyDescent="0.2">
      <c r="A3" t="s">
        <v>21</v>
      </c>
      <c r="B3" s="142" t="s">
        <v>165</v>
      </c>
    </row>
    <row r="4" spans="1:3" x14ac:dyDescent="0.2">
      <c r="A4" t="s">
        <v>22</v>
      </c>
      <c r="B4" s="142" t="s">
        <v>166</v>
      </c>
    </row>
    <row r="5" spans="1:3" x14ac:dyDescent="0.2">
      <c r="A5" t="s">
        <v>23</v>
      </c>
      <c r="B5" s="142" t="s">
        <v>167</v>
      </c>
    </row>
    <row r="7" spans="1:3" x14ac:dyDescent="0.2">
      <c r="A7" t="s">
        <v>24</v>
      </c>
      <c r="B7" s="142"/>
    </row>
    <row r="8" spans="1:3" x14ac:dyDescent="0.2">
      <c r="A8" t="s">
        <v>25</v>
      </c>
      <c r="B8" s="142" t="s">
        <v>77</v>
      </c>
    </row>
    <row r="9" spans="1:3" x14ac:dyDescent="0.2">
      <c r="A9" t="s">
        <v>26</v>
      </c>
      <c r="B9" s="142" t="s">
        <v>88</v>
      </c>
    </row>
    <row r="11" spans="1:3" x14ac:dyDescent="0.2">
      <c r="A11" t="s">
        <v>20</v>
      </c>
      <c r="B11" s="142">
        <v>1</v>
      </c>
      <c r="C11" t="s">
        <v>127</v>
      </c>
    </row>
    <row r="13" spans="1:3" x14ac:dyDescent="0.2">
      <c r="A13" s="16" t="s">
        <v>89</v>
      </c>
      <c r="B13" s="142" t="s">
        <v>91</v>
      </c>
      <c r="C13" s="16" t="s">
        <v>90</v>
      </c>
    </row>
    <row r="15" spans="1:3" x14ac:dyDescent="0.2">
      <c r="A15" t="s">
        <v>13</v>
      </c>
      <c r="B15" s="142">
        <v>2</v>
      </c>
      <c r="C15" t="s">
        <v>19</v>
      </c>
    </row>
    <row r="16" spans="1:3" x14ac:dyDescent="0.2">
      <c r="A16" t="s">
        <v>14</v>
      </c>
      <c r="B16" s="142">
        <v>0.5</v>
      </c>
      <c r="C16" t="s">
        <v>19</v>
      </c>
    </row>
    <row r="17" spans="1:3" x14ac:dyDescent="0.2">
      <c r="A17" t="s">
        <v>15</v>
      </c>
      <c r="B17" s="142">
        <v>1.5</v>
      </c>
      <c r="C17" t="s">
        <v>19</v>
      </c>
    </row>
    <row r="18" spans="1:3" x14ac:dyDescent="0.2">
      <c r="A18" t="s">
        <v>16</v>
      </c>
      <c r="B18" s="142">
        <v>1.5</v>
      </c>
      <c r="C18" t="s">
        <v>19</v>
      </c>
    </row>
    <row r="19" spans="1:3" x14ac:dyDescent="0.2">
      <c r="A19" t="s">
        <v>17</v>
      </c>
      <c r="B19" s="142">
        <v>0.5</v>
      </c>
      <c r="C19" t="s">
        <v>19</v>
      </c>
    </row>
    <row r="20" spans="1:3" x14ac:dyDescent="0.2">
      <c r="A20" t="s">
        <v>18</v>
      </c>
      <c r="B20" s="142">
        <v>0.5</v>
      </c>
      <c r="C20" t="s">
        <v>19</v>
      </c>
    </row>
    <row r="22" spans="1:3" x14ac:dyDescent="0.2">
      <c r="A22" t="s">
        <v>12</v>
      </c>
    </row>
    <row r="24" spans="1:3" x14ac:dyDescent="0.2">
      <c r="A24" s="26" t="s">
        <v>11</v>
      </c>
    </row>
    <row r="25" spans="1:3" x14ac:dyDescent="0.2">
      <c r="A25" t="s">
        <v>75</v>
      </c>
      <c r="B25" t="s">
        <v>0</v>
      </c>
    </row>
    <row r="26" spans="1:3" x14ac:dyDescent="0.2">
      <c r="A26" t="s">
        <v>27</v>
      </c>
      <c r="B26" t="s">
        <v>28</v>
      </c>
    </row>
    <row r="27" spans="1:3" x14ac:dyDescent="0.2">
      <c r="A27" t="s">
        <v>29</v>
      </c>
      <c r="B27" t="s">
        <v>30</v>
      </c>
    </row>
    <row r="28" spans="1:3" x14ac:dyDescent="0.2">
      <c r="A28" t="s">
        <v>31</v>
      </c>
      <c r="B28" t="s">
        <v>32</v>
      </c>
    </row>
    <row r="29" spans="1:3" x14ac:dyDescent="0.2">
      <c r="A29" t="s">
        <v>33</v>
      </c>
      <c r="B29" t="s">
        <v>34</v>
      </c>
    </row>
    <row r="30" spans="1:3" x14ac:dyDescent="0.2">
      <c r="A30" t="s">
        <v>35</v>
      </c>
      <c r="B30" t="s">
        <v>36</v>
      </c>
    </row>
    <row r="31" spans="1:3" x14ac:dyDescent="0.2">
      <c r="A31" t="s">
        <v>37</v>
      </c>
      <c r="B31" t="s">
        <v>38</v>
      </c>
    </row>
    <row r="32" spans="1:3" x14ac:dyDescent="0.2">
      <c r="A32" t="s">
        <v>39</v>
      </c>
      <c r="B32" t="s">
        <v>40</v>
      </c>
    </row>
    <row r="33" spans="1:2" x14ac:dyDescent="0.2">
      <c r="A33" t="s">
        <v>41</v>
      </c>
      <c r="B33" t="s">
        <v>42</v>
      </c>
    </row>
    <row r="34" spans="1:2" x14ac:dyDescent="0.2">
      <c r="A34" t="s">
        <v>43</v>
      </c>
      <c r="B34" t="s">
        <v>44</v>
      </c>
    </row>
    <row r="35" spans="1:2" x14ac:dyDescent="0.2">
      <c r="A35" t="s">
        <v>45</v>
      </c>
      <c r="B35" t="s">
        <v>46</v>
      </c>
    </row>
    <row r="36" spans="1:2" x14ac:dyDescent="0.2">
      <c r="A36" t="s">
        <v>47</v>
      </c>
      <c r="B36" t="s">
        <v>48</v>
      </c>
    </row>
    <row r="37" spans="1:2" x14ac:dyDescent="0.2">
      <c r="A37" t="s">
        <v>49</v>
      </c>
      <c r="B37" t="s">
        <v>50</v>
      </c>
    </row>
    <row r="38" spans="1:2" x14ac:dyDescent="0.2">
      <c r="A38" t="s">
        <v>51</v>
      </c>
      <c r="B38" t="s">
        <v>52</v>
      </c>
    </row>
    <row r="40" spans="1:2" x14ac:dyDescent="0.2">
      <c r="A40" t="s">
        <v>53</v>
      </c>
      <c r="B40" t="s">
        <v>54</v>
      </c>
    </row>
    <row r="41" spans="1:2" x14ac:dyDescent="0.2">
      <c r="A41" t="s">
        <v>55</v>
      </c>
      <c r="B41" t="s">
        <v>56</v>
      </c>
    </row>
    <row r="42" spans="1:2" x14ac:dyDescent="0.2">
      <c r="A42" t="s">
        <v>57</v>
      </c>
      <c r="B42" t="s">
        <v>58</v>
      </c>
    </row>
    <row r="43" spans="1:2" x14ac:dyDescent="0.2">
      <c r="A43" t="s">
        <v>59</v>
      </c>
      <c r="B43" t="s">
        <v>60</v>
      </c>
    </row>
    <row r="44" spans="1:2" x14ac:dyDescent="0.2">
      <c r="A44" t="s">
        <v>61</v>
      </c>
      <c r="B44" t="s">
        <v>62</v>
      </c>
    </row>
    <row r="45" spans="1:2" x14ac:dyDescent="0.2">
      <c r="A45" t="s">
        <v>63</v>
      </c>
      <c r="B45" t="s">
        <v>64</v>
      </c>
    </row>
    <row r="46" spans="1:2" x14ac:dyDescent="0.2">
      <c r="A46" t="s">
        <v>65</v>
      </c>
      <c r="B46" t="s">
        <v>66</v>
      </c>
    </row>
    <row r="47" spans="1:2" x14ac:dyDescent="0.2">
      <c r="A47" t="s">
        <v>67</v>
      </c>
      <c r="B47" t="s">
        <v>68</v>
      </c>
    </row>
    <row r="48" spans="1:2" x14ac:dyDescent="0.2">
      <c r="A48" t="s">
        <v>69</v>
      </c>
      <c r="B48" t="s">
        <v>70</v>
      </c>
    </row>
    <row r="49" spans="1:2" x14ac:dyDescent="0.2">
      <c r="A49" t="s">
        <v>71</v>
      </c>
      <c r="B49" t="s">
        <v>72</v>
      </c>
    </row>
    <row r="50" spans="1:2" x14ac:dyDescent="0.2">
      <c r="A50" t="s">
        <v>73</v>
      </c>
      <c r="B50" t="s">
        <v>74</v>
      </c>
    </row>
    <row r="52" spans="1:2" x14ac:dyDescent="0.2">
      <c r="A52" s="26" t="s">
        <v>100</v>
      </c>
    </row>
    <row r="53" spans="1:2" x14ac:dyDescent="0.2">
      <c r="A53" t="s">
        <v>128</v>
      </c>
    </row>
    <row r="54" spans="1:2" x14ac:dyDescent="0.2">
      <c r="A54" t="s">
        <v>129</v>
      </c>
    </row>
    <row r="55" spans="1:2" x14ac:dyDescent="0.2">
      <c r="A55" t="s">
        <v>130</v>
      </c>
    </row>
    <row r="56" spans="1:2" x14ac:dyDescent="0.2">
      <c r="A56" s="16" t="s">
        <v>131</v>
      </c>
    </row>
    <row r="57" spans="1:2" x14ac:dyDescent="0.2">
      <c r="A57" s="84" t="s">
        <v>132</v>
      </c>
    </row>
    <row r="58" spans="1:2" x14ac:dyDescent="0.2">
      <c r="A58" s="85" t="s">
        <v>133</v>
      </c>
    </row>
    <row r="59" spans="1:2" x14ac:dyDescent="0.2">
      <c r="A59" s="85" t="s">
        <v>134</v>
      </c>
    </row>
    <row r="60" spans="1:2" x14ac:dyDescent="0.2">
      <c r="A60" s="85" t="s">
        <v>135</v>
      </c>
    </row>
    <row r="61" spans="1:2" x14ac:dyDescent="0.2">
      <c r="A61" s="85" t="s">
        <v>136</v>
      </c>
    </row>
    <row r="62" spans="1:2" x14ac:dyDescent="0.2">
      <c r="A62" s="85" t="s">
        <v>137</v>
      </c>
    </row>
    <row r="63" spans="1:2" x14ac:dyDescent="0.2">
      <c r="A63" s="85" t="s">
        <v>138</v>
      </c>
    </row>
    <row r="64" spans="1:2" x14ac:dyDescent="0.2">
      <c r="A64" s="85" t="s">
        <v>139</v>
      </c>
    </row>
    <row r="65" spans="1:1" x14ac:dyDescent="0.2">
      <c r="A65" s="85" t="s">
        <v>140</v>
      </c>
    </row>
    <row r="66" spans="1:1" x14ac:dyDescent="0.2">
      <c r="A66" s="85" t="s">
        <v>141</v>
      </c>
    </row>
    <row r="67" spans="1:1" x14ac:dyDescent="0.2">
      <c r="A67" s="85" t="s">
        <v>142</v>
      </c>
    </row>
    <row r="68" spans="1:1" x14ac:dyDescent="0.2">
      <c r="A68" s="85" t="s">
        <v>143</v>
      </c>
    </row>
    <row r="69" spans="1:1" x14ac:dyDescent="0.2">
      <c r="A69" t="s">
        <v>144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L37"/>
  <sheetViews>
    <sheetView view="pageBreakPreview" topLeftCell="B1" zoomScaleNormal="75" workbookViewId="0">
      <pane xSplit="5" ySplit="4" topLeftCell="G8" activePane="bottomRight" state="frozenSplit"/>
      <selection activeCell="B1" sqref="B1"/>
      <selection pane="topRight" activeCell="G1" sqref="G1"/>
      <selection pane="bottomLeft" activeCell="B5" sqref="B5"/>
      <selection pane="bottomRight" activeCell="K33" sqref="K33"/>
    </sheetView>
  </sheetViews>
  <sheetFormatPr defaultColWidth="9.140625" defaultRowHeight="15" x14ac:dyDescent="0.2"/>
  <cols>
    <col min="1" max="1" width="10.42578125" style="2" hidden="1" customWidth="1"/>
    <col min="2" max="2" width="10.7109375" style="12" customWidth="1"/>
    <col min="3" max="3" width="7.7109375" style="11" customWidth="1"/>
    <col min="4" max="4" width="32.7109375" style="10" customWidth="1"/>
    <col min="5" max="5" width="8.7109375" style="9" customWidth="1"/>
    <col min="6" max="6" width="9.7109375" style="4" customWidth="1"/>
    <col min="7" max="7" width="11.7109375" style="8" customWidth="1"/>
    <col min="8" max="8" width="12.7109375" style="8" customWidth="1"/>
    <col min="9" max="9" width="12.7109375" style="7" customWidth="1"/>
    <col min="10" max="10" width="11.7109375" style="7" customWidth="1"/>
    <col min="11" max="11" width="12.7109375" style="7" customWidth="1"/>
    <col min="12" max="16384" width="9.140625" style="6"/>
  </cols>
  <sheetData>
    <row r="1" spans="1:12" s="14" customFormat="1" ht="12.75" x14ac:dyDescent="0.2">
      <c r="A1" s="87" t="s">
        <v>2</v>
      </c>
      <c r="B1" s="88"/>
      <c r="C1" s="88"/>
      <c r="D1" s="88"/>
      <c r="E1" s="88"/>
      <c r="F1" s="89"/>
      <c r="G1" s="89"/>
      <c r="H1" s="147" t="s">
        <v>168</v>
      </c>
      <c r="I1" s="148">
        <f>SUBTOTAL(9,K$5:K1008)</f>
        <v>488100</v>
      </c>
      <c r="J1" s="94"/>
      <c r="K1" s="149" t="str">
        <f>H1</f>
        <v>SECTION 1</v>
      </c>
    </row>
    <row r="2" spans="1:12" customFormat="1" ht="12.75" x14ac:dyDescent="0.2">
      <c r="A2" s="91" t="s">
        <v>3</v>
      </c>
      <c r="B2" s="80" t="s">
        <v>124</v>
      </c>
      <c r="C2" s="28"/>
      <c r="D2" s="29"/>
      <c r="E2" s="30"/>
      <c r="F2" s="31"/>
      <c r="G2" s="31"/>
      <c r="H2" s="31"/>
      <c r="I2" s="87"/>
      <c r="J2" s="31"/>
      <c r="K2" s="31"/>
      <c r="L2" s="1"/>
    </row>
    <row r="3" spans="1:12" s="15" customFormat="1" ht="12.75" x14ac:dyDescent="0.2">
      <c r="A3" s="91" t="s">
        <v>3</v>
      </c>
      <c r="B3" s="25" t="s">
        <v>125</v>
      </c>
      <c r="C3" s="83" t="s">
        <v>95</v>
      </c>
      <c r="D3" s="96" t="s">
        <v>82</v>
      </c>
      <c r="E3" s="96" t="s">
        <v>83</v>
      </c>
      <c r="F3" s="97" t="s">
        <v>84</v>
      </c>
      <c r="G3" s="98" t="s">
        <v>85</v>
      </c>
      <c r="H3" s="97" t="s">
        <v>86</v>
      </c>
      <c r="I3" s="91"/>
      <c r="J3" s="98" t="s">
        <v>85</v>
      </c>
      <c r="K3" s="97" t="s">
        <v>86</v>
      </c>
    </row>
    <row r="4" spans="1:12" customFormat="1" ht="12.75" x14ac:dyDescent="0.2">
      <c r="A4" s="91" t="s">
        <v>3</v>
      </c>
      <c r="B4" s="81" t="s">
        <v>126</v>
      </c>
      <c r="C4" s="32" t="s">
        <v>123</v>
      </c>
      <c r="D4" s="100"/>
      <c r="E4" s="100"/>
      <c r="F4" s="101"/>
      <c r="G4" s="102"/>
      <c r="H4" s="101"/>
      <c r="I4" s="103"/>
      <c r="J4" s="102"/>
      <c r="K4" s="101"/>
    </row>
    <row r="5" spans="1:12" s="3" customFormat="1" ht="25.5" x14ac:dyDescent="0.2">
      <c r="A5" s="91" t="s">
        <v>4</v>
      </c>
      <c r="B5" s="162"/>
      <c r="C5" s="33">
        <v>1</v>
      </c>
      <c r="D5" s="150" t="s">
        <v>169</v>
      </c>
      <c r="E5" s="34"/>
      <c r="F5" s="109"/>
      <c r="G5" s="151"/>
      <c r="H5" s="152"/>
      <c r="I5" s="69"/>
      <c r="J5" s="153"/>
      <c r="K5" s="151"/>
    </row>
    <row r="6" spans="1:12" s="3" customFormat="1" ht="12.75" x14ac:dyDescent="0.2">
      <c r="A6" s="91"/>
      <c r="B6" s="38"/>
      <c r="C6" s="39"/>
      <c r="D6" s="40"/>
      <c r="E6" s="5"/>
      <c r="F6" s="109"/>
      <c r="G6" s="134"/>
      <c r="H6" s="135"/>
      <c r="I6" s="69"/>
      <c r="J6" s="136"/>
      <c r="K6" s="134"/>
    </row>
    <row r="7" spans="1:12" s="3" customFormat="1" ht="25.5" x14ac:dyDescent="0.2">
      <c r="A7" s="91" t="s">
        <v>5</v>
      </c>
      <c r="B7" s="82" t="s">
        <v>177</v>
      </c>
      <c r="C7" s="161" t="str">
        <f>IF(1&lt;=9,'1'!$C$5&amp;"."&amp;1,'1'!$C$5&amp;"."&amp;1)</f>
        <v>1.1</v>
      </c>
      <c r="D7" s="46" t="s">
        <v>170</v>
      </c>
      <c r="E7" s="41" t="s">
        <v>171</v>
      </c>
      <c r="F7" s="110">
        <v>1</v>
      </c>
      <c r="G7" s="111"/>
      <c r="H7" s="141"/>
      <c r="I7" s="143"/>
      <c r="J7" s="111">
        <v>15000</v>
      </c>
      <c r="K7" s="111">
        <f>IF(ISNUMBER(F7),J7*F7,IF(ISNUMBER(H7),H7,IF(H7="RATE ONLY",H7," ")))</f>
        <v>15000</v>
      </c>
    </row>
    <row r="8" spans="1:12" s="3" customFormat="1" ht="12.75" x14ac:dyDescent="0.2">
      <c r="A8" s="91"/>
      <c r="B8" s="38"/>
      <c r="C8" s="39"/>
      <c r="D8" s="40"/>
      <c r="E8" s="5"/>
      <c r="F8" s="109"/>
      <c r="G8" s="134"/>
      <c r="H8" s="135"/>
      <c r="I8" s="69"/>
      <c r="J8" s="136"/>
      <c r="K8" s="134"/>
    </row>
    <row r="9" spans="1:12" s="13" customFormat="1" ht="25.5" x14ac:dyDescent="0.2">
      <c r="A9" s="91" t="s">
        <v>5</v>
      </c>
      <c r="B9" s="82" t="s">
        <v>178</v>
      </c>
      <c r="C9" s="161" t="str">
        <f>IF(2&lt;=9,'1'!$C$5&amp;"."&amp;2,'1'!$C$5&amp;"."&amp;2)</f>
        <v>1.2</v>
      </c>
      <c r="D9" s="46" t="s">
        <v>172</v>
      </c>
      <c r="E9" s="41" t="s">
        <v>171</v>
      </c>
      <c r="F9" s="110">
        <v>1</v>
      </c>
      <c r="G9" s="111"/>
      <c r="H9" s="141"/>
      <c r="I9" s="143"/>
      <c r="J9" s="111">
        <v>10000</v>
      </c>
      <c r="K9" s="111">
        <f>IF(ISNUMBER(F9),J9*F9,IF(ISNUMBER(H9),H9,IF(H9="RATE ONLY",H9," ")))</f>
        <v>10000</v>
      </c>
    </row>
    <row r="10" spans="1:12" s="13" customFormat="1" ht="12.75" x14ac:dyDescent="0.2">
      <c r="A10" s="91"/>
      <c r="B10" s="38"/>
      <c r="C10" s="39"/>
      <c r="D10" s="40"/>
      <c r="E10" s="5"/>
      <c r="F10" s="109"/>
      <c r="G10" s="134"/>
      <c r="H10" s="135"/>
      <c r="I10" s="69"/>
      <c r="J10" s="136"/>
      <c r="K10" s="134"/>
    </row>
    <row r="11" spans="1:12" s="13" customFormat="1" ht="25.5" x14ac:dyDescent="0.2">
      <c r="A11" s="91" t="s">
        <v>5</v>
      </c>
      <c r="B11" s="82" t="s">
        <v>179</v>
      </c>
      <c r="C11" s="161" t="str">
        <f>IF(3&lt;=9,'1'!$C$5&amp;"."&amp;3,'1'!$C$5&amp;"."&amp;3)</f>
        <v>1.3</v>
      </c>
      <c r="D11" s="46" t="s">
        <v>173</v>
      </c>
      <c r="E11" s="41" t="s">
        <v>171</v>
      </c>
      <c r="F11" s="110">
        <v>1</v>
      </c>
      <c r="G11" s="111"/>
      <c r="H11" s="141"/>
      <c r="I11" s="143"/>
      <c r="J11" s="111">
        <v>20000</v>
      </c>
      <c r="K11" s="111">
        <f>IF(ISNUMBER(F11),J11*F11,IF(ISNUMBER(H11),H11,IF(H11="RATE ONLY",H11," ")))</f>
        <v>20000</v>
      </c>
    </row>
    <row r="12" spans="1:12" s="13" customFormat="1" ht="12.75" x14ac:dyDescent="0.2">
      <c r="A12" s="91"/>
      <c r="B12" s="38"/>
      <c r="C12" s="39"/>
      <c r="D12" s="40"/>
      <c r="E12" s="5"/>
      <c r="F12" s="109"/>
      <c r="G12" s="134"/>
      <c r="H12" s="135"/>
      <c r="I12" s="69"/>
      <c r="J12" s="136"/>
      <c r="K12" s="134"/>
    </row>
    <row r="13" spans="1:12" s="13" customFormat="1" ht="25.5" x14ac:dyDescent="0.2">
      <c r="A13" s="91" t="s">
        <v>5</v>
      </c>
      <c r="B13" s="82" t="s">
        <v>180</v>
      </c>
      <c r="C13" s="161" t="str">
        <f>IF(4&lt;=9,'1'!$C$5&amp;"."&amp;4,'1'!$C$5&amp;"."&amp;4)</f>
        <v>1.4</v>
      </c>
      <c r="D13" s="46" t="s">
        <v>174</v>
      </c>
      <c r="E13" s="41" t="s">
        <v>171</v>
      </c>
      <c r="F13" s="110">
        <v>1</v>
      </c>
      <c r="G13" s="111"/>
      <c r="H13" s="141"/>
      <c r="I13" s="143"/>
      <c r="J13" s="111">
        <v>10000</v>
      </c>
      <c r="K13" s="111">
        <f>IF(ISNUMBER(F13),J13*F13,IF(ISNUMBER(H13),H13,IF(H13="RATE ONLY",H13," ")))</f>
        <v>10000</v>
      </c>
    </row>
    <row r="14" spans="1:12" s="13" customFormat="1" ht="12.75" x14ac:dyDescent="0.2">
      <c r="A14" s="91"/>
      <c r="B14" s="38"/>
      <c r="C14" s="39"/>
      <c r="D14" s="40"/>
      <c r="E14" s="5"/>
      <c r="F14" s="109"/>
      <c r="G14" s="134"/>
      <c r="H14" s="135"/>
      <c r="I14" s="69"/>
      <c r="J14" s="136"/>
      <c r="K14" s="134"/>
    </row>
    <row r="15" spans="1:12" s="13" customFormat="1" ht="63.75" x14ac:dyDescent="0.2">
      <c r="A15" s="91" t="s">
        <v>5</v>
      </c>
      <c r="B15" s="82" t="s">
        <v>181</v>
      </c>
      <c r="C15" s="161" t="str">
        <f>IF(5&lt;=9,'1'!$C$5&amp;"."&amp;5,'1'!$C$5&amp;"."&amp;5)</f>
        <v>1.5</v>
      </c>
      <c r="D15" s="46" t="s">
        <v>175</v>
      </c>
      <c r="E15" s="41" t="s">
        <v>171</v>
      </c>
      <c r="F15" s="110">
        <v>1</v>
      </c>
      <c r="G15" s="111"/>
      <c r="H15" s="141"/>
      <c r="I15" s="143"/>
      <c r="J15" s="111">
        <v>50000</v>
      </c>
      <c r="K15" s="111">
        <f>IF(ISNUMBER(F15),J15*F15,IF(ISNUMBER(H15),H15,IF(H15="RATE ONLY",H15," ")))</f>
        <v>50000</v>
      </c>
    </row>
    <row r="16" spans="1:12" s="13" customFormat="1" ht="12.75" x14ac:dyDescent="0.2">
      <c r="A16" s="91"/>
      <c r="B16" s="38"/>
      <c r="C16" s="39"/>
      <c r="D16" s="40"/>
      <c r="E16" s="5"/>
      <c r="F16" s="109"/>
      <c r="G16" s="134"/>
      <c r="H16" s="135"/>
      <c r="I16" s="69"/>
      <c r="J16" s="136"/>
      <c r="K16" s="134"/>
    </row>
    <row r="17" spans="1:11" s="13" customFormat="1" ht="38.25" x14ac:dyDescent="0.2">
      <c r="A17" s="91" t="s">
        <v>5</v>
      </c>
      <c r="B17" s="82" t="s">
        <v>182</v>
      </c>
      <c r="C17" s="161" t="str">
        <f>IF(6&lt;=9,'1'!$C$5&amp;"."&amp;6,'1'!$C$5&amp;"."&amp;6)</f>
        <v>1.6</v>
      </c>
      <c r="D17" s="46" t="s">
        <v>176</v>
      </c>
      <c r="E17" s="41" t="s">
        <v>121</v>
      </c>
      <c r="F17" s="110">
        <v>1</v>
      </c>
      <c r="G17" s="111">
        <v>30000</v>
      </c>
      <c r="H17" s="141">
        <v>30000</v>
      </c>
      <c r="I17" s="143"/>
      <c r="J17" s="111">
        <v>30000</v>
      </c>
      <c r="K17" s="111">
        <f>IF(ISNUMBER(F17),J17*F17,IF(ISNUMBER(H17),H17,IF(H17="RATE ONLY",H17," ")))</f>
        <v>30000</v>
      </c>
    </row>
    <row r="18" spans="1:11" s="13" customFormat="1" ht="12.75" x14ac:dyDescent="0.2">
      <c r="A18" s="91"/>
      <c r="B18" s="38"/>
      <c r="C18" s="39"/>
      <c r="D18" s="40"/>
      <c r="E18" s="5"/>
      <c r="F18" s="109"/>
      <c r="G18" s="134"/>
      <c r="H18" s="135"/>
      <c r="I18" s="69"/>
      <c r="J18" s="136"/>
      <c r="K18" s="134"/>
    </row>
    <row r="19" spans="1:11" s="13" customFormat="1" ht="12.75" x14ac:dyDescent="0.2">
      <c r="A19" s="91" t="s">
        <v>5</v>
      </c>
      <c r="B19" s="82" t="s">
        <v>183</v>
      </c>
      <c r="C19" s="161" t="str">
        <f>IF(7&lt;=9,'1'!$C$5&amp;"."&amp;7,'1'!$C$5&amp;"."&amp;7)</f>
        <v>1.7</v>
      </c>
      <c r="D19" s="46" t="s">
        <v>184</v>
      </c>
      <c r="E19" s="41" t="s">
        <v>121</v>
      </c>
      <c r="F19" s="110">
        <v>1</v>
      </c>
      <c r="G19" s="111">
        <v>21000</v>
      </c>
      <c r="H19" s="141">
        <v>21000</v>
      </c>
      <c r="I19" s="143"/>
      <c r="J19" s="111">
        <v>21000</v>
      </c>
      <c r="K19" s="111">
        <f>IF(ISNUMBER(F19),J19*F19,IF(ISNUMBER(H19),H19,IF(H19="RATE ONLY",H19," ")))</f>
        <v>21000</v>
      </c>
    </row>
    <row r="20" spans="1:11" s="13" customFormat="1" ht="12.75" x14ac:dyDescent="0.2">
      <c r="A20" s="91"/>
      <c r="B20" s="38"/>
      <c r="C20" s="39"/>
      <c r="D20" s="40"/>
      <c r="E20" s="5"/>
      <c r="F20" s="109"/>
      <c r="G20" s="134"/>
      <c r="H20" s="135"/>
      <c r="I20" s="69"/>
      <c r="J20" s="136"/>
      <c r="K20" s="134"/>
    </row>
    <row r="21" spans="1:11" s="13" customFormat="1" ht="25.5" x14ac:dyDescent="0.2">
      <c r="A21" s="91" t="s">
        <v>5</v>
      </c>
      <c r="B21" s="82" t="s">
        <v>185</v>
      </c>
      <c r="C21" s="161" t="str">
        <f>IF(8&lt;=9,'1'!$C$5&amp;"."&amp;8,'1'!$C$5&amp;"."&amp;8)</f>
        <v>1.8</v>
      </c>
      <c r="D21" s="46" t="s">
        <v>186</v>
      </c>
      <c r="E21" s="41" t="s">
        <v>121</v>
      </c>
      <c r="F21" s="110">
        <v>1</v>
      </c>
      <c r="G21" s="111">
        <v>20000</v>
      </c>
      <c r="H21" s="141">
        <v>20000</v>
      </c>
      <c r="I21" s="143"/>
      <c r="J21" s="111">
        <v>20000</v>
      </c>
      <c r="K21" s="111">
        <f>IF(ISNUMBER(F21),J21*F21,IF(ISNUMBER(H21),H21,IF(H21="RATE ONLY",H21," ")))</f>
        <v>20000</v>
      </c>
    </row>
    <row r="22" spans="1:11" s="13" customFormat="1" ht="12.75" x14ac:dyDescent="0.2">
      <c r="A22" s="91"/>
      <c r="B22" s="38"/>
      <c r="C22" s="39"/>
      <c r="D22" s="40"/>
      <c r="E22" s="5"/>
      <c r="F22" s="109"/>
      <c r="G22" s="134"/>
      <c r="H22" s="135"/>
      <c r="I22" s="69"/>
      <c r="J22" s="136"/>
      <c r="K22" s="134"/>
    </row>
    <row r="23" spans="1:11" s="13" customFormat="1" ht="25.5" x14ac:dyDescent="0.2">
      <c r="A23" s="91" t="s">
        <v>5</v>
      </c>
      <c r="B23" s="82" t="s">
        <v>187</v>
      </c>
      <c r="C23" s="161" t="str">
        <f>IF(9&lt;=9,'1'!$C$5&amp;"."&amp;9,'1'!$C$5&amp;"."&amp;9)</f>
        <v>1.9</v>
      </c>
      <c r="D23" s="46" t="s">
        <v>188</v>
      </c>
      <c r="E23" s="41" t="s">
        <v>121</v>
      </c>
      <c r="F23" s="110">
        <v>1</v>
      </c>
      <c r="G23" s="111">
        <v>20000</v>
      </c>
      <c r="H23" s="141">
        <v>20000</v>
      </c>
      <c r="I23" s="143"/>
      <c r="J23" s="111">
        <v>20000</v>
      </c>
      <c r="K23" s="111">
        <f>IF(ISNUMBER(F23),J23*F23,IF(ISNUMBER(H23),H23,IF(H23="RATE ONLY",H23," ")))</f>
        <v>20000</v>
      </c>
    </row>
    <row r="24" spans="1:11" s="13" customFormat="1" ht="12.75" x14ac:dyDescent="0.2">
      <c r="A24" s="91"/>
      <c r="B24" s="38"/>
      <c r="C24" s="39"/>
      <c r="D24" s="40"/>
      <c r="E24" s="5"/>
      <c r="F24" s="109"/>
      <c r="G24" s="134"/>
      <c r="H24" s="135"/>
      <c r="I24" s="69"/>
      <c r="J24" s="136"/>
      <c r="K24" s="134"/>
    </row>
    <row r="25" spans="1:11" s="13" customFormat="1" ht="38.25" x14ac:dyDescent="0.2">
      <c r="A25" s="91" t="s">
        <v>5</v>
      </c>
      <c r="B25" s="82" t="s">
        <v>189</v>
      </c>
      <c r="C25" s="161" t="str">
        <f>IF(10&lt;=9,'1'!$C$5&amp;"."&amp;10,'1'!$C$5&amp;"."&amp;10)</f>
        <v>1.10</v>
      </c>
      <c r="D25" s="46" t="s">
        <v>190</v>
      </c>
      <c r="E25" s="41" t="s">
        <v>121</v>
      </c>
      <c r="F25" s="110">
        <v>1</v>
      </c>
      <c r="G25" s="111">
        <v>100000</v>
      </c>
      <c r="H25" s="141">
        <v>100000</v>
      </c>
      <c r="I25" s="143"/>
      <c r="J25" s="111">
        <v>100000</v>
      </c>
      <c r="K25" s="111">
        <f>IF(ISNUMBER(F25),J25*F25,IF(ISNUMBER(H25),H25,IF(H25="RATE ONLY",H25," ")))</f>
        <v>100000</v>
      </c>
    </row>
    <row r="26" spans="1:11" s="13" customFormat="1" ht="12.75" x14ac:dyDescent="0.2">
      <c r="A26" s="91"/>
      <c r="B26" s="38"/>
      <c r="C26" s="39"/>
      <c r="D26" s="40"/>
      <c r="E26" s="5"/>
      <c r="F26" s="109"/>
      <c r="G26" s="134"/>
      <c r="H26" s="135"/>
      <c r="I26" s="69"/>
      <c r="J26" s="136"/>
      <c r="K26" s="134"/>
    </row>
    <row r="27" spans="1:11" s="13" customFormat="1" ht="38.25" x14ac:dyDescent="0.2">
      <c r="A27" s="91" t="s">
        <v>5</v>
      </c>
      <c r="B27" s="82" t="s">
        <v>191</v>
      </c>
      <c r="C27" s="161" t="str">
        <f>IF(11&lt;=9,'1'!$C$5&amp;"."&amp;11,'1'!$C$5&amp;"."&amp;11)</f>
        <v>1.11</v>
      </c>
      <c r="D27" s="46" t="s">
        <v>192</v>
      </c>
      <c r="E27" s="41" t="s">
        <v>121</v>
      </c>
      <c r="F27" s="110">
        <v>1</v>
      </c>
      <c r="G27" s="111">
        <v>120000</v>
      </c>
      <c r="H27" s="141">
        <v>120000</v>
      </c>
      <c r="I27" s="143"/>
      <c r="J27" s="111">
        <v>120000</v>
      </c>
      <c r="K27" s="111">
        <f>IF(ISNUMBER(F27),J27*F27,IF(ISNUMBER(H27),H27,IF(H27="RATE ONLY",H27," ")))</f>
        <v>120000</v>
      </c>
    </row>
    <row r="28" spans="1:11" s="13" customFormat="1" ht="12.75" x14ac:dyDescent="0.2">
      <c r="A28" s="91"/>
      <c r="B28" s="38"/>
      <c r="C28" s="39"/>
      <c r="D28" s="40"/>
      <c r="E28" s="5"/>
      <c r="F28" s="109"/>
      <c r="G28" s="134"/>
      <c r="H28" s="135"/>
      <c r="I28" s="69"/>
      <c r="J28" s="136"/>
      <c r="K28" s="134"/>
    </row>
    <row r="29" spans="1:11" s="13" customFormat="1" ht="51" x14ac:dyDescent="0.2">
      <c r="A29" s="91" t="s">
        <v>5</v>
      </c>
      <c r="B29" s="82" t="s">
        <v>193</v>
      </c>
      <c r="C29" s="161" t="str">
        <f>IF(12&lt;=9,'1'!$C$5&amp;"."&amp;12,'1'!$C$5&amp;"."&amp;12)</f>
        <v>1.12</v>
      </c>
      <c r="D29" s="46" t="s">
        <v>194</v>
      </c>
      <c r="E29" s="41" t="s">
        <v>121</v>
      </c>
      <c r="F29" s="110">
        <v>1</v>
      </c>
      <c r="G29" s="111">
        <v>15000</v>
      </c>
      <c r="H29" s="141">
        <v>15000</v>
      </c>
      <c r="I29" s="143"/>
      <c r="J29" s="111">
        <v>15000</v>
      </c>
      <c r="K29" s="111">
        <f>IF(ISNUMBER(F29),J29*F29,IF(ISNUMBER(H29),H29,IF(H29="RATE ONLY",H29," ")))</f>
        <v>15000</v>
      </c>
    </row>
    <row r="30" spans="1:11" s="13" customFormat="1" ht="12.75" x14ac:dyDescent="0.2">
      <c r="A30" s="91"/>
      <c r="B30" s="38"/>
      <c r="C30" s="39"/>
      <c r="D30" s="40"/>
      <c r="E30" s="5"/>
      <c r="F30" s="109"/>
      <c r="G30" s="134"/>
      <c r="H30" s="135"/>
      <c r="I30" s="69"/>
      <c r="J30" s="136"/>
      <c r="K30" s="134"/>
    </row>
    <row r="31" spans="1:11" s="13" customFormat="1" ht="25.5" x14ac:dyDescent="0.2">
      <c r="A31" s="91" t="s">
        <v>5</v>
      </c>
      <c r="B31" s="82" t="s">
        <v>193</v>
      </c>
      <c r="C31" s="161" t="str">
        <f>IF(13&lt;=9,'1'!$C$5&amp;"."&amp;13,'1'!$C$5&amp;"."&amp;13)</f>
        <v>1.13</v>
      </c>
      <c r="D31" s="46" t="s">
        <v>195</v>
      </c>
      <c r="E31" s="41" t="s">
        <v>121</v>
      </c>
      <c r="F31" s="110">
        <v>1</v>
      </c>
      <c r="G31" s="111">
        <v>25000</v>
      </c>
      <c r="H31" s="141">
        <v>25000</v>
      </c>
      <c r="I31" s="143"/>
      <c r="J31" s="111">
        <v>25000</v>
      </c>
      <c r="K31" s="111">
        <f>IF(ISNUMBER(F31),J31*F31,IF(ISNUMBER(H31),H31,IF(H31="RATE ONLY",H31," ")))</f>
        <v>25000</v>
      </c>
    </row>
    <row r="32" spans="1:11" s="13" customFormat="1" ht="12.75" x14ac:dyDescent="0.2">
      <c r="A32" s="91"/>
      <c r="B32" s="38"/>
      <c r="C32" s="39"/>
      <c r="D32" s="40"/>
      <c r="E32" s="5"/>
      <c r="F32" s="109"/>
      <c r="G32" s="134"/>
      <c r="H32" s="135"/>
      <c r="I32" s="69"/>
      <c r="J32" s="136"/>
      <c r="K32" s="134"/>
    </row>
    <row r="33" spans="1:12" s="13" customFormat="1" ht="25.5" x14ac:dyDescent="0.2">
      <c r="A33" s="91" t="s">
        <v>5</v>
      </c>
      <c r="B33" s="82" t="s">
        <v>193</v>
      </c>
      <c r="C33" s="161" t="str">
        <f>IF(14&lt;=9,'1'!$C$5&amp;"."&amp;14,'1'!$C$5&amp;"."&amp;14)</f>
        <v>1.14</v>
      </c>
      <c r="D33" s="46" t="s">
        <v>196</v>
      </c>
      <c r="E33" s="41" t="s">
        <v>81</v>
      </c>
      <c r="F33" s="110">
        <v>321000</v>
      </c>
      <c r="G33" s="111"/>
      <c r="H33" s="141"/>
      <c r="I33" s="143"/>
      <c r="J33" s="111">
        <v>0.1</v>
      </c>
      <c r="K33" s="111">
        <f>IF(ISNUMBER(F33),J33*F33,IF(ISNUMBER(H33),H33,IF(H33="RATE ONLY",H33," ")))</f>
        <v>32100</v>
      </c>
    </row>
    <row r="34" spans="1:12" s="13" customFormat="1" ht="12.75" x14ac:dyDescent="0.2">
      <c r="A34" s="91"/>
      <c r="B34" s="38"/>
      <c r="C34" s="39"/>
      <c r="D34" s="40"/>
      <c r="E34" s="5"/>
      <c r="F34" s="109"/>
      <c r="G34" s="134"/>
      <c r="H34" s="135"/>
      <c r="I34" s="69"/>
      <c r="J34" s="136"/>
      <c r="K34" s="134"/>
    </row>
    <row r="35" spans="1:12" customFormat="1" ht="12.75" x14ac:dyDescent="0.2">
      <c r="A35" s="91" t="s">
        <v>1</v>
      </c>
      <c r="B35" s="57"/>
      <c r="C35" s="158"/>
      <c r="D35" s="58"/>
      <c r="E35" s="59"/>
      <c r="F35" s="129"/>
      <c r="G35" s="60"/>
      <c r="H35" s="61"/>
      <c r="I35" s="87"/>
      <c r="J35" s="117"/>
      <c r="K35" s="118"/>
      <c r="L35" s="1"/>
    </row>
    <row r="36" spans="1:12" customFormat="1" ht="12.75" x14ac:dyDescent="0.2">
      <c r="A36" s="91" t="s">
        <v>1</v>
      </c>
      <c r="B36" s="130" t="str">
        <f>RIGHT($H$1,9)</f>
        <v>SECTION 1</v>
      </c>
      <c r="C36" s="131" t="s">
        <v>155</v>
      </c>
      <c r="D36" s="131"/>
      <c r="E36" s="62"/>
      <c r="F36" s="132"/>
      <c r="G36" s="159"/>
      <c r="H36" s="63"/>
      <c r="I36" s="87"/>
      <c r="J36" s="123"/>
      <c r="K36" s="156">
        <f>SUBTOTAL(9,K$5:K34)</f>
        <v>488100</v>
      </c>
      <c r="L36" s="1"/>
    </row>
    <row r="37" spans="1:12" customFormat="1" ht="12.75" x14ac:dyDescent="0.2">
      <c r="A37" s="91" t="s">
        <v>1</v>
      </c>
      <c r="B37" s="64"/>
      <c r="C37" s="160"/>
      <c r="D37" s="65"/>
      <c r="E37" s="66"/>
      <c r="F37" s="133"/>
      <c r="G37" s="67"/>
      <c r="H37" s="68"/>
      <c r="I37" s="87"/>
      <c r="J37" s="127"/>
      <c r="K37" s="128"/>
      <c r="L37" s="1"/>
    </row>
  </sheetData>
  <dataConsolidate link="1"/>
  <pageMargins left="0.78740157480314954" right="0.19685039370078738" top="0.59055118110236215" bottom="0.59055118110236215" header="0.19685039370078738" footer="0.19685039370078738"/>
  <pageSetup paperSize="9" orientation="portrait" cellComments="atEnd" useFirstPageNumber="1" r:id="rId1"/>
  <headerFooter>
    <oddHeader>&amp;LX&amp;CY&amp;RZ</oddHeader>
    <oddFooter>&amp;CPage &amp;P&amp;RPrint date: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L55"/>
  <sheetViews>
    <sheetView view="pageBreakPreview" topLeftCell="B1" zoomScaleNormal="75" workbookViewId="0">
      <pane xSplit="5" ySplit="4" topLeftCell="G5" activePane="bottomRight" state="frozenSplit"/>
      <selection activeCell="K33" sqref="K33"/>
      <selection pane="topRight" activeCell="K33" sqref="K33"/>
      <selection pane="bottomLeft" activeCell="K33" sqref="K33"/>
      <selection pane="bottomRight" activeCell="K33" sqref="K33"/>
    </sheetView>
  </sheetViews>
  <sheetFormatPr defaultColWidth="9.140625" defaultRowHeight="15" x14ac:dyDescent="0.2"/>
  <cols>
    <col min="1" max="1" width="10.42578125" style="2" hidden="1" customWidth="1"/>
    <col min="2" max="2" width="10.7109375" style="12" customWidth="1"/>
    <col min="3" max="3" width="8.7109375" style="11" customWidth="1"/>
    <col min="4" max="4" width="31.7109375" style="10" customWidth="1"/>
    <col min="5" max="5" width="8.7109375" style="9" customWidth="1"/>
    <col min="6" max="6" width="9.7109375" style="4" customWidth="1"/>
    <col min="7" max="7" width="11.7109375" style="8" customWidth="1"/>
    <col min="8" max="8" width="12.7109375" style="8" customWidth="1"/>
    <col min="9" max="9" width="12.7109375" style="7" customWidth="1"/>
    <col min="10" max="10" width="11.7109375" style="7" customWidth="1"/>
    <col min="11" max="11" width="12.7109375" style="7" customWidth="1"/>
    <col min="12" max="16384" width="9.140625" style="6"/>
  </cols>
  <sheetData>
    <row r="1" spans="1:12" s="14" customFormat="1" ht="12.75" x14ac:dyDescent="0.2">
      <c r="A1" s="87" t="s">
        <v>2</v>
      </c>
      <c r="B1" s="88"/>
      <c r="C1" s="88"/>
      <c r="D1" s="88"/>
      <c r="E1" s="88"/>
      <c r="F1" s="89"/>
      <c r="G1" s="89"/>
      <c r="H1" s="147" t="s">
        <v>197</v>
      </c>
      <c r="I1" s="148">
        <f>SUBTOTAL(9,K$5:K1026)</f>
        <v>150000</v>
      </c>
      <c r="J1" s="94"/>
      <c r="K1" s="149" t="str">
        <f>H1</f>
        <v>SECTION 2</v>
      </c>
    </row>
    <row r="2" spans="1:12" customFormat="1" ht="12.75" x14ac:dyDescent="0.2">
      <c r="A2" s="91" t="s">
        <v>3</v>
      </c>
      <c r="B2" s="80" t="s">
        <v>124</v>
      </c>
      <c r="C2" s="28"/>
      <c r="D2" s="29"/>
      <c r="E2" s="30"/>
      <c r="F2" s="31"/>
      <c r="G2" s="31"/>
      <c r="H2" s="31"/>
      <c r="I2" s="87"/>
      <c r="J2" s="31"/>
      <c r="K2" s="31"/>
      <c r="L2" s="1"/>
    </row>
    <row r="3" spans="1:12" s="15" customFormat="1" ht="12.75" x14ac:dyDescent="0.2">
      <c r="A3" s="91" t="s">
        <v>3</v>
      </c>
      <c r="B3" s="25" t="s">
        <v>125</v>
      </c>
      <c r="C3" s="83" t="s">
        <v>95</v>
      </c>
      <c r="D3" s="96" t="s">
        <v>82</v>
      </c>
      <c r="E3" s="96" t="s">
        <v>83</v>
      </c>
      <c r="F3" s="97" t="s">
        <v>84</v>
      </c>
      <c r="G3" s="98" t="s">
        <v>85</v>
      </c>
      <c r="H3" s="97" t="s">
        <v>86</v>
      </c>
      <c r="I3" s="91"/>
      <c r="J3" s="98" t="s">
        <v>85</v>
      </c>
      <c r="K3" s="97" t="s">
        <v>86</v>
      </c>
    </row>
    <row r="4" spans="1:12" customFormat="1" ht="12.75" x14ac:dyDescent="0.2">
      <c r="A4" s="91" t="s">
        <v>3</v>
      </c>
      <c r="B4" s="81" t="s">
        <v>126</v>
      </c>
      <c r="C4" s="32" t="s">
        <v>123</v>
      </c>
      <c r="D4" s="100"/>
      <c r="E4" s="100"/>
      <c r="F4" s="101"/>
      <c r="G4" s="102"/>
      <c r="H4" s="101"/>
      <c r="I4" s="103"/>
      <c r="J4" s="102"/>
      <c r="K4" s="101"/>
    </row>
    <row r="5" spans="1:12" s="3" customFormat="1" ht="25.5" x14ac:dyDescent="0.2">
      <c r="A5" s="91" t="s">
        <v>4</v>
      </c>
      <c r="B5" s="162"/>
      <c r="C5" s="33">
        <v>2</v>
      </c>
      <c r="D5" s="150" t="s">
        <v>198</v>
      </c>
      <c r="E5" s="34"/>
      <c r="F5" s="109"/>
      <c r="G5" s="151"/>
      <c r="H5" s="152"/>
      <c r="I5" s="69"/>
      <c r="J5" s="153"/>
      <c r="K5" s="151"/>
    </row>
    <row r="6" spans="1:12" s="3" customFormat="1" ht="12.75" x14ac:dyDescent="0.2">
      <c r="A6" s="91"/>
      <c r="B6" s="38"/>
      <c r="C6" s="39"/>
      <c r="D6" s="40"/>
      <c r="E6" s="5"/>
      <c r="F6" s="109"/>
      <c r="G6" s="134"/>
      <c r="H6" s="135"/>
      <c r="I6" s="69"/>
      <c r="J6" s="136"/>
      <c r="K6" s="134"/>
    </row>
    <row r="7" spans="1:12" s="3" customFormat="1" ht="25.5" x14ac:dyDescent="0.2">
      <c r="A7" s="91" t="s">
        <v>5</v>
      </c>
      <c r="B7" s="82"/>
      <c r="C7" s="161" t="str">
        <f>IF(1&lt;=9,'2'!$C$5&amp;"."&amp;1,'2'!$C$5&amp;"."&amp;1)</f>
        <v>2.1</v>
      </c>
      <c r="D7" s="46" t="s">
        <v>199</v>
      </c>
      <c r="E7" s="41"/>
      <c r="F7" s="110"/>
      <c r="G7" s="111"/>
      <c r="H7" s="141"/>
      <c r="I7" s="143"/>
      <c r="J7" s="111"/>
      <c r="K7" s="111" t="str">
        <f>IF(ISNUMBER(F7),J7*F7,IF(ISNUMBER(H7),H7,IF(H7="RATE ONLY",H7," ")))</f>
        <v xml:space="preserve"> </v>
      </c>
    </row>
    <row r="8" spans="1:12" s="3" customFormat="1" ht="12.75" x14ac:dyDescent="0.2">
      <c r="A8" s="91"/>
      <c r="B8" s="38"/>
      <c r="C8" s="39"/>
      <c r="D8" s="40"/>
      <c r="E8" s="5"/>
      <c r="F8" s="109"/>
      <c r="G8" s="134"/>
      <c r="H8" s="135"/>
      <c r="I8" s="69"/>
      <c r="J8" s="136"/>
      <c r="K8" s="134"/>
    </row>
    <row r="9" spans="1:12" s="3" customFormat="1" ht="25.5" x14ac:dyDescent="0.2">
      <c r="A9" s="91" t="s">
        <v>280</v>
      </c>
      <c r="B9" s="86" t="s">
        <v>203</v>
      </c>
      <c r="C9" s="163" t="str">
        <f>IF(0&lt;=9,'2'!$C$5&amp;"."&amp;1&amp;"."&amp;1,'2'!$C$5&amp;"."&amp;1&amp;"."&amp;1)</f>
        <v>2.1.1</v>
      </c>
      <c r="D9" s="40" t="s">
        <v>200</v>
      </c>
      <c r="E9" s="41" t="s">
        <v>171</v>
      </c>
      <c r="F9" s="110">
        <v>1</v>
      </c>
      <c r="G9" s="111"/>
      <c r="H9" s="141"/>
      <c r="I9" s="143"/>
      <c r="J9" s="111">
        <v>80000</v>
      </c>
      <c r="K9" s="111">
        <f>IF(ISNUMBER(F9),J9*F9,IF(ISNUMBER(H9),H9,IF(H9="RATE ONLY",LOWER("RATE ONLY")," ")))</f>
        <v>80000</v>
      </c>
    </row>
    <row r="10" spans="1:12" s="3" customFormat="1" ht="12.75" x14ac:dyDescent="0.2">
      <c r="A10" s="91"/>
      <c r="B10" s="38"/>
      <c r="C10" s="39"/>
      <c r="D10" s="40"/>
      <c r="E10" s="5"/>
      <c r="F10" s="109"/>
      <c r="G10" s="134"/>
      <c r="H10" s="135"/>
      <c r="I10" s="69"/>
      <c r="J10" s="136"/>
      <c r="K10" s="134"/>
    </row>
    <row r="11" spans="1:12" s="3" customFormat="1" ht="25.5" x14ac:dyDescent="0.2">
      <c r="A11" s="91" t="s">
        <v>280</v>
      </c>
      <c r="B11" s="86" t="s">
        <v>204</v>
      </c>
      <c r="C11" s="163" t="str">
        <f>IF(0&lt;=9,'2'!$C$5&amp;"."&amp;1&amp;"."&amp;2,'2'!$C$5&amp;"."&amp;1&amp;"."&amp;2)</f>
        <v>2.1.2</v>
      </c>
      <c r="D11" s="40" t="s">
        <v>201</v>
      </c>
      <c r="E11" s="41" t="s">
        <v>171</v>
      </c>
      <c r="F11" s="110">
        <v>1</v>
      </c>
      <c r="G11" s="111"/>
      <c r="H11" s="141"/>
      <c r="I11" s="143"/>
      <c r="J11" s="111">
        <v>70000</v>
      </c>
      <c r="K11" s="111">
        <f>IF(ISNUMBER(F11),J11*F11,IF(ISNUMBER(H11),H11,IF(H11="RATE ONLY",LOWER("RATE ONLY")," ")))</f>
        <v>70000</v>
      </c>
    </row>
    <row r="12" spans="1:12" s="3" customFormat="1" ht="12.75" x14ac:dyDescent="0.2">
      <c r="A12" s="91"/>
      <c r="B12" s="38"/>
      <c r="C12" s="39"/>
      <c r="D12" s="40"/>
      <c r="E12" s="5"/>
      <c r="F12" s="109"/>
      <c r="G12" s="134"/>
      <c r="H12" s="135"/>
      <c r="I12" s="69"/>
      <c r="J12" s="136"/>
      <c r="K12" s="134"/>
    </row>
    <row r="13" spans="1:12" s="13" customFormat="1" ht="12.75" x14ac:dyDescent="0.2">
      <c r="A13" s="91" t="s">
        <v>5</v>
      </c>
      <c r="B13" s="82" t="s">
        <v>205</v>
      </c>
      <c r="C13" s="161" t="str">
        <f>IF(2&lt;=9,'2'!$C$5&amp;"."&amp;2,'2'!$C$5&amp;"."&amp;2)</f>
        <v>2.2</v>
      </c>
      <c r="D13" s="46" t="s">
        <v>202</v>
      </c>
      <c r="E13" s="41"/>
      <c r="F13" s="110"/>
      <c r="G13" s="111"/>
      <c r="H13" s="141"/>
      <c r="I13" s="143"/>
      <c r="J13" s="111"/>
      <c r="K13" s="111" t="str">
        <f>IF(ISNUMBER(F13),J13*F13,IF(ISNUMBER(H13),H13,IF(H13="RATE ONLY",H13," ")))</f>
        <v xml:space="preserve"> </v>
      </c>
    </row>
    <row r="14" spans="1:12" s="13" customFormat="1" ht="12.75" x14ac:dyDescent="0.2">
      <c r="A14" s="91"/>
      <c r="B14" s="38"/>
      <c r="C14" s="39"/>
      <c r="D14" s="40"/>
      <c r="E14" s="5"/>
      <c r="F14" s="109"/>
      <c r="G14" s="134"/>
      <c r="H14" s="135"/>
      <c r="I14" s="69"/>
      <c r="J14" s="136"/>
      <c r="K14" s="134"/>
    </row>
    <row r="15" spans="1:12" s="3" customFormat="1" ht="12.75" x14ac:dyDescent="0.2">
      <c r="A15" s="91" t="s">
        <v>98</v>
      </c>
      <c r="B15" s="82"/>
      <c r="C15" s="163" t="str">
        <f>IF(1&lt;=9,'2'!$C$5&amp;"."&amp;2&amp;"."&amp;1,'2'!$C$5&amp;"."&amp;2&amp;"."&amp;1)</f>
        <v>2.2.1</v>
      </c>
      <c r="D15" s="40" t="s">
        <v>206</v>
      </c>
      <c r="E15" s="41"/>
      <c r="F15" s="110"/>
      <c r="G15" s="111"/>
      <c r="H15" s="141"/>
      <c r="I15" s="143"/>
      <c r="J15" s="111"/>
      <c r="K15" s="111" t="str">
        <f>IF(ISNUMBER(F15),J15*F15,IF(ISNUMBER(H15),H15,IF(H15="RATE ONLY",H15," ")))</f>
        <v xml:space="preserve"> </v>
      </c>
    </row>
    <row r="16" spans="1:12" s="3" customFormat="1" ht="12.75" x14ac:dyDescent="0.2">
      <c r="A16" s="91"/>
      <c r="B16" s="38"/>
      <c r="C16" s="39"/>
      <c r="D16" s="40"/>
      <c r="E16" s="5"/>
      <c r="F16" s="109"/>
      <c r="G16" s="134"/>
      <c r="H16" s="135"/>
      <c r="I16" s="69"/>
      <c r="J16" s="136"/>
      <c r="K16" s="134"/>
    </row>
    <row r="17" spans="1:11" s="3" customFormat="1" ht="12.75" x14ac:dyDescent="0.2">
      <c r="A17" s="91" t="s">
        <v>279</v>
      </c>
      <c r="B17" s="86"/>
      <c r="C17" s="163" t="str">
        <f>IF(0&lt;=9,'2'!$C$5&amp;"."&amp;2&amp;"."&amp;1&amp;"."&amp;1,'2'!$C$5&amp;"."&amp;2&amp;"."&amp;1&amp;"."&amp;Itno)</f>
        <v>2.2.1.1</v>
      </c>
      <c r="D17" s="44" t="s">
        <v>207</v>
      </c>
      <c r="E17" s="41" t="s">
        <v>208</v>
      </c>
      <c r="F17" s="110" t="s">
        <v>276</v>
      </c>
      <c r="G17" s="111"/>
      <c r="H17" s="141" t="s">
        <v>277</v>
      </c>
      <c r="I17" s="143"/>
      <c r="J17" s="111"/>
      <c r="K17" s="111" t="str">
        <f>IF(ISNUMBER(F17),J17*F17,IF(ISNUMBER(H17),H17,IF(H17="RATE ONLY",LOWER("RATE ONLY")," ")))</f>
        <v>rate only</v>
      </c>
    </row>
    <row r="18" spans="1:11" s="3" customFormat="1" ht="12.75" x14ac:dyDescent="0.2">
      <c r="A18" s="91"/>
      <c r="B18" s="38"/>
      <c r="C18" s="39"/>
      <c r="D18" s="40"/>
      <c r="E18" s="5"/>
      <c r="F18" s="109"/>
      <c r="G18" s="134"/>
      <c r="H18" s="135"/>
      <c r="I18" s="69"/>
      <c r="J18" s="136"/>
      <c r="K18" s="134"/>
    </row>
    <row r="19" spans="1:11" s="3" customFormat="1" ht="12.75" x14ac:dyDescent="0.2">
      <c r="A19" s="91" t="s">
        <v>279</v>
      </c>
      <c r="B19" s="86"/>
      <c r="C19" s="163" t="str">
        <f>IF(0&lt;=9,'2'!$C$5&amp;"."&amp;2&amp;"."&amp;1&amp;"."&amp;2,'2'!$C$5&amp;"."&amp;2&amp;"."&amp;1&amp;"."&amp;Itno)</f>
        <v>2.2.1.2</v>
      </c>
      <c r="D19" s="44" t="s">
        <v>209</v>
      </c>
      <c r="E19" s="41" t="s">
        <v>208</v>
      </c>
      <c r="F19" s="110" t="s">
        <v>276</v>
      </c>
      <c r="G19" s="111"/>
      <c r="H19" s="141" t="s">
        <v>277</v>
      </c>
      <c r="I19" s="143"/>
      <c r="J19" s="111"/>
      <c r="K19" s="111" t="str">
        <f>IF(ISNUMBER(F19),J19*F19,IF(ISNUMBER(H19),H19,IF(H19="RATE ONLY",LOWER("RATE ONLY")," ")))</f>
        <v>rate only</v>
      </c>
    </row>
    <row r="20" spans="1:11" s="3" customFormat="1" ht="12.75" x14ac:dyDescent="0.2">
      <c r="A20" s="91"/>
      <c r="B20" s="38"/>
      <c r="C20" s="39"/>
      <c r="D20" s="40"/>
      <c r="E20" s="5"/>
      <c r="F20" s="109"/>
      <c r="G20" s="134"/>
      <c r="H20" s="135"/>
      <c r="I20" s="69"/>
      <c r="J20" s="136"/>
      <c r="K20" s="134"/>
    </row>
    <row r="21" spans="1:11" s="3" customFormat="1" ht="12.75" x14ac:dyDescent="0.2">
      <c r="A21" s="91" t="s">
        <v>279</v>
      </c>
      <c r="B21" s="86"/>
      <c r="C21" s="163" t="str">
        <f>IF(0&lt;=9,'2'!$C$5&amp;"."&amp;2&amp;"."&amp;1&amp;"."&amp;3,'2'!$C$5&amp;"."&amp;2&amp;"."&amp;1&amp;"."&amp;Itno)</f>
        <v>2.2.1.3</v>
      </c>
      <c r="D21" s="44" t="s">
        <v>210</v>
      </c>
      <c r="E21" s="41" t="s">
        <v>208</v>
      </c>
      <c r="F21" s="110" t="s">
        <v>276</v>
      </c>
      <c r="G21" s="111"/>
      <c r="H21" s="141" t="s">
        <v>277</v>
      </c>
      <c r="I21" s="143"/>
      <c r="J21" s="111"/>
      <c r="K21" s="111" t="str">
        <f>IF(ISNUMBER(F21),J21*F21,IF(ISNUMBER(H21),H21,IF(H21="RATE ONLY",LOWER("RATE ONLY")," ")))</f>
        <v>rate only</v>
      </c>
    </row>
    <row r="22" spans="1:11" s="3" customFormat="1" ht="12.75" x14ac:dyDescent="0.2">
      <c r="A22" s="91"/>
      <c r="B22" s="38"/>
      <c r="C22" s="39"/>
      <c r="D22" s="40"/>
      <c r="E22" s="5"/>
      <c r="F22" s="109"/>
      <c r="G22" s="134"/>
      <c r="H22" s="135"/>
      <c r="I22" s="69"/>
      <c r="J22" s="136"/>
      <c r="K22" s="134"/>
    </row>
    <row r="23" spans="1:11" s="3" customFormat="1" ht="12.75" x14ac:dyDescent="0.2">
      <c r="A23" s="91" t="s">
        <v>279</v>
      </c>
      <c r="B23" s="86"/>
      <c r="C23" s="163" t="str">
        <f>IF(0&lt;=9,'2'!$C$5&amp;"."&amp;2&amp;"."&amp;1&amp;"."&amp;4,'2'!$C$5&amp;"."&amp;2&amp;"."&amp;1&amp;"."&amp;Itno)</f>
        <v>2.2.1.4</v>
      </c>
      <c r="D23" s="44" t="s">
        <v>211</v>
      </c>
      <c r="E23" s="41" t="s">
        <v>212</v>
      </c>
      <c r="F23" s="110" t="s">
        <v>276</v>
      </c>
      <c r="G23" s="111"/>
      <c r="H23" s="141" t="s">
        <v>277</v>
      </c>
      <c r="I23" s="143"/>
      <c r="J23" s="111"/>
      <c r="K23" s="111" t="str">
        <f>IF(ISNUMBER(F23),J23*F23,IF(ISNUMBER(H23),H23,IF(H23="RATE ONLY",LOWER("RATE ONLY")," ")))</f>
        <v>rate only</v>
      </c>
    </row>
    <row r="24" spans="1:11" s="3" customFormat="1" ht="12.75" x14ac:dyDescent="0.2">
      <c r="A24" s="91"/>
      <c r="B24" s="38"/>
      <c r="C24" s="39"/>
      <c r="D24" s="40"/>
      <c r="E24" s="5"/>
      <c r="F24" s="109"/>
      <c r="G24" s="134"/>
      <c r="H24" s="135"/>
      <c r="I24" s="69"/>
      <c r="J24" s="136"/>
      <c r="K24" s="134"/>
    </row>
    <row r="25" spans="1:11" s="3" customFormat="1" ht="12.75" x14ac:dyDescent="0.2">
      <c r="A25" s="91" t="s">
        <v>98</v>
      </c>
      <c r="B25" s="82"/>
      <c r="C25" s="163" t="str">
        <f>IF(2&lt;=9,'2'!$C$5&amp;"."&amp;2&amp;"."&amp;2,'2'!$C$5&amp;"."&amp;2&amp;"."&amp;2)</f>
        <v>2.2.2</v>
      </c>
      <c r="D25" s="40" t="s">
        <v>213</v>
      </c>
      <c r="E25" s="41"/>
      <c r="F25" s="110"/>
      <c r="G25" s="111"/>
      <c r="H25" s="141"/>
      <c r="I25" s="143"/>
      <c r="J25" s="111"/>
      <c r="K25" s="111" t="str">
        <f>IF(ISNUMBER(F25),J25*F25,IF(ISNUMBER(H25),H25,IF(H25="RATE ONLY",H25," ")))</f>
        <v xml:space="preserve"> </v>
      </c>
    </row>
    <row r="26" spans="1:11" s="3" customFormat="1" ht="12.75" x14ac:dyDescent="0.2">
      <c r="A26" s="91"/>
      <c r="B26" s="38"/>
      <c r="C26" s="39"/>
      <c r="D26" s="40"/>
      <c r="E26" s="5"/>
      <c r="F26" s="109"/>
      <c r="G26" s="134"/>
      <c r="H26" s="135"/>
      <c r="I26" s="69"/>
      <c r="J26" s="136"/>
      <c r="K26" s="134"/>
    </row>
    <row r="27" spans="1:11" s="3" customFormat="1" ht="12.75" x14ac:dyDescent="0.2">
      <c r="A27" s="91" t="s">
        <v>99</v>
      </c>
      <c r="B27" s="82"/>
      <c r="C27" s="163" t="str">
        <f>IF(1&lt;=9,'2'!$C$5&amp;"."&amp;2&amp;"."&amp;2&amp;"."&amp;1,'2'!$C$5&amp;"."&amp;2&amp;"."&amp;2&amp;"."&amp;1)</f>
        <v>2.2.2.1</v>
      </c>
      <c r="D27" s="44" t="s">
        <v>214</v>
      </c>
      <c r="E27" s="41" t="s">
        <v>208</v>
      </c>
      <c r="F27" s="110" t="s">
        <v>276</v>
      </c>
      <c r="G27" s="111"/>
      <c r="H27" s="141" t="s">
        <v>277</v>
      </c>
      <c r="I27" s="143"/>
      <c r="J27" s="111"/>
      <c r="K27" s="111" t="str">
        <f>IF(ISNUMBER(F27),J27*F27,IF(ISNUMBER(H27),H27,IF(H27="RATE ONLY",H27," ")))</f>
        <v>Rate Only</v>
      </c>
    </row>
    <row r="28" spans="1:11" s="3" customFormat="1" ht="12.75" x14ac:dyDescent="0.2">
      <c r="A28" s="91"/>
      <c r="B28" s="38"/>
      <c r="C28" s="39"/>
      <c r="D28" s="40"/>
      <c r="E28" s="5"/>
      <c r="F28" s="109"/>
      <c r="G28" s="134"/>
      <c r="H28" s="135"/>
      <c r="I28" s="69"/>
      <c r="J28" s="136"/>
      <c r="K28" s="134"/>
    </row>
    <row r="29" spans="1:11" s="3" customFormat="1" ht="12.75" x14ac:dyDescent="0.2">
      <c r="A29" s="91" t="s">
        <v>99</v>
      </c>
      <c r="B29" s="82"/>
      <c r="C29" s="163" t="str">
        <f>IF(2&lt;=9,'2'!$C$5&amp;"."&amp;2&amp;"."&amp;2&amp;"."&amp;2,'2'!$C$5&amp;"."&amp;2&amp;"."&amp;2&amp;"."&amp;2)</f>
        <v>2.2.2.2</v>
      </c>
      <c r="D29" s="44" t="s">
        <v>215</v>
      </c>
      <c r="E29" s="41" t="s">
        <v>208</v>
      </c>
      <c r="F29" s="110" t="s">
        <v>276</v>
      </c>
      <c r="G29" s="111"/>
      <c r="H29" s="141" t="s">
        <v>277</v>
      </c>
      <c r="I29" s="143"/>
      <c r="J29" s="111"/>
      <c r="K29" s="111" t="str">
        <f>IF(ISNUMBER(F29),J29*F29,IF(ISNUMBER(H29),H29,IF(H29="RATE ONLY",H29," ")))</f>
        <v>Rate Only</v>
      </c>
    </row>
    <row r="30" spans="1:11" s="3" customFormat="1" ht="12.75" x14ac:dyDescent="0.2">
      <c r="A30" s="91"/>
      <c r="B30" s="38"/>
      <c r="C30" s="39"/>
      <c r="D30" s="40"/>
      <c r="E30" s="5"/>
      <c r="F30" s="109"/>
      <c r="G30" s="134"/>
      <c r="H30" s="135"/>
      <c r="I30" s="69"/>
      <c r="J30" s="136"/>
      <c r="K30" s="134"/>
    </row>
    <row r="31" spans="1:11" s="3" customFormat="1" ht="12.75" x14ac:dyDescent="0.2">
      <c r="A31" s="91" t="s">
        <v>99</v>
      </c>
      <c r="B31" s="82"/>
      <c r="C31" s="163" t="str">
        <f>IF(3&lt;=9,'2'!$C$5&amp;"."&amp;2&amp;"."&amp;2&amp;"."&amp;3,'2'!$C$5&amp;"."&amp;2&amp;"."&amp;2&amp;"."&amp;3)</f>
        <v>2.2.2.3</v>
      </c>
      <c r="D31" s="44" t="s">
        <v>216</v>
      </c>
      <c r="E31" s="41" t="s">
        <v>208</v>
      </c>
      <c r="F31" s="110" t="s">
        <v>276</v>
      </c>
      <c r="G31" s="111"/>
      <c r="H31" s="141" t="s">
        <v>277</v>
      </c>
      <c r="I31" s="143"/>
      <c r="J31" s="111"/>
      <c r="K31" s="111" t="str">
        <f>IF(ISNUMBER(F31),J31*F31,IF(ISNUMBER(H31),H31,IF(H31="RATE ONLY",H31," ")))</f>
        <v>Rate Only</v>
      </c>
    </row>
    <row r="32" spans="1:11" s="3" customFormat="1" ht="12.75" x14ac:dyDescent="0.2">
      <c r="A32" s="91"/>
      <c r="B32" s="38"/>
      <c r="C32" s="39"/>
      <c r="D32" s="40"/>
      <c r="E32" s="5"/>
      <c r="F32" s="109"/>
      <c r="G32" s="134"/>
      <c r="H32" s="135"/>
      <c r="I32" s="69"/>
      <c r="J32" s="136"/>
      <c r="K32" s="134"/>
    </row>
    <row r="33" spans="1:11" s="3" customFormat="1" ht="12.75" x14ac:dyDescent="0.2">
      <c r="A33" s="91" t="s">
        <v>99</v>
      </c>
      <c r="B33" s="82"/>
      <c r="C33" s="163" t="str">
        <f>IF(4&lt;=9,'2'!$C$5&amp;"."&amp;2&amp;"."&amp;2&amp;"."&amp;4,'2'!$C$5&amp;"."&amp;2&amp;"."&amp;2&amp;"."&amp;4)</f>
        <v>2.2.2.4</v>
      </c>
      <c r="D33" s="44" t="s">
        <v>217</v>
      </c>
      <c r="E33" s="41"/>
      <c r="F33" s="110"/>
      <c r="G33" s="111"/>
      <c r="H33" s="141"/>
      <c r="I33" s="143"/>
      <c r="J33" s="111"/>
      <c r="K33" s="111" t="str">
        <f>IF(ISNUMBER(F33),J33*F33,IF(ISNUMBER(H33),H33,IF(H33="RATE ONLY",H33," ")))</f>
        <v xml:space="preserve"> </v>
      </c>
    </row>
    <row r="34" spans="1:11" s="3" customFormat="1" ht="12.75" x14ac:dyDescent="0.2">
      <c r="A34" s="91"/>
      <c r="B34" s="38"/>
      <c r="C34" s="39"/>
      <c r="D34" s="40"/>
      <c r="E34" s="5"/>
      <c r="F34" s="109"/>
      <c r="G34" s="134"/>
      <c r="H34" s="135"/>
      <c r="I34" s="69"/>
      <c r="J34" s="136"/>
      <c r="K34" s="134"/>
    </row>
    <row r="35" spans="1:11" s="3" customFormat="1" ht="12.75" x14ac:dyDescent="0.2">
      <c r="A35" s="91" t="s">
        <v>278</v>
      </c>
      <c r="B35" s="86"/>
      <c r="C35" s="163" t="str">
        <f>IF(0&lt;=9,'2'!$C$5&amp;"."&amp;2&amp;"."&amp;2&amp;"."&amp;4&amp;"."&amp;1,'2'!$C$5&amp;"."&amp;2&amp;"."&amp;2&amp;"."&amp;4&amp;"."&amp;1)</f>
        <v>2.2.2.4.1</v>
      </c>
      <c r="D35" s="45" t="s">
        <v>218</v>
      </c>
      <c r="E35" s="41" t="s">
        <v>212</v>
      </c>
      <c r="F35" s="110" t="s">
        <v>276</v>
      </c>
      <c r="G35" s="111"/>
      <c r="H35" s="141" t="s">
        <v>277</v>
      </c>
      <c r="I35" s="143"/>
      <c r="J35" s="111"/>
      <c r="K35" s="111" t="str">
        <f>IF(ISNUMBER(F35),J35*F35,IF(ISNUMBER(H35),H35,IF(H35="RATE ONLY",LOWER("RATE ONLY")," ")))</f>
        <v>rate only</v>
      </c>
    </row>
    <row r="36" spans="1:11" s="3" customFormat="1" ht="12.75" x14ac:dyDescent="0.2">
      <c r="A36" s="91"/>
      <c r="B36" s="38"/>
      <c r="C36" s="39"/>
      <c r="D36" s="40"/>
      <c r="E36" s="5"/>
      <c r="F36" s="109"/>
      <c r="G36" s="134"/>
      <c r="H36" s="135"/>
      <c r="I36" s="69"/>
      <c r="J36" s="136"/>
      <c r="K36" s="134"/>
    </row>
    <row r="37" spans="1:11" s="3" customFormat="1" ht="12.75" x14ac:dyDescent="0.2">
      <c r="A37" s="91" t="s">
        <v>278</v>
      </c>
      <c r="B37" s="86"/>
      <c r="C37" s="163" t="str">
        <f>IF(0&lt;=9,'2'!$C$5&amp;"."&amp;2&amp;"."&amp;2&amp;"."&amp;4&amp;"."&amp;2,'2'!$C$5&amp;"."&amp;2&amp;"."&amp;2&amp;"."&amp;4&amp;"."&amp;2)</f>
        <v>2.2.2.4.2</v>
      </c>
      <c r="D37" s="45" t="s">
        <v>219</v>
      </c>
      <c r="E37" s="41" t="s">
        <v>212</v>
      </c>
      <c r="F37" s="110" t="s">
        <v>276</v>
      </c>
      <c r="G37" s="111"/>
      <c r="H37" s="141" t="s">
        <v>277</v>
      </c>
      <c r="I37" s="143"/>
      <c r="J37" s="111"/>
      <c r="K37" s="111" t="str">
        <f>IF(ISNUMBER(F37),J37*F37,IF(ISNUMBER(H37),H37,IF(H37="RATE ONLY",LOWER("RATE ONLY")," ")))</f>
        <v>rate only</v>
      </c>
    </row>
    <row r="38" spans="1:11" s="3" customFormat="1" ht="12.75" x14ac:dyDescent="0.2">
      <c r="A38" s="91"/>
      <c r="B38" s="38"/>
      <c r="C38" s="39"/>
      <c r="D38" s="40"/>
      <c r="E38" s="5"/>
      <c r="F38" s="109"/>
      <c r="G38" s="134"/>
      <c r="H38" s="135"/>
      <c r="I38" s="69"/>
      <c r="J38" s="136"/>
      <c r="K38" s="134"/>
    </row>
    <row r="39" spans="1:11" s="3" customFormat="1" ht="12.75" x14ac:dyDescent="0.2">
      <c r="A39" s="91" t="s">
        <v>278</v>
      </c>
      <c r="B39" s="86"/>
      <c r="C39" s="163" t="str">
        <f>IF(0&lt;=9,'2'!$C$5&amp;"."&amp;2&amp;"."&amp;2&amp;"."&amp;4&amp;"."&amp;3,'2'!$C$5&amp;"."&amp;2&amp;"."&amp;2&amp;"."&amp;4&amp;"."&amp;3)</f>
        <v>2.2.2.4.3</v>
      </c>
      <c r="D39" s="45" t="s">
        <v>220</v>
      </c>
      <c r="E39" s="41" t="s">
        <v>212</v>
      </c>
      <c r="F39" s="110" t="s">
        <v>276</v>
      </c>
      <c r="G39" s="111"/>
      <c r="H39" s="141" t="s">
        <v>277</v>
      </c>
      <c r="I39" s="143"/>
      <c r="J39" s="111"/>
      <c r="K39" s="111" t="str">
        <f>IF(ISNUMBER(F39),J39*F39,IF(ISNUMBER(H39),H39,IF(H39="RATE ONLY",LOWER("RATE ONLY")," ")))</f>
        <v>rate only</v>
      </c>
    </row>
    <row r="40" spans="1:11" s="3" customFormat="1" ht="12.75" x14ac:dyDescent="0.2">
      <c r="A40" s="91"/>
      <c r="B40" s="38"/>
      <c r="C40" s="39"/>
      <c r="D40" s="40"/>
      <c r="E40" s="5"/>
      <c r="F40" s="109"/>
      <c r="G40" s="134"/>
      <c r="H40" s="135"/>
      <c r="I40" s="69"/>
      <c r="J40" s="136"/>
      <c r="K40" s="134"/>
    </row>
    <row r="41" spans="1:11" s="3" customFormat="1" ht="12.75" x14ac:dyDescent="0.2">
      <c r="A41" s="91"/>
      <c r="B41" s="38"/>
      <c r="C41" s="39"/>
      <c r="D41" s="40"/>
      <c r="E41" s="5"/>
      <c r="F41" s="109"/>
      <c r="G41" s="134"/>
      <c r="H41" s="135"/>
      <c r="I41" s="69"/>
      <c r="J41" s="136"/>
      <c r="K41" s="134"/>
    </row>
    <row r="42" spans="1:11" s="3" customFormat="1" ht="12.75" x14ac:dyDescent="0.2">
      <c r="A42" s="91"/>
      <c r="B42" s="38"/>
      <c r="C42" s="39"/>
      <c r="D42" s="40"/>
      <c r="E42" s="5"/>
      <c r="F42" s="109"/>
      <c r="G42" s="134"/>
      <c r="H42" s="135"/>
      <c r="I42" s="69"/>
      <c r="J42" s="136"/>
      <c r="K42" s="134"/>
    </row>
    <row r="43" spans="1:11" s="3" customFormat="1" ht="12.75" x14ac:dyDescent="0.2">
      <c r="A43" s="91"/>
      <c r="B43" s="38"/>
      <c r="C43" s="39"/>
      <c r="D43" s="40"/>
      <c r="E43" s="5"/>
      <c r="F43" s="109"/>
      <c r="G43" s="134"/>
      <c r="H43" s="135"/>
      <c r="I43" s="69"/>
      <c r="J43" s="136"/>
      <c r="K43" s="134"/>
    </row>
    <row r="44" spans="1:11" s="3" customFormat="1" ht="12.75" x14ac:dyDescent="0.2">
      <c r="A44" s="91"/>
      <c r="B44" s="38"/>
      <c r="C44" s="39"/>
      <c r="D44" s="40"/>
      <c r="E44" s="5"/>
      <c r="F44" s="109"/>
      <c r="G44" s="134"/>
      <c r="H44" s="135"/>
      <c r="I44" s="69"/>
      <c r="J44" s="136"/>
      <c r="K44" s="134"/>
    </row>
    <row r="45" spans="1:11" s="3" customFormat="1" ht="12.75" x14ac:dyDescent="0.2">
      <c r="A45" s="91"/>
      <c r="B45" s="38"/>
      <c r="C45" s="39"/>
      <c r="D45" s="40"/>
      <c r="E45" s="5"/>
      <c r="F45" s="109"/>
      <c r="G45" s="134"/>
      <c r="H45" s="135"/>
      <c r="I45" s="69"/>
      <c r="J45" s="136"/>
      <c r="K45" s="134"/>
    </row>
    <row r="46" spans="1:11" s="3" customFormat="1" ht="12.75" x14ac:dyDescent="0.2">
      <c r="A46" s="91"/>
      <c r="B46" s="38"/>
      <c r="C46" s="39"/>
      <c r="D46" s="40"/>
      <c r="E46" s="5"/>
      <c r="F46" s="109"/>
      <c r="G46" s="134"/>
      <c r="H46" s="135"/>
      <c r="I46" s="69"/>
      <c r="J46" s="136"/>
      <c r="K46" s="134"/>
    </row>
    <row r="47" spans="1:11" s="3" customFormat="1" ht="12.75" x14ac:dyDescent="0.2">
      <c r="A47" s="91"/>
      <c r="B47" s="38"/>
      <c r="C47" s="39"/>
      <c r="D47" s="40"/>
      <c r="E47" s="5"/>
      <c r="F47" s="109"/>
      <c r="G47" s="134"/>
      <c r="H47" s="135"/>
      <c r="I47" s="69"/>
      <c r="J47" s="136"/>
      <c r="K47" s="134"/>
    </row>
    <row r="48" spans="1:11" s="3" customFormat="1" ht="12.75" x14ac:dyDescent="0.2">
      <c r="A48" s="91"/>
      <c r="B48" s="38"/>
      <c r="C48" s="39"/>
      <c r="D48" s="40"/>
      <c r="E48" s="5"/>
      <c r="F48" s="109"/>
      <c r="G48" s="134"/>
      <c r="H48" s="135"/>
      <c r="I48" s="69"/>
      <c r="J48" s="136"/>
      <c r="K48" s="134"/>
    </row>
    <row r="49" spans="1:12" s="3" customFormat="1" ht="12.75" x14ac:dyDescent="0.2">
      <c r="A49" s="91"/>
      <c r="B49" s="38"/>
      <c r="C49" s="39"/>
      <c r="D49" s="40"/>
      <c r="E49" s="5"/>
      <c r="F49" s="109"/>
      <c r="G49" s="134"/>
      <c r="H49" s="135"/>
      <c r="I49" s="69"/>
      <c r="J49" s="136"/>
      <c r="K49" s="134"/>
    </row>
    <row r="50" spans="1:12" s="3" customFormat="1" ht="12.75" x14ac:dyDescent="0.2">
      <c r="A50" s="91"/>
      <c r="B50" s="38"/>
      <c r="C50" s="39"/>
      <c r="D50" s="40"/>
      <c r="E50" s="5"/>
      <c r="F50" s="109"/>
      <c r="G50" s="134"/>
      <c r="H50" s="135"/>
      <c r="I50" s="69"/>
      <c r="J50" s="136"/>
      <c r="K50" s="134"/>
    </row>
    <row r="51" spans="1:12" s="3" customFormat="1" ht="12.75" x14ac:dyDescent="0.2">
      <c r="A51" s="91"/>
      <c r="B51" s="38"/>
      <c r="C51" s="39"/>
      <c r="D51" s="40"/>
      <c r="E51" s="5"/>
      <c r="F51" s="109"/>
      <c r="G51" s="134"/>
      <c r="H51" s="135"/>
      <c r="I51" s="69"/>
      <c r="J51" s="136"/>
      <c r="K51" s="134"/>
    </row>
    <row r="52" spans="1:12" s="3" customFormat="1" ht="12.75" x14ac:dyDescent="0.2">
      <c r="A52" s="91"/>
      <c r="B52" s="38"/>
      <c r="C52" s="39"/>
      <c r="D52" s="40"/>
      <c r="E52" s="5"/>
      <c r="F52" s="109"/>
      <c r="G52" s="134"/>
      <c r="H52" s="135"/>
      <c r="I52" s="69"/>
      <c r="J52" s="136"/>
      <c r="K52" s="134"/>
    </row>
    <row r="53" spans="1:12" customFormat="1" ht="12.75" x14ac:dyDescent="0.2">
      <c r="A53" s="91" t="s">
        <v>1</v>
      </c>
      <c r="B53" s="57"/>
      <c r="C53" s="158"/>
      <c r="D53" s="58"/>
      <c r="E53" s="59"/>
      <c r="F53" s="129"/>
      <c r="G53" s="60"/>
      <c r="H53" s="61"/>
      <c r="I53" s="87"/>
      <c r="J53" s="117"/>
      <c r="K53" s="118"/>
      <c r="L53" s="1"/>
    </row>
    <row r="54" spans="1:12" customFormat="1" ht="12.75" x14ac:dyDescent="0.2">
      <c r="A54" s="91" t="s">
        <v>1</v>
      </c>
      <c r="B54" s="130" t="str">
        <f>RIGHT($H$1,9)</f>
        <v>SECTION 2</v>
      </c>
      <c r="C54" s="131" t="s">
        <v>155</v>
      </c>
      <c r="D54" s="131"/>
      <c r="E54" s="62"/>
      <c r="F54" s="132"/>
      <c r="G54" s="159"/>
      <c r="H54" s="63"/>
      <c r="I54" s="87"/>
      <c r="J54" s="123"/>
      <c r="K54" s="156">
        <f>SUBTOTAL(9,K$5:K40)</f>
        <v>150000</v>
      </c>
      <c r="L54" s="1"/>
    </row>
    <row r="55" spans="1:12" customFormat="1" ht="12.75" x14ac:dyDescent="0.2">
      <c r="A55" s="91" t="s">
        <v>1</v>
      </c>
      <c r="B55" s="64"/>
      <c r="C55" s="160"/>
      <c r="D55" s="65"/>
      <c r="E55" s="66"/>
      <c r="F55" s="133"/>
      <c r="G55" s="67"/>
      <c r="H55" s="68"/>
      <c r="I55" s="87"/>
      <c r="J55" s="127"/>
      <c r="K55" s="128"/>
      <c r="L55" s="1"/>
    </row>
  </sheetData>
  <dataConsolidate link="1"/>
  <pageMargins left="0.78740157480314954" right="0.19685039370078738" top="0.59055118110236215" bottom="0.59055118110236215" header="0.19685039370078738" footer="0.19685039370078738"/>
  <pageSetup paperSize="9" firstPageNumber="2" orientation="portrait" cellComments="atEnd" useFirstPageNumber="1" r:id="rId1"/>
  <headerFooter>
    <oddHeader>&amp;LX&amp;CY&amp;RZ</oddHeader>
    <oddFooter>&amp;CPage &amp;P&amp;RPrint date: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M53"/>
  <sheetViews>
    <sheetView view="pageBreakPreview" topLeftCell="B1" zoomScaleNormal="75" workbookViewId="0">
      <pane xSplit="5" ySplit="4" topLeftCell="G5" activePane="bottomRight" state="frozenSplit"/>
      <selection activeCell="K33" sqref="K33"/>
      <selection pane="topRight" activeCell="K33" sqref="K33"/>
      <selection pane="bottomLeft" activeCell="K33" sqref="K33"/>
      <selection pane="bottomRight" activeCell="K33" sqref="K33"/>
    </sheetView>
  </sheetViews>
  <sheetFormatPr defaultColWidth="9.140625" defaultRowHeight="15" x14ac:dyDescent="0.2"/>
  <cols>
    <col min="1" max="1" width="10.42578125" style="2" hidden="1" customWidth="1"/>
    <col min="2" max="2" width="10.7109375" style="12" customWidth="1"/>
    <col min="3" max="3" width="7.7109375" style="11" customWidth="1"/>
    <col min="4" max="4" width="32.7109375" style="10" customWidth="1"/>
    <col min="5" max="5" width="8.7109375" style="9" customWidth="1"/>
    <col min="6" max="6" width="9.7109375" style="4" customWidth="1"/>
    <col min="7" max="7" width="11.7109375" style="8" customWidth="1"/>
    <col min="8" max="8" width="12.7109375" style="8" customWidth="1"/>
    <col min="9" max="9" width="12.7109375" style="7" customWidth="1"/>
    <col min="10" max="10" width="11.7109375" style="7" customWidth="1"/>
    <col min="11" max="11" width="12.7109375" style="7" customWidth="1"/>
    <col min="12" max="16384" width="9.140625" style="6"/>
  </cols>
  <sheetData>
    <row r="1" spans="1:13" s="14" customFormat="1" ht="12.75" x14ac:dyDescent="0.2">
      <c r="A1" s="87" t="s">
        <v>2</v>
      </c>
      <c r="B1" s="88"/>
      <c r="C1" s="88"/>
      <c r="D1" s="88"/>
      <c r="E1" s="88"/>
      <c r="F1" s="89"/>
      <c r="G1" s="89"/>
      <c r="H1" s="147" t="s">
        <v>221</v>
      </c>
      <c r="I1" s="148">
        <f>SUBTOTAL(9,K$5:K1024)</f>
        <v>103995</v>
      </c>
      <c r="J1" s="94"/>
      <c r="K1" s="149" t="str">
        <f>H1</f>
        <v>SECTION 3</v>
      </c>
    </row>
    <row r="2" spans="1:13" customFormat="1" ht="12.75" x14ac:dyDescent="0.2">
      <c r="A2" s="91" t="s">
        <v>3</v>
      </c>
      <c r="B2" s="80" t="s">
        <v>124</v>
      </c>
      <c r="C2" s="28"/>
      <c r="D2" s="29"/>
      <c r="E2" s="30"/>
      <c r="F2" s="31"/>
      <c r="G2" s="31"/>
      <c r="H2" s="31"/>
      <c r="I2" s="87"/>
      <c r="J2" s="31"/>
      <c r="K2" s="31"/>
      <c r="L2" s="1"/>
    </row>
    <row r="3" spans="1:13" s="15" customFormat="1" ht="12.75" x14ac:dyDescent="0.2">
      <c r="A3" s="91" t="s">
        <v>3</v>
      </c>
      <c r="B3" s="25" t="s">
        <v>125</v>
      </c>
      <c r="C3" s="83" t="s">
        <v>95</v>
      </c>
      <c r="D3" s="96" t="s">
        <v>82</v>
      </c>
      <c r="E3" s="96" t="s">
        <v>83</v>
      </c>
      <c r="F3" s="97" t="s">
        <v>84</v>
      </c>
      <c r="G3" s="98" t="s">
        <v>85</v>
      </c>
      <c r="H3" s="97" t="s">
        <v>86</v>
      </c>
      <c r="I3" s="91"/>
      <c r="J3" s="98" t="s">
        <v>85</v>
      </c>
      <c r="K3" s="97" t="s">
        <v>86</v>
      </c>
    </row>
    <row r="4" spans="1:13" customFormat="1" ht="12.75" x14ac:dyDescent="0.2">
      <c r="A4" s="91" t="s">
        <v>3</v>
      </c>
      <c r="B4" s="81" t="s">
        <v>126</v>
      </c>
      <c r="C4" s="32" t="s">
        <v>123</v>
      </c>
      <c r="D4" s="100"/>
      <c r="E4" s="100"/>
      <c r="F4" s="101"/>
      <c r="G4" s="102"/>
      <c r="H4" s="101"/>
      <c r="I4" s="103"/>
      <c r="J4" s="102"/>
      <c r="K4" s="101"/>
    </row>
    <row r="5" spans="1:13" s="3" customFormat="1" ht="12.75" x14ac:dyDescent="0.2">
      <c r="A5" s="91" t="s">
        <v>4</v>
      </c>
      <c r="B5" s="162"/>
      <c r="C5" s="33">
        <v>3</v>
      </c>
      <c r="D5" s="150" t="s">
        <v>222</v>
      </c>
      <c r="E5" s="34"/>
      <c r="F5" s="109"/>
      <c r="G5" s="151"/>
      <c r="H5" s="152"/>
      <c r="I5" s="69"/>
      <c r="J5" s="153"/>
      <c r="K5" s="151"/>
    </row>
    <row r="6" spans="1:13" s="3" customFormat="1" ht="12.75" x14ac:dyDescent="0.2">
      <c r="A6" s="91"/>
      <c r="B6" s="38"/>
      <c r="C6" s="39"/>
      <c r="D6" s="40"/>
      <c r="E6" s="5"/>
      <c r="F6" s="109"/>
      <c r="G6" s="134"/>
      <c r="H6" s="135"/>
      <c r="I6" s="69"/>
      <c r="J6" s="136"/>
      <c r="K6" s="134"/>
    </row>
    <row r="7" spans="1:13" s="3" customFormat="1" ht="12.75" x14ac:dyDescent="0.2">
      <c r="A7" s="91" t="s">
        <v>5</v>
      </c>
      <c r="B7" s="82"/>
      <c r="C7" s="161" t="str">
        <f>IF(1&lt;=9,'3'!$C$5&amp;"."&amp;1,'3'!$C$5&amp;"."&amp;1)</f>
        <v>3.1</v>
      </c>
      <c r="D7" s="46" t="s">
        <v>223</v>
      </c>
      <c r="E7" s="41"/>
      <c r="F7" s="110"/>
      <c r="G7" s="111"/>
      <c r="H7" s="141"/>
      <c r="I7" s="143"/>
      <c r="J7" s="111"/>
      <c r="K7" s="111" t="str">
        <f>IF(ISNUMBER(F7),J7*F7,IF(ISNUMBER(H7),H7,IF(H7="RATE ONLY",H7," ")))</f>
        <v xml:space="preserve"> </v>
      </c>
    </row>
    <row r="8" spans="1:13" s="3" customFormat="1" ht="12.75" x14ac:dyDescent="0.2">
      <c r="A8" s="91"/>
      <c r="B8" s="38"/>
      <c r="C8" s="39"/>
      <c r="D8" s="40"/>
      <c r="E8" s="5"/>
      <c r="F8" s="109"/>
      <c r="G8" s="134"/>
      <c r="H8" s="135"/>
      <c r="I8" s="69"/>
      <c r="J8" s="136"/>
      <c r="K8" s="134"/>
    </row>
    <row r="9" spans="1:13" s="3" customFormat="1" ht="51" x14ac:dyDescent="0.2">
      <c r="A9" s="91" t="s">
        <v>4</v>
      </c>
      <c r="B9" s="162"/>
      <c r="C9" s="33"/>
      <c r="D9" s="150" t="s">
        <v>224</v>
      </c>
      <c r="E9" s="34"/>
      <c r="F9" s="109"/>
      <c r="G9" s="151"/>
      <c r="H9" s="152"/>
      <c r="I9" s="69"/>
      <c r="J9" s="153"/>
      <c r="K9" s="151"/>
    </row>
    <row r="10" spans="1:13" s="3" customFormat="1" ht="12.75" x14ac:dyDescent="0.2">
      <c r="A10" s="91"/>
      <c r="B10" s="38"/>
      <c r="C10" s="39"/>
      <c r="D10" s="40"/>
      <c r="E10" s="5"/>
      <c r="F10" s="109"/>
      <c r="G10" s="134"/>
      <c r="H10" s="135"/>
      <c r="I10" s="69"/>
      <c r="J10" s="136"/>
      <c r="K10" s="134"/>
    </row>
    <row r="11" spans="1:13" s="3" customFormat="1" ht="51" x14ac:dyDescent="0.2">
      <c r="A11" s="91" t="s">
        <v>280</v>
      </c>
      <c r="B11" s="86"/>
      <c r="C11" s="163" t="str">
        <f>IF(0&lt;=9,'3'!$C$5&amp;"."&amp;1&amp;"."&amp;1,'3'!$C$5&amp;"."&amp;1&amp;"."&amp;1)</f>
        <v>3.1.1</v>
      </c>
      <c r="D11" s="40" t="s">
        <v>225</v>
      </c>
      <c r="E11" s="41" t="s">
        <v>226</v>
      </c>
      <c r="F11" s="110">
        <v>6933</v>
      </c>
      <c r="G11" s="111"/>
      <c r="H11" s="141"/>
      <c r="I11" s="143"/>
      <c r="J11" s="111">
        <v>15</v>
      </c>
      <c r="K11" s="111">
        <f>IF(ISNUMBER(F11),J11*F11,IF(ISNUMBER(H11),H11,IF(H11="RATE ONLY",LOWER("RATE ONLY")," ")))</f>
        <v>103995</v>
      </c>
      <c r="M11" s="110">
        <v>6933</v>
      </c>
    </row>
    <row r="12" spans="1:13" s="3" customFormat="1" ht="12.75" x14ac:dyDescent="0.2">
      <c r="A12" s="91"/>
      <c r="B12" s="38"/>
      <c r="C12" s="39"/>
      <c r="D12" s="40"/>
      <c r="E12" s="5"/>
      <c r="F12" s="109"/>
      <c r="G12" s="134"/>
      <c r="H12" s="135"/>
      <c r="I12" s="69"/>
      <c r="J12" s="136"/>
      <c r="K12" s="134"/>
      <c r="M12" s="164"/>
    </row>
    <row r="13" spans="1:13" s="3" customFormat="1" ht="12.75" x14ac:dyDescent="0.2">
      <c r="A13" s="91"/>
      <c r="B13" s="38"/>
      <c r="C13" s="39"/>
      <c r="D13" s="40"/>
      <c r="E13" s="5"/>
      <c r="F13" s="109"/>
      <c r="G13" s="134"/>
      <c r="H13" s="135"/>
      <c r="I13" s="69"/>
      <c r="J13" s="136"/>
      <c r="K13" s="134"/>
      <c r="M13" s="164"/>
    </row>
    <row r="14" spans="1:13" s="3" customFormat="1" ht="12.75" x14ac:dyDescent="0.2">
      <c r="A14" s="91"/>
      <c r="B14" s="38"/>
      <c r="C14" s="39"/>
      <c r="D14" s="40"/>
      <c r="E14" s="5"/>
      <c r="F14" s="109"/>
      <c r="G14" s="134"/>
      <c r="H14" s="135"/>
      <c r="I14" s="69"/>
      <c r="J14" s="136"/>
      <c r="K14" s="134"/>
      <c r="M14" s="164"/>
    </row>
    <row r="15" spans="1:13" s="3" customFormat="1" ht="12.75" x14ac:dyDescent="0.2">
      <c r="A15" s="91"/>
      <c r="B15" s="38"/>
      <c r="C15" s="39"/>
      <c r="D15" s="40"/>
      <c r="E15" s="5"/>
      <c r="F15" s="109"/>
      <c r="G15" s="134"/>
      <c r="H15" s="135"/>
      <c r="I15" s="69"/>
      <c r="J15" s="136"/>
      <c r="K15" s="134"/>
      <c r="M15" s="164"/>
    </row>
    <row r="16" spans="1:13" s="3" customFormat="1" ht="12.75" x14ac:dyDescent="0.2">
      <c r="A16" s="91"/>
      <c r="B16" s="38"/>
      <c r="C16" s="39"/>
      <c r="D16" s="40"/>
      <c r="E16" s="5"/>
      <c r="F16" s="109"/>
      <c r="G16" s="134"/>
      <c r="H16" s="135"/>
      <c r="I16" s="69"/>
      <c r="J16" s="136"/>
      <c r="K16" s="134"/>
      <c r="M16" s="164"/>
    </row>
    <row r="17" spans="1:13" s="3" customFormat="1" ht="12.75" x14ac:dyDescent="0.2">
      <c r="A17" s="91"/>
      <c r="B17" s="38"/>
      <c r="C17" s="39"/>
      <c r="D17" s="40"/>
      <c r="E17" s="5"/>
      <c r="F17" s="109"/>
      <c r="G17" s="134"/>
      <c r="H17" s="135"/>
      <c r="I17" s="69"/>
      <c r="J17" s="136"/>
      <c r="K17" s="134"/>
      <c r="M17" s="164"/>
    </row>
    <row r="18" spans="1:13" s="3" customFormat="1" ht="12.75" x14ac:dyDescent="0.2">
      <c r="A18" s="91"/>
      <c r="B18" s="38"/>
      <c r="C18" s="39"/>
      <c r="D18" s="40"/>
      <c r="E18" s="5"/>
      <c r="F18" s="109"/>
      <c r="G18" s="134"/>
      <c r="H18" s="135"/>
      <c r="I18" s="69"/>
      <c r="J18" s="136"/>
      <c r="K18" s="134"/>
      <c r="M18" s="164"/>
    </row>
    <row r="19" spans="1:13" s="3" customFormat="1" ht="12.75" x14ac:dyDescent="0.2">
      <c r="A19" s="91"/>
      <c r="B19" s="38"/>
      <c r="C19" s="39"/>
      <c r="D19" s="40"/>
      <c r="E19" s="5"/>
      <c r="F19" s="109"/>
      <c r="G19" s="134"/>
      <c r="H19" s="135"/>
      <c r="I19" s="69"/>
      <c r="J19" s="136"/>
      <c r="K19" s="134"/>
      <c r="M19" s="164"/>
    </row>
    <row r="20" spans="1:13" s="3" customFormat="1" ht="12.75" x14ac:dyDescent="0.2">
      <c r="A20" s="91"/>
      <c r="B20" s="38"/>
      <c r="C20" s="39"/>
      <c r="D20" s="40"/>
      <c r="E20" s="5"/>
      <c r="F20" s="109"/>
      <c r="G20" s="134"/>
      <c r="H20" s="135"/>
      <c r="I20" s="69"/>
      <c r="J20" s="136"/>
      <c r="K20" s="134"/>
      <c r="M20" s="164"/>
    </row>
    <row r="21" spans="1:13" s="3" customFormat="1" ht="12.75" x14ac:dyDescent="0.2">
      <c r="A21" s="91"/>
      <c r="B21" s="38"/>
      <c r="C21" s="39"/>
      <c r="D21" s="40"/>
      <c r="E21" s="5"/>
      <c r="F21" s="109"/>
      <c r="G21" s="134"/>
      <c r="H21" s="135"/>
      <c r="I21" s="69"/>
      <c r="J21" s="136"/>
      <c r="K21" s="134"/>
      <c r="M21" s="164"/>
    </row>
    <row r="22" spans="1:13" s="3" customFormat="1" ht="12.75" x14ac:dyDescent="0.2">
      <c r="A22" s="91"/>
      <c r="B22" s="38"/>
      <c r="C22" s="39"/>
      <c r="D22" s="40"/>
      <c r="E22" s="5"/>
      <c r="F22" s="109"/>
      <c r="G22" s="134"/>
      <c r="H22" s="135"/>
      <c r="I22" s="69"/>
      <c r="J22" s="136"/>
      <c r="K22" s="134"/>
      <c r="M22" s="164"/>
    </row>
    <row r="23" spans="1:13" s="3" customFormat="1" ht="12.75" x14ac:dyDescent="0.2">
      <c r="A23" s="91"/>
      <c r="B23" s="38"/>
      <c r="C23" s="39"/>
      <c r="D23" s="40"/>
      <c r="E23" s="5"/>
      <c r="F23" s="109"/>
      <c r="G23" s="134"/>
      <c r="H23" s="135"/>
      <c r="I23" s="69"/>
      <c r="J23" s="136"/>
      <c r="K23" s="134"/>
      <c r="M23" s="164"/>
    </row>
    <row r="24" spans="1:13" s="3" customFormat="1" ht="12.75" x14ac:dyDescent="0.2">
      <c r="A24" s="91"/>
      <c r="B24" s="38"/>
      <c r="C24" s="39"/>
      <c r="D24" s="40"/>
      <c r="E24" s="5"/>
      <c r="F24" s="109"/>
      <c r="G24" s="134"/>
      <c r="H24" s="135"/>
      <c r="I24" s="69"/>
      <c r="J24" s="136"/>
      <c r="K24" s="134"/>
      <c r="M24" s="164"/>
    </row>
    <row r="25" spans="1:13" s="3" customFormat="1" ht="12.75" x14ac:dyDescent="0.2">
      <c r="A25" s="91"/>
      <c r="B25" s="38"/>
      <c r="C25" s="39"/>
      <c r="D25" s="40"/>
      <c r="E25" s="5"/>
      <c r="F25" s="109"/>
      <c r="G25" s="134"/>
      <c r="H25" s="135"/>
      <c r="I25" s="69"/>
      <c r="J25" s="136"/>
      <c r="K25" s="134"/>
      <c r="M25" s="164"/>
    </row>
    <row r="26" spans="1:13" s="3" customFormat="1" ht="12.75" x14ac:dyDescent="0.2">
      <c r="A26" s="91"/>
      <c r="B26" s="38"/>
      <c r="C26" s="39"/>
      <c r="D26" s="40"/>
      <c r="E26" s="5"/>
      <c r="F26" s="109"/>
      <c r="G26" s="134"/>
      <c r="H26" s="135"/>
      <c r="I26" s="69"/>
      <c r="J26" s="136"/>
      <c r="K26" s="134"/>
      <c r="M26" s="164"/>
    </row>
    <row r="27" spans="1:13" s="3" customFormat="1" ht="12.75" x14ac:dyDescent="0.2">
      <c r="A27" s="91"/>
      <c r="B27" s="38"/>
      <c r="C27" s="39"/>
      <c r="D27" s="40"/>
      <c r="E27" s="5"/>
      <c r="F27" s="109"/>
      <c r="G27" s="134"/>
      <c r="H27" s="135"/>
      <c r="I27" s="69"/>
      <c r="J27" s="136"/>
      <c r="K27" s="134"/>
      <c r="M27" s="164"/>
    </row>
    <row r="28" spans="1:13" s="3" customFormat="1" ht="12.75" x14ac:dyDescent="0.2">
      <c r="A28" s="91"/>
      <c r="B28" s="38"/>
      <c r="C28" s="39"/>
      <c r="D28" s="40"/>
      <c r="E28" s="5"/>
      <c r="F28" s="109"/>
      <c r="G28" s="134"/>
      <c r="H28" s="135"/>
      <c r="I28" s="69"/>
      <c r="J28" s="136"/>
      <c r="K28" s="134"/>
      <c r="M28" s="164"/>
    </row>
    <row r="29" spans="1:13" s="3" customFormat="1" ht="12.75" x14ac:dyDescent="0.2">
      <c r="A29" s="91"/>
      <c r="B29" s="38"/>
      <c r="C29" s="39"/>
      <c r="D29" s="40"/>
      <c r="E29" s="5"/>
      <c r="F29" s="109"/>
      <c r="G29" s="134"/>
      <c r="H29" s="135"/>
      <c r="I29" s="69"/>
      <c r="J29" s="136"/>
      <c r="K29" s="134"/>
      <c r="M29" s="164"/>
    </row>
    <row r="30" spans="1:13" s="3" customFormat="1" ht="12.75" x14ac:dyDescent="0.2">
      <c r="A30" s="91"/>
      <c r="B30" s="38"/>
      <c r="C30" s="39"/>
      <c r="D30" s="40"/>
      <c r="E30" s="5"/>
      <c r="F30" s="109"/>
      <c r="G30" s="134"/>
      <c r="H30" s="135"/>
      <c r="I30" s="69"/>
      <c r="J30" s="136"/>
      <c r="K30" s="134"/>
      <c r="M30" s="164"/>
    </row>
    <row r="31" spans="1:13" s="3" customFormat="1" ht="12.75" x14ac:dyDescent="0.2">
      <c r="A31" s="91"/>
      <c r="B31" s="38"/>
      <c r="C31" s="39"/>
      <c r="D31" s="40"/>
      <c r="E31" s="5"/>
      <c r="F31" s="109"/>
      <c r="G31" s="134"/>
      <c r="H31" s="135"/>
      <c r="I31" s="69"/>
      <c r="J31" s="136"/>
      <c r="K31" s="134"/>
      <c r="M31" s="164"/>
    </row>
    <row r="32" spans="1:13" s="3" customFormat="1" ht="12.75" x14ac:dyDescent="0.2">
      <c r="A32" s="91"/>
      <c r="B32" s="38"/>
      <c r="C32" s="39"/>
      <c r="D32" s="40"/>
      <c r="E32" s="5"/>
      <c r="F32" s="109"/>
      <c r="G32" s="134"/>
      <c r="H32" s="135"/>
      <c r="I32" s="69"/>
      <c r="J32" s="136"/>
      <c r="K32" s="134"/>
      <c r="M32" s="164"/>
    </row>
    <row r="33" spans="1:13" s="3" customFormat="1" ht="12.75" x14ac:dyDescent="0.2">
      <c r="A33" s="91"/>
      <c r="B33" s="38"/>
      <c r="C33" s="39"/>
      <c r="D33" s="40"/>
      <c r="E33" s="5"/>
      <c r="F33" s="109"/>
      <c r="G33" s="134"/>
      <c r="H33" s="135"/>
      <c r="I33" s="69"/>
      <c r="J33" s="136"/>
      <c r="K33" s="134"/>
      <c r="M33" s="164"/>
    </row>
    <row r="34" spans="1:13" s="3" customFormat="1" ht="12.75" x14ac:dyDescent="0.2">
      <c r="A34" s="91"/>
      <c r="B34" s="38"/>
      <c r="C34" s="39"/>
      <c r="D34" s="40"/>
      <c r="E34" s="5"/>
      <c r="F34" s="109"/>
      <c r="G34" s="134"/>
      <c r="H34" s="135"/>
      <c r="I34" s="69"/>
      <c r="J34" s="136"/>
      <c r="K34" s="134"/>
      <c r="M34" s="164"/>
    </row>
    <row r="35" spans="1:13" s="3" customFormat="1" ht="12.75" x14ac:dyDescent="0.2">
      <c r="A35" s="91"/>
      <c r="B35" s="38"/>
      <c r="C35" s="39"/>
      <c r="D35" s="40"/>
      <c r="E35" s="5"/>
      <c r="F35" s="109"/>
      <c r="G35" s="134"/>
      <c r="H35" s="135"/>
      <c r="I35" s="69"/>
      <c r="J35" s="136"/>
      <c r="K35" s="134"/>
      <c r="M35" s="164"/>
    </row>
    <row r="36" spans="1:13" s="3" customFormat="1" ht="12.75" x14ac:dyDescent="0.2">
      <c r="A36" s="91"/>
      <c r="B36" s="38"/>
      <c r="C36" s="39"/>
      <c r="D36" s="40"/>
      <c r="E36" s="5"/>
      <c r="F36" s="109"/>
      <c r="G36" s="134"/>
      <c r="H36" s="135"/>
      <c r="I36" s="69"/>
      <c r="J36" s="136"/>
      <c r="K36" s="134"/>
      <c r="M36" s="164"/>
    </row>
    <row r="37" spans="1:13" s="3" customFormat="1" ht="12.75" x14ac:dyDescent="0.2">
      <c r="A37" s="91"/>
      <c r="B37" s="38"/>
      <c r="C37" s="39"/>
      <c r="D37" s="40"/>
      <c r="E37" s="5"/>
      <c r="F37" s="109"/>
      <c r="G37" s="134"/>
      <c r="H37" s="135"/>
      <c r="I37" s="69"/>
      <c r="J37" s="136"/>
      <c r="K37" s="134"/>
      <c r="M37" s="164"/>
    </row>
    <row r="38" spans="1:13" s="3" customFormat="1" ht="12.75" x14ac:dyDescent="0.2">
      <c r="A38" s="91"/>
      <c r="B38" s="38"/>
      <c r="C38" s="39"/>
      <c r="D38" s="40"/>
      <c r="E38" s="5"/>
      <c r="F38" s="109"/>
      <c r="G38" s="134"/>
      <c r="H38" s="135"/>
      <c r="I38" s="69"/>
      <c r="J38" s="136"/>
      <c r="K38" s="134"/>
      <c r="M38" s="164"/>
    </row>
    <row r="39" spans="1:13" s="3" customFormat="1" ht="12.75" x14ac:dyDescent="0.2">
      <c r="A39" s="91"/>
      <c r="B39" s="38"/>
      <c r="C39" s="39"/>
      <c r="D39" s="40"/>
      <c r="E39" s="5"/>
      <c r="F39" s="109"/>
      <c r="G39" s="134"/>
      <c r="H39" s="135"/>
      <c r="I39" s="69"/>
      <c r="J39" s="136"/>
      <c r="K39" s="134"/>
      <c r="M39" s="164"/>
    </row>
    <row r="40" spans="1:13" s="3" customFormat="1" ht="12.75" x14ac:dyDescent="0.2">
      <c r="A40" s="91"/>
      <c r="B40" s="38"/>
      <c r="C40" s="39"/>
      <c r="D40" s="40"/>
      <c r="E40" s="5"/>
      <c r="F40" s="109"/>
      <c r="G40" s="134"/>
      <c r="H40" s="135"/>
      <c r="I40" s="69"/>
      <c r="J40" s="136"/>
      <c r="K40" s="134"/>
      <c r="M40" s="164"/>
    </row>
    <row r="41" spans="1:13" s="3" customFormat="1" ht="12.75" x14ac:dyDescent="0.2">
      <c r="A41" s="91"/>
      <c r="B41" s="38"/>
      <c r="C41" s="39"/>
      <c r="D41" s="40"/>
      <c r="E41" s="5"/>
      <c r="F41" s="109"/>
      <c r="G41" s="134"/>
      <c r="H41" s="135"/>
      <c r="I41" s="69"/>
      <c r="J41" s="136"/>
      <c r="K41" s="134"/>
      <c r="M41" s="164"/>
    </row>
    <row r="42" spans="1:13" s="3" customFormat="1" ht="12.75" x14ac:dyDescent="0.2">
      <c r="A42" s="91"/>
      <c r="B42" s="38"/>
      <c r="C42" s="39"/>
      <c r="D42" s="40"/>
      <c r="E42" s="5"/>
      <c r="F42" s="109"/>
      <c r="G42" s="134"/>
      <c r="H42" s="135"/>
      <c r="I42" s="69"/>
      <c r="J42" s="136"/>
      <c r="K42" s="134"/>
      <c r="M42" s="164"/>
    </row>
    <row r="43" spans="1:13" s="3" customFormat="1" ht="12.75" x14ac:dyDescent="0.2">
      <c r="A43" s="91"/>
      <c r="B43" s="38"/>
      <c r="C43" s="39"/>
      <c r="D43" s="40"/>
      <c r="E43" s="5"/>
      <c r="F43" s="109"/>
      <c r="G43" s="134"/>
      <c r="H43" s="135"/>
      <c r="I43" s="69"/>
      <c r="J43" s="136"/>
      <c r="K43" s="134"/>
      <c r="M43" s="164"/>
    </row>
    <row r="44" spans="1:13" s="3" customFormat="1" ht="12.75" x14ac:dyDescent="0.2">
      <c r="A44" s="91"/>
      <c r="B44" s="38"/>
      <c r="C44" s="39"/>
      <c r="D44" s="40"/>
      <c r="E44" s="5"/>
      <c r="F44" s="109"/>
      <c r="G44" s="134"/>
      <c r="H44" s="135"/>
      <c r="I44" s="69"/>
      <c r="J44" s="136"/>
      <c r="K44" s="134"/>
      <c r="M44" s="164"/>
    </row>
    <row r="45" spans="1:13" s="3" customFormat="1" ht="12.75" x14ac:dyDescent="0.2">
      <c r="A45" s="91"/>
      <c r="B45" s="38"/>
      <c r="C45" s="39"/>
      <c r="D45" s="40"/>
      <c r="E45" s="5"/>
      <c r="F45" s="109"/>
      <c r="G45" s="134"/>
      <c r="H45" s="135"/>
      <c r="I45" s="69"/>
      <c r="J45" s="136"/>
      <c r="K45" s="134"/>
      <c r="M45" s="164"/>
    </row>
    <row r="46" spans="1:13" s="3" customFormat="1" ht="12.75" x14ac:dyDescent="0.2">
      <c r="A46" s="91"/>
      <c r="B46" s="38"/>
      <c r="C46" s="39"/>
      <c r="D46" s="40"/>
      <c r="E46" s="5"/>
      <c r="F46" s="109"/>
      <c r="G46" s="134"/>
      <c r="H46" s="135"/>
      <c r="I46" s="69"/>
      <c r="J46" s="136"/>
      <c r="K46" s="134"/>
      <c r="M46" s="164"/>
    </row>
    <row r="47" spans="1:13" s="3" customFormat="1" ht="12.75" x14ac:dyDescent="0.2">
      <c r="A47" s="91"/>
      <c r="B47" s="38"/>
      <c r="C47" s="39"/>
      <c r="D47" s="40"/>
      <c r="E47" s="5"/>
      <c r="F47" s="109"/>
      <c r="G47" s="134"/>
      <c r="H47" s="135"/>
      <c r="I47" s="69"/>
      <c r="J47" s="136"/>
      <c r="K47" s="134"/>
      <c r="M47" s="164"/>
    </row>
    <row r="48" spans="1:13" s="3" customFormat="1" ht="12.75" x14ac:dyDescent="0.2">
      <c r="A48" s="91"/>
      <c r="B48" s="38"/>
      <c r="C48" s="39"/>
      <c r="D48" s="40"/>
      <c r="E48" s="5"/>
      <c r="F48" s="109"/>
      <c r="G48" s="134"/>
      <c r="H48" s="135"/>
      <c r="I48" s="69"/>
      <c r="J48" s="136"/>
      <c r="K48" s="134"/>
      <c r="M48" s="164"/>
    </row>
    <row r="49" spans="1:13" s="3" customFormat="1" ht="12.75" x14ac:dyDescent="0.2">
      <c r="A49" s="91"/>
      <c r="B49" s="38"/>
      <c r="C49" s="39"/>
      <c r="D49" s="40"/>
      <c r="E49" s="5"/>
      <c r="F49" s="109"/>
      <c r="G49" s="134"/>
      <c r="H49" s="135"/>
      <c r="I49" s="69"/>
      <c r="J49" s="136"/>
      <c r="K49" s="134"/>
      <c r="M49" s="164"/>
    </row>
    <row r="50" spans="1:13" s="3" customFormat="1" ht="12.75" x14ac:dyDescent="0.2">
      <c r="A50" s="91"/>
      <c r="B50" s="38"/>
      <c r="C50" s="39"/>
      <c r="D50" s="40"/>
      <c r="E50" s="5"/>
      <c r="F50" s="109"/>
      <c r="G50" s="134"/>
      <c r="H50" s="135"/>
      <c r="I50" s="69"/>
      <c r="J50" s="136"/>
      <c r="K50" s="134"/>
      <c r="M50" s="164"/>
    </row>
    <row r="51" spans="1:13" customFormat="1" ht="12.75" x14ac:dyDescent="0.2">
      <c r="A51" s="91" t="s">
        <v>1</v>
      </c>
      <c r="B51" s="57"/>
      <c r="C51" s="158"/>
      <c r="D51" s="58"/>
      <c r="E51" s="59"/>
      <c r="F51" s="129"/>
      <c r="G51" s="60"/>
      <c r="H51" s="61"/>
      <c r="I51" s="87"/>
      <c r="J51" s="117"/>
      <c r="K51" s="118"/>
      <c r="L51" s="1"/>
    </row>
    <row r="52" spans="1:13" customFormat="1" ht="12.75" x14ac:dyDescent="0.2">
      <c r="A52" s="91" t="s">
        <v>1</v>
      </c>
      <c r="B52" s="130" t="str">
        <f>RIGHT($H$1,9)</f>
        <v>SECTION 3</v>
      </c>
      <c r="C52" s="131" t="s">
        <v>155</v>
      </c>
      <c r="D52" s="131"/>
      <c r="E52" s="62"/>
      <c r="F52" s="132"/>
      <c r="G52" s="159"/>
      <c r="H52" s="63"/>
      <c r="I52" s="87"/>
      <c r="J52" s="123"/>
      <c r="K52" s="156">
        <f>SUBTOTAL(9,K$5:K12)</f>
        <v>103995</v>
      </c>
      <c r="L52" s="1"/>
    </row>
    <row r="53" spans="1:13" customFormat="1" ht="12.75" x14ac:dyDescent="0.2">
      <c r="A53" s="91" t="s">
        <v>1</v>
      </c>
      <c r="B53" s="64"/>
      <c r="C53" s="160"/>
      <c r="D53" s="65"/>
      <c r="E53" s="66"/>
      <c r="F53" s="133"/>
      <c r="G53" s="67"/>
      <c r="H53" s="68"/>
      <c r="I53" s="87"/>
      <c r="J53" s="127"/>
      <c r="K53" s="128"/>
      <c r="L53" s="1"/>
    </row>
  </sheetData>
  <dataConsolidate link="1"/>
  <pageMargins left="0.78740157480314954" right="0.19685039370078738" top="0.59055118110236215" bottom="0.59055118110236215" header="0.19685039370078738" footer="0.19685039370078738"/>
  <pageSetup paperSize="9" firstPageNumber="3" orientation="portrait" cellComments="atEnd" useFirstPageNumber="1" r:id="rId1"/>
  <headerFooter>
    <oddHeader>&amp;LX&amp;CY&amp;RZ</oddHeader>
    <oddFooter>&amp;CPage &amp;P&amp;RPrint date: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M49"/>
  <sheetViews>
    <sheetView view="pageBreakPreview" topLeftCell="B1" zoomScaleNormal="75" workbookViewId="0">
      <pane xSplit="5" ySplit="4" topLeftCell="G5" activePane="bottomRight" state="frozenSplit"/>
      <selection activeCell="K33" sqref="K33"/>
      <selection pane="topRight" activeCell="K33" sqref="K33"/>
      <selection pane="bottomLeft" activeCell="K33" sqref="K33"/>
      <selection pane="bottomRight" activeCell="K33" sqref="K33"/>
    </sheetView>
  </sheetViews>
  <sheetFormatPr defaultColWidth="9.140625" defaultRowHeight="15" x14ac:dyDescent="0.2"/>
  <cols>
    <col min="1" max="1" width="10.42578125" style="2" hidden="1" customWidth="1"/>
    <col min="2" max="2" width="10.7109375" style="12" customWidth="1"/>
    <col min="3" max="3" width="7.7109375" style="11" customWidth="1"/>
    <col min="4" max="4" width="32.7109375" style="10" customWidth="1"/>
    <col min="5" max="5" width="8.7109375" style="9" customWidth="1"/>
    <col min="6" max="6" width="9.7109375" style="4" customWidth="1"/>
    <col min="7" max="7" width="11.7109375" style="8" customWidth="1"/>
    <col min="8" max="8" width="12.7109375" style="8" customWidth="1"/>
    <col min="9" max="9" width="12.7109375" style="7" customWidth="1"/>
    <col min="10" max="10" width="11.7109375" style="7" customWidth="1"/>
    <col min="11" max="11" width="12.7109375" style="7" customWidth="1"/>
    <col min="12" max="16384" width="9.140625" style="6"/>
  </cols>
  <sheetData>
    <row r="1" spans="1:12" s="14" customFormat="1" ht="12.75" x14ac:dyDescent="0.2">
      <c r="A1" s="87" t="s">
        <v>2</v>
      </c>
      <c r="B1" s="88"/>
      <c r="C1" s="88"/>
      <c r="D1" s="88"/>
      <c r="E1" s="88"/>
      <c r="F1" s="89"/>
      <c r="G1" s="89"/>
      <c r="H1" s="147" t="s">
        <v>227</v>
      </c>
      <c r="I1" s="148">
        <f>SUBTOTAL(9,K$5:K1020)</f>
        <v>346860</v>
      </c>
      <c r="J1" s="94"/>
      <c r="K1" s="149" t="str">
        <f>H1</f>
        <v>SECTION 4</v>
      </c>
    </row>
    <row r="2" spans="1:12" customFormat="1" ht="12.75" x14ac:dyDescent="0.2">
      <c r="A2" s="91" t="s">
        <v>3</v>
      </c>
      <c r="B2" s="80" t="s">
        <v>124</v>
      </c>
      <c r="C2" s="28"/>
      <c r="D2" s="29"/>
      <c r="E2" s="30"/>
      <c r="F2" s="31"/>
      <c r="G2" s="31"/>
      <c r="H2" s="31"/>
      <c r="I2" s="87"/>
      <c r="J2" s="31"/>
      <c r="K2" s="31"/>
      <c r="L2" s="1"/>
    </row>
    <row r="3" spans="1:12" s="15" customFormat="1" ht="12.75" x14ac:dyDescent="0.2">
      <c r="A3" s="91" t="s">
        <v>3</v>
      </c>
      <c r="B3" s="25" t="s">
        <v>125</v>
      </c>
      <c r="C3" s="83" t="s">
        <v>95</v>
      </c>
      <c r="D3" s="96" t="s">
        <v>82</v>
      </c>
      <c r="E3" s="96" t="s">
        <v>83</v>
      </c>
      <c r="F3" s="97" t="s">
        <v>84</v>
      </c>
      <c r="G3" s="98" t="s">
        <v>85</v>
      </c>
      <c r="H3" s="97" t="s">
        <v>86</v>
      </c>
      <c r="I3" s="91"/>
      <c r="J3" s="98" t="s">
        <v>85</v>
      </c>
      <c r="K3" s="97" t="s">
        <v>86</v>
      </c>
    </row>
    <row r="4" spans="1:12" customFormat="1" ht="12.75" x14ac:dyDescent="0.2">
      <c r="A4" s="91" t="s">
        <v>3</v>
      </c>
      <c r="B4" s="81" t="s">
        <v>126</v>
      </c>
      <c r="C4" s="32" t="s">
        <v>123</v>
      </c>
      <c r="D4" s="100"/>
      <c r="E4" s="100"/>
      <c r="F4" s="101"/>
      <c r="G4" s="102"/>
      <c r="H4" s="101"/>
      <c r="I4" s="103"/>
      <c r="J4" s="102"/>
      <c r="K4" s="101"/>
    </row>
    <row r="5" spans="1:12" s="3" customFormat="1" ht="38.25" x14ac:dyDescent="0.2">
      <c r="A5" s="91" t="s">
        <v>4</v>
      </c>
      <c r="B5" s="162"/>
      <c r="C5" s="33">
        <v>4</v>
      </c>
      <c r="D5" s="150" t="s">
        <v>228</v>
      </c>
      <c r="E5" s="34"/>
      <c r="F5" s="109"/>
      <c r="G5" s="151"/>
      <c r="H5" s="152"/>
      <c r="I5" s="69"/>
      <c r="J5" s="153"/>
      <c r="K5" s="151"/>
    </row>
    <row r="6" spans="1:12" s="3" customFormat="1" ht="12.75" x14ac:dyDescent="0.2">
      <c r="A6" s="91"/>
      <c r="B6" s="38"/>
      <c r="C6" s="39"/>
      <c r="D6" s="40"/>
      <c r="E6" s="5"/>
      <c r="F6" s="109"/>
      <c r="G6" s="134"/>
      <c r="H6" s="135"/>
      <c r="I6" s="69"/>
      <c r="J6" s="136"/>
      <c r="K6" s="134"/>
    </row>
    <row r="7" spans="1:12" s="3" customFormat="1" ht="12.75" x14ac:dyDescent="0.2">
      <c r="A7" s="91" t="s">
        <v>5</v>
      </c>
      <c r="B7" s="82"/>
      <c r="C7" s="161" t="str">
        <f>IF(1&lt;=9,'4'!$C$5&amp;"."&amp;1,'4'!$C$5&amp;"."&amp;1)</f>
        <v>4.1</v>
      </c>
      <c r="D7" s="46" t="s">
        <v>229</v>
      </c>
      <c r="E7" s="41"/>
      <c r="F7" s="110"/>
      <c r="G7" s="111"/>
      <c r="H7" s="141"/>
      <c r="I7" s="143"/>
      <c r="J7" s="111"/>
      <c r="K7" s="111" t="str">
        <f>IF(ISNUMBER(F7),J7*F7,IF(ISNUMBER(H7),H7,IF(H7="RATE ONLY",H7," ")))</f>
        <v xml:space="preserve"> </v>
      </c>
    </row>
    <row r="8" spans="1:12" s="3" customFormat="1" ht="12.75" x14ac:dyDescent="0.2">
      <c r="A8" s="91"/>
      <c r="B8" s="38"/>
      <c r="C8" s="39"/>
      <c r="D8" s="40"/>
      <c r="E8" s="5"/>
      <c r="F8" s="109"/>
      <c r="G8" s="134"/>
      <c r="H8" s="135"/>
      <c r="I8" s="69"/>
      <c r="J8" s="136"/>
      <c r="K8" s="134"/>
    </row>
    <row r="9" spans="1:12" s="3" customFormat="1" ht="38.25" x14ac:dyDescent="0.2">
      <c r="A9" s="91" t="s">
        <v>98</v>
      </c>
      <c r="B9" s="82" t="s">
        <v>232</v>
      </c>
      <c r="C9" s="163" t="str">
        <f>IF(1&lt;=9,'4'!$C$5&amp;"."&amp;1&amp;"."&amp;1,'4'!$C$5&amp;"."&amp;1&amp;"."&amp;1)</f>
        <v>4.1.1</v>
      </c>
      <c r="D9" s="40" t="s">
        <v>230</v>
      </c>
      <c r="E9" s="41" t="s">
        <v>231</v>
      </c>
      <c r="F9" s="110">
        <v>15</v>
      </c>
      <c r="G9" s="111"/>
      <c r="H9" s="141"/>
      <c r="I9" s="143"/>
      <c r="J9" s="111">
        <v>50</v>
      </c>
      <c r="K9" s="111">
        <f>IF(ISNUMBER(F9),J9*F9,IF(ISNUMBER(H9),H9,IF(H9="RATE ONLY",H9," ")))</f>
        <v>750</v>
      </c>
    </row>
    <row r="10" spans="1:12" s="3" customFormat="1" ht="12.75" x14ac:dyDescent="0.2">
      <c r="A10" s="91"/>
      <c r="B10" s="38"/>
      <c r="C10" s="39"/>
      <c r="D10" s="40"/>
      <c r="E10" s="5"/>
      <c r="F10" s="109"/>
      <c r="G10" s="134"/>
      <c r="H10" s="135"/>
      <c r="I10" s="69"/>
      <c r="J10" s="136"/>
      <c r="K10" s="134"/>
    </row>
    <row r="11" spans="1:12" s="3" customFormat="1" ht="25.5" x14ac:dyDescent="0.2">
      <c r="A11" s="91" t="s">
        <v>98</v>
      </c>
      <c r="B11" s="82" t="s">
        <v>234</v>
      </c>
      <c r="C11" s="163" t="str">
        <f>IF(2&lt;=9,'4'!$C$5&amp;"."&amp;1&amp;"."&amp;2,'4'!$C$5&amp;"."&amp;1&amp;"."&amp;2)</f>
        <v>4.1.2</v>
      </c>
      <c r="D11" s="40" t="s">
        <v>233</v>
      </c>
      <c r="E11" s="41" t="s">
        <v>231</v>
      </c>
      <c r="F11" s="110">
        <v>45</v>
      </c>
      <c r="G11" s="111"/>
      <c r="H11" s="141"/>
      <c r="I11" s="143"/>
      <c r="J11" s="111">
        <v>250</v>
      </c>
      <c r="K11" s="111">
        <f>IF(ISNUMBER(F11),J11*F11,IF(ISNUMBER(H11),H11,IF(H11="RATE ONLY",H11," ")))</f>
        <v>11250</v>
      </c>
    </row>
    <row r="12" spans="1:12" s="3" customFormat="1" ht="12.75" x14ac:dyDescent="0.2">
      <c r="A12" s="91"/>
      <c r="B12" s="38"/>
      <c r="C12" s="39"/>
      <c r="D12" s="40"/>
      <c r="E12" s="5"/>
      <c r="F12" s="109"/>
      <c r="G12" s="134"/>
      <c r="H12" s="135"/>
      <c r="I12" s="69"/>
      <c r="J12" s="136"/>
      <c r="K12" s="134"/>
    </row>
    <row r="13" spans="1:12" s="3" customFormat="1" ht="25.5" x14ac:dyDescent="0.2">
      <c r="A13" s="91" t="s">
        <v>98</v>
      </c>
      <c r="B13" s="82" t="s">
        <v>235</v>
      </c>
      <c r="C13" s="163" t="str">
        <f>IF(3&lt;=9,'4'!$C$5&amp;"."&amp;1&amp;"."&amp;3,'4'!$C$5&amp;"."&amp;1&amp;"."&amp;3)</f>
        <v>4.1.3</v>
      </c>
      <c r="D13" s="40" t="s">
        <v>236</v>
      </c>
      <c r="E13" s="41" t="s">
        <v>231</v>
      </c>
      <c r="F13" s="110">
        <v>90</v>
      </c>
      <c r="G13" s="111"/>
      <c r="H13" s="141"/>
      <c r="I13" s="143"/>
      <c r="J13" s="111">
        <v>200</v>
      </c>
      <c r="K13" s="111">
        <f>IF(ISNUMBER(F13),J13*F13,IF(ISNUMBER(H13),H13,IF(H13="RATE ONLY",H13," ")))</f>
        <v>18000</v>
      </c>
    </row>
    <row r="14" spans="1:12" s="3" customFormat="1" ht="12.75" x14ac:dyDescent="0.2">
      <c r="A14" s="91"/>
      <c r="B14" s="38"/>
      <c r="C14" s="39"/>
      <c r="D14" s="40"/>
      <c r="E14" s="5"/>
      <c r="F14" s="109"/>
      <c r="G14" s="134"/>
      <c r="H14" s="135"/>
      <c r="I14" s="69"/>
      <c r="J14" s="136"/>
      <c r="K14" s="134"/>
    </row>
    <row r="15" spans="1:12" s="3" customFormat="1" ht="25.5" x14ac:dyDescent="0.2">
      <c r="A15" s="91" t="s">
        <v>98</v>
      </c>
      <c r="B15" s="82"/>
      <c r="C15" s="163" t="str">
        <f>IF(4&lt;=9,'4'!$C$5&amp;"."&amp;1&amp;"."&amp;4,'4'!$C$5&amp;"."&amp;1&amp;"."&amp;4)</f>
        <v>4.1.4</v>
      </c>
      <c r="D15" s="40" t="s">
        <v>237</v>
      </c>
      <c r="E15" s="41"/>
      <c r="F15" s="110"/>
      <c r="G15" s="111"/>
      <c r="H15" s="141"/>
      <c r="I15" s="143"/>
      <c r="J15" s="111"/>
      <c r="K15" s="111" t="str">
        <f>IF(ISNUMBER(F15),J15*F15,IF(ISNUMBER(H15),H15,IF(H15="RATE ONLY",H15," ")))</f>
        <v xml:space="preserve"> </v>
      </c>
    </row>
    <row r="16" spans="1:12" s="3" customFormat="1" ht="12.75" x14ac:dyDescent="0.2">
      <c r="A16" s="91"/>
      <c r="B16" s="38"/>
      <c r="C16" s="39"/>
      <c r="D16" s="40"/>
      <c r="E16" s="5"/>
      <c r="F16" s="109"/>
      <c r="G16" s="134"/>
      <c r="H16" s="135"/>
      <c r="I16" s="69"/>
      <c r="J16" s="136"/>
      <c r="K16" s="134"/>
    </row>
    <row r="17" spans="1:13" s="3" customFormat="1" ht="12.75" x14ac:dyDescent="0.2">
      <c r="A17" s="91" t="s">
        <v>279</v>
      </c>
      <c r="B17" s="86" t="s">
        <v>240</v>
      </c>
      <c r="C17" s="163" t="str">
        <f>IF(0&lt;=9,'4'!$C$5&amp;"."&amp;1&amp;"."&amp;4&amp;"."&amp;1,'4'!$C$5&amp;"."&amp;1&amp;"."&amp;4&amp;"."&amp;Itno)</f>
        <v>4.1.4.1</v>
      </c>
      <c r="D17" s="44" t="s">
        <v>238</v>
      </c>
      <c r="E17" s="41" t="s">
        <v>231</v>
      </c>
      <c r="F17" s="110">
        <v>25</v>
      </c>
      <c r="G17" s="111"/>
      <c r="H17" s="141"/>
      <c r="I17" s="143"/>
      <c r="J17" s="111">
        <v>45</v>
      </c>
      <c r="K17" s="111">
        <f>IF(ISNUMBER(F17),J17*F17,IF(ISNUMBER(H17),H17,IF(H17="RATE ONLY",LOWER("RATE ONLY")," ")))</f>
        <v>1125</v>
      </c>
      <c r="M17" s="110">
        <v>25</v>
      </c>
    </row>
    <row r="18" spans="1:13" s="3" customFormat="1" ht="12.75" x14ac:dyDescent="0.2">
      <c r="A18" s="91"/>
      <c r="B18" s="38"/>
      <c r="C18" s="39"/>
      <c r="D18" s="40"/>
      <c r="E18" s="5"/>
      <c r="F18" s="109"/>
      <c r="G18" s="134"/>
      <c r="H18" s="135"/>
      <c r="I18" s="69"/>
      <c r="J18" s="136"/>
      <c r="K18" s="134"/>
      <c r="M18" s="110"/>
    </row>
    <row r="19" spans="1:13" s="3" customFormat="1" ht="12.75" x14ac:dyDescent="0.2">
      <c r="A19" s="91" t="s">
        <v>279</v>
      </c>
      <c r="B19" s="86" t="s">
        <v>241</v>
      </c>
      <c r="C19" s="163" t="str">
        <f>IF(0&lt;=9,'4'!$C$5&amp;"."&amp;1&amp;"."&amp;4&amp;"."&amp;2,'4'!$C$5&amp;"."&amp;1&amp;"."&amp;4&amp;"."&amp;Itno)</f>
        <v>4.1.4.2</v>
      </c>
      <c r="D19" s="44" t="s">
        <v>239</v>
      </c>
      <c r="E19" s="41" t="s">
        <v>231</v>
      </c>
      <c r="F19" s="110">
        <v>25</v>
      </c>
      <c r="G19" s="111"/>
      <c r="H19" s="141"/>
      <c r="I19" s="143"/>
      <c r="J19" s="111">
        <v>150</v>
      </c>
      <c r="K19" s="111">
        <f>IF(ISNUMBER(F19),J19*F19,IF(ISNUMBER(H19),H19,IF(H19="RATE ONLY",LOWER("RATE ONLY")," ")))</f>
        <v>3750</v>
      </c>
      <c r="M19" s="110">
        <v>25</v>
      </c>
    </row>
    <row r="20" spans="1:13" s="3" customFormat="1" ht="12.75" x14ac:dyDescent="0.2">
      <c r="A20" s="91"/>
      <c r="B20" s="38"/>
      <c r="C20" s="39"/>
      <c r="D20" s="40"/>
      <c r="E20" s="5"/>
      <c r="F20" s="109"/>
      <c r="G20" s="134"/>
      <c r="H20" s="135"/>
      <c r="I20" s="69"/>
      <c r="J20" s="136"/>
      <c r="K20" s="134"/>
      <c r="M20" s="164"/>
    </row>
    <row r="21" spans="1:13" s="3" customFormat="1" ht="12.75" x14ac:dyDescent="0.2">
      <c r="A21" s="91" t="s">
        <v>5</v>
      </c>
      <c r="B21" s="82"/>
      <c r="C21" s="161" t="str">
        <f>IF(2&lt;=9,'4'!$C$5&amp;"."&amp;2,'4'!$C$5&amp;"."&amp;2)</f>
        <v>4.2</v>
      </c>
      <c r="D21" s="46" t="s">
        <v>242</v>
      </c>
      <c r="E21" s="41"/>
      <c r="F21" s="110"/>
      <c r="G21" s="111"/>
      <c r="H21" s="141"/>
      <c r="I21" s="143"/>
      <c r="J21" s="111"/>
      <c r="K21" s="111" t="str">
        <f>IF(ISNUMBER(F21),J21*F21,IF(ISNUMBER(H21),H21,IF(H21="RATE ONLY",H21," ")))</f>
        <v xml:space="preserve"> </v>
      </c>
    </row>
    <row r="22" spans="1:13" s="3" customFormat="1" ht="12.75" x14ac:dyDescent="0.2">
      <c r="A22" s="91"/>
      <c r="B22" s="38"/>
      <c r="C22" s="39"/>
      <c r="D22" s="40"/>
      <c r="E22" s="5"/>
      <c r="F22" s="109"/>
      <c r="G22" s="134"/>
      <c r="H22" s="135"/>
      <c r="I22" s="69"/>
      <c r="J22" s="136"/>
      <c r="K22" s="134"/>
    </row>
    <row r="23" spans="1:13" s="3" customFormat="1" ht="51" x14ac:dyDescent="0.2">
      <c r="A23" s="91" t="s">
        <v>280</v>
      </c>
      <c r="B23" s="86"/>
      <c r="C23" s="163" t="str">
        <f>IF(0&lt;=9,'4'!$C$5&amp;"."&amp;2&amp;"."&amp;1,'4'!$C$5&amp;"."&amp;2&amp;"."&amp;1)</f>
        <v>4.2.1</v>
      </c>
      <c r="D23" s="40" t="s">
        <v>243</v>
      </c>
      <c r="E23" s="41" t="s">
        <v>226</v>
      </c>
      <c r="F23" s="110">
        <v>6933</v>
      </c>
      <c r="G23" s="111"/>
      <c r="H23" s="141"/>
      <c r="I23" s="143"/>
      <c r="J23" s="111">
        <v>45</v>
      </c>
      <c r="K23" s="111">
        <f>IF(ISNUMBER(F23),J23*F23,IF(ISNUMBER(H23),H23,IF(H23="RATE ONLY",LOWER("RATE ONLY")," ")))</f>
        <v>311985</v>
      </c>
      <c r="M23" s="110">
        <v>6933</v>
      </c>
    </row>
    <row r="24" spans="1:13" s="3" customFormat="1" ht="12.75" x14ac:dyDescent="0.2">
      <c r="A24" s="91"/>
      <c r="B24" s="38"/>
      <c r="C24" s="39"/>
      <c r="D24" s="40"/>
      <c r="E24" s="5"/>
      <c r="F24" s="109"/>
      <c r="G24" s="134"/>
      <c r="H24" s="135"/>
      <c r="I24" s="69"/>
      <c r="J24" s="136"/>
      <c r="K24" s="134"/>
      <c r="M24" s="164"/>
    </row>
    <row r="25" spans="1:13" s="3" customFormat="1" ht="12.75" x14ac:dyDescent="0.2">
      <c r="A25" s="91"/>
      <c r="B25" s="38"/>
      <c r="C25" s="39"/>
      <c r="D25" s="40"/>
      <c r="E25" s="5"/>
      <c r="F25" s="109"/>
      <c r="G25" s="134"/>
      <c r="H25" s="135"/>
      <c r="I25" s="69"/>
      <c r="J25" s="136"/>
      <c r="K25" s="134"/>
      <c r="M25" s="164"/>
    </row>
    <row r="26" spans="1:13" s="3" customFormat="1" ht="12.75" x14ac:dyDescent="0.2">
      <c r="A26" s="91"/>
      <c r="B26" s="38"/>
      <c r="C26" s="39"/>
      <c r="D26" s="40"/>
      <c r="E26" s="5"/>
      <c r="F26" s="109"/>
      <c r="G26" s="134"/>
      <c r="H26" s="135"/>
      <c r="I26" s="69"/>
      <c r="J26" s="136"/>
      <c r="K26" s="134"/>
      <c r="M26" s="164"/>
    </row>
    <row r="27" spans="1:13" s="3" customFormat="1" ht="12.75" x14ac:dyDescent="0.2">
      <c r="A27" s="91"/>
      <c r="B27" s="38"/>
      <c r="C27" s="39"/>
      <c r="D27" s="40"/>
      <c r="E27" s="5"/>
      <c r="F27" s="109"/>
      <c r="G27" s="134"/>
      <c r="H27" s="135"/>
      <c r="I27" s="69"/>
      <c r="J27" s="136"/>
      <c r="K27" s="134"/>
      <c r="M27" s="164"/>
    </row>
    <row r="28" spans="1:13" s="3" customFormat="1" ht="12.75" x14ac:dyDescent="0.2">
      <c r="A28" s="91"/>
      <c r="B28" s="38"/>
      <c r="C28" s="39"/>
      <c r="D28" s="40"/>
      <c r="E28" s="5"/>
      <c r="F28" s="109"/>
      <c r="G28" s="134"/>
      <c r="H28" s="135"/>
      <c r="I28" s="69"/>
      <c r="J28" s="136"/>
      <c r="K28" s="134"/>
      <c r="M28" s="164"/>
    </row>
    <row r="29" spans="1:13" s="3" customFormat="1" ht="12.75" x14ac:dyDescent="0.2">
      <c r="A29" s="91"/>
      <c r="B29" s="38"/>
      <c r="C29" s="39"/>
      <c r="D29" s="40"/>
      <c r="E29" s="5"/>
      <c r="F29" s="109"/>
      <c r="G29" s="134"/>
      <c r="H29" s="135"/>
      <c r="I29" s="69"/>
      <c r="J29" s="136"/>
      <c r="K29" s="134"/>
      <c r="M29" s="164"/>
    </row>
    <row r="30" spans="1:13" s="3" customFormat="1" ht="12.75" x14ac:dyDescent="0.2">
      <c r="A30" s="91"/>
      <c r="B30" s="38"/>
      <c r="C30" s="39"/>
      <c r="D30" s="40"/>
      <c r="E30" s="5"/>
      <c r="F30" s="109"/>
      <c r="G30" s="134"/>
      <c r="H30" s="135"/>
      <c r="I30" s="69"/>
      <c r="J30" s="136"/>
      <c r="K30" s="134"/>
      <c r="M30" s="164"/>
    </row>
    <row r="31" spans="1:13" s="3" customFormat="1" ht="12.75" x14ac:dyDescent="0.2">
      <c r="A31" s="91"/>
      <c r="B31" s="38"/>
      <c r="C31" s="39"/>
      <c r="D31" s="40"/>
      <c r="E31" s="5"/>
      <c r="F31" s="109"/>
      <c r="G31" s="134"/>
      <c r="H31" s="135"/>
      <c r="I31" s="69"/>
      <c r="J31" s="136"/>
      <c r="K31" s="134"/>
      <c r="M31" s="164"/>
    </row>
    <row r="32" spans="1:13" s="3" customFormat="1" ht="12.75" x14ac:dyDescent="0.2">
      <c r="A32" s="91"/>
      <c r="B32" s="38"/>
      <c r="C32" s="39"/>
      <c r="D32" s="40"/>
      <c r="E32" s="5"/>
      <c r="F32" s="109"/>
      <c r="G32" s="134"/>
      <c r="H32" s="135"/>
      <c r="I32" s="69"/>
      <c r="J32" s="136"/>
      <c r="K32" s="134"/>
      <c r="M32" s="164"/>
    </row>
    <row r="33" spans="1:13" s="3" customFormat="1" ht="12.75" x14ac:dyDescent="0.2">
      <c r="A33" s="91"/>
      <c r="B33" s="38"/>
      <c r="C33" s="39"/>
      <c r="D33" s="40"/>
      <c r="E33" s="5"/>
      <c r="F33" s="109"/>
      <c r="G33" s="134"/>
      <c r="H33" s="135"/>
      <c r="I33" s="69"/>
      <c r="J33" s="136"/>
      <c r="K33" s="134"/>
      <c r="M33" s="164"/>
    </row>
    <row r="34" spans="1:13" s="3" customFormat="1" ht="12.75" x14ac:dyDescent="0.2">
      <c r="A34" s="91"/>
      <c r="B34" s="38"/>
      <c r="C34" s="39"/>
      <c r="D34" s="40"/>
      <c r="E34" s="5"/>
      <c r="F34" s="109"/>
      <c r="G34" s="134"/>
      <c r="H34" s="135"/>
      <c r="I34" s="69"/>
      <c r="J34" s="136"/>
      <c r="K34" s="134"/>
      <c r="M34" s="164"/>
    </row>
    <row r="35" spans="1:13" s="3" customFormat="1" ht="12.75" x14ac:dyDescent="0.2">
      <c r="A35" s="91"/>
      <c r="B35" s="38"/>
      <c r="C35" s="39"/>
      <c r="D35" s="40"/>
      <c r="E35" s="5"/>
      <c r="F35" s="109"/>
      <c r="G35" s="134"/>
      <c r="H35" s="135"/>
      <c r="I35" s="69"/>
      <c r="J35" s="136"/>
      <c r="K35" s="134"/>
      <c r="M35" s="164"/>
    </row>
    <row r="36" spans="1:13" s="3" customFormat="1" ht="12.75" x14ac:dyDescent="0.2">
      <c r="A36" s="91"/>
      <c r="B36" s="38"/>
      <c r="C36" s="39"/>
      <c r="D36" s="40"/>
      <c r="E36" s="5"/>
      <c r="F36" s="109"/>
      <c r="G36" s="134"/>
      <c r="H36" s="135"/>
      <c r="I36" s="69"/>
      <c r="J36" s="136"/>
      <c r="K36" s="134"/>
      <c r="M36" s="164"/>
    </row>
    <row r="37" spans="1:13" s="3" customFormat="1" ht="12.75" x14ac:dyDescent="0.2">
      <c r="A37" s="91"/>
      <c r="B37" s="38"/>
      <c r="C37" s="39"/>
      <c r="D37" s="40"/>
      <c r="E37" s="5"/>
      <c r="F37" s="109"/>
      <c r="G37" s="134"/>
      <c r="H37" s="135"/>
      <c r="I37" s="69"/>
      <c r="J37" s="136"/>
      <c r="K37" s="134"/>
      <c r="M37" s="164"/>
    </row>
    <row r="38" spans="1:13" s="3" customFormat="1" ht="12.75" x14ac:dyDescent="0.2">
      <c r="A38" s="91"/>
      <c r="B38" s="38"/>
      <c r="C38" s="39"/>
      <c r="D38" s="40"/>
      <c r="E38" s="5"/>
      <c r="F38" s="109"/>
      <c r="G38" s="134"/>
      <c r="H38" s="135"/>
      <c r="I38" s="69"/>
      <c r="J38" s="136"/>
      <c r="K38" s="134"/>
      <c r="M38" s="164"/>
    </row>
    <row r="39" spans="1:13" s="3" customFormat="1" ht="12.75" x14ac:dyDescent="0.2">
      <c r="A39" s="91"/>
      <c r="B39" s="38"/>
      <c r="C39" s="39"/>
      <c r="D39" s="40"/>
      <c r="E39" s="5"/>
      <c r="F39" s="109"/>
      <c r="G39" s="134"/>
      <c r="H39" s="135"/>
      <c r="I39" s="69"/>
      <c r="J39" s="136"/>
      <c r="K39" s="134"/>
      <c r="M39" s="164"/>
    </row>
    <row r="40" spans="1:13" s="3" customFormat="1" ht="12.75" x14ac:dyDescent="0.2">
      <c r="A40" s="91"/>
      <c r="B40" s="38"/>
      <c r="C40" s="39"/>
      <c r="D40" s="40"/>
      <c r="E40" s="5"/>
      <c r="F40" s="109"/>
      <c r="G40" s="134"/>
      <c r="H40" s="135"/>
      <c r="I40" s="69"/>
      <c r="J40" s="136"/>
      <c r="K40" s="134"/>
      <c r="M40" s="164"/>
    </row>
    <row r="41" spans="1:13" s="3" customFormat="1" ht="12.75" x14ac:dyDescent="0.2">
      <c r="A41" s="91"/>
      <c r="B41" s="38"/>
      <c r="C41" s="39"/>
      <c r="D41" s="40"/>
      <c r="E41" s="5"/>
      <c r="F41" s="109"/>
      <c r="G41" s="134"/>
      <c r="H41" s="135"/>
      <c r="I41" s="69"/>
      <c r="J41" s="136"/>
      <c r="K41" s="134"/>
      <c r="M41" s="164"/>
    </row>
    <row r="42" spans="1:13" s="3" customFormat="1" ht="12.75" x14ac:dyDescent="0.2">
      <c r="A42" s="91"/>
      <c r="B42" s="38"/>
      <c r="C42" s="39"/>
      <c r="D42" s="40"/>
      <c r="E42" s="5"/>
      <c r="F42" s="109"/>
      <c r="G42" s="134"/>
      <c r="H42" s="135"/>
      <c r="I42" s="69"/>
      <c r="J42" s="136"/>
      <c r="K42" s="134"/>
      <c r="M42" s="164"/>
    </row>
    <row r="43" spans="1:13" s="3" customFormat="1" ht="12.75" x14ac:dyDescent="0.2">
      <c r="A43" s="91"/>
      <c r="B43" s="38"/>
      <c r="C43" s="39"/>
      <c r="D43" s="40"/>
      <c r="E43" s="5"/>
      <c r="F43" s="109"/>
      <c r="G43" s="134"/>
      <c r="H43" s="135"/>
      <c r="I43" s="69"/>
      <c r="J43" s="136"/>
      <c r="K43" s="134"/>
      <c r="M43" s="164"/>
    </row>
    <row r="44" spans="1:13" s="3" customFormat="1" ht="12.75" x14ac:dyDescent="0.2">
      <c r="A44" s="91"/>
      <c r="B44" s="38"/>
      <c r="C44" s="39"/>
      <c r="D44" s="40"/>
      <c r="E44" s="5"/>
      <c r="F44" s="109"/>
      <c r="G44" s="134"/>
      <c r="H44" s="135"/>
      <c r="I44" s="69"/>
      <c r="J44" s="136"/>
      <c r="K44" s="134"/>
      <c r="M44" s="164"/>
    </row>
    <row r="45" spans="1:13" s="3" customFormat="1" ht="12.75" x14ac:dyDescent="0.2">
      <c r="A45" s="91"/>
      <c r="B45" s="38"/>
      <c r="C45" s="39"/>
      <c r="D45" s="40"/>
      <c r="E45" s="5"/>
      <c r="F45" s="109"/>
      <c r="G45" s="134"/>
      <c r="H45" s="135"/>
      <c r="I45" s="69"/>
      <c r="J45" s="136"/>
      <c r="K45" s="134"/>
      <c r="M45" s="164"/>
    </row>
    <row r="46" spans="1:13" s="3" customFormat="1" ht="12.75" x14ac:dyDescent="0.2">
      <c r="A46" s="91"/>
      <c r="B46" s="38"/>
      <c r="C46" s="39"/>
      <c r="D46" s="40"/>
      <c r="E46" s="5"/>
      <c r="F46" s="109"/>
      <c r="G46" s="134"/>
      <c r="H46" s="135"/>
      <c r="I46" s="69"/>
      <c r="J46" s="136"/>
      <c r="K46" s="134"/>
      <c r="M46" s="164"/>
    </row>
    <row r="47" spans="1:13" customFormat="1" ht="12.75" x14ac:dyDescent="0.2">
      <c r="A47" s="91" t="s">
        <v>1</v>
      </c>
      <c r="B47" s="57"/>
      <c r="C47" s="158"/>
      <c r="D47" s="58"/>
      <c r="E47" s="59"/>
      <c r="F47" s="129"/>
      <c r="G47" s="60"/>
      <c r="H47" s="61"/>
      <c r="I47" s="87"/>
      <c r="J47" s="117"/>
      <c r="K47" s="118"/>
      <c r="L47" s="1"/>
    </row>
    <row r="48" spans="1:13" customFormat="1" ht="12.75" x14ac:dyDescent="0.2">
      <c r="A48" s="91" t="s">
        <v>1</v>
      </c>
      <c r="B48" s="130" t="str">
        <f>RIGHT($H$1,9)</f>
        <v>SECTION 4</v>
      </c>
      <c r="C48" s="131" t="s">
        <v>155</v>
      </c>
      <c r="D48" s="131"/>
      <c r="E48" s="62"/>
      <c r="F48" s="132"/>
      <c r="G48" s="159"/>
      <c r="H48" s="63"/>
      <c r="I48" s="87"/>
      <c r="J48" s="123"/>
      <c r="K48" s="156">
        <f>SUBTOTAL(9,K$5:K24)</f>
        <v>346860</v>
      </c>
      <c r="L48" s="1"/>
    </row>
    <row r="49" spans="1:12" customFormat="1" ht="12.75" x14ac:dyDescent="0.2">
      <c r="A49" s="91" t="s">
        <v>1</v>
      </c>
      <c r="B49" s="64"/>
      <c r="C49" s="160"/>
      <c r="D49" s="65"/>
      <c r="E49" s="66"/>
      <c r="F49" s="133"/>
      <c r="G49" s="67"/>
      <c r="H49" s="68"/>
      <c r="I49" s="87"/>
      <c r="J49" s="127"/>
      <c r="K49" s="128"/>
      <c r="L49" s="1"/>
    </row>
  </sheetData>
  <dataConsolidate link="1"/>
  <pageMargins left="0.78740157480314954" right="0.19685039370078738" top="0.59055118110236215" bottom="0.59055118110236215" header="0.19685039370078738" footer="0.19685039370078738"/>
  <pageSetup paperSize="9" firstPageNumber="4" orientation="portrait" cellComments="atEnd" useFirstPageNumber="1" r:id="rId1"/>
  <headerFooter>
    <oddHeader>&amp;LX&amp;CY&amp;RZ</oddHeader>
    <oddFooter>&amp;CPage &amp;P&amp;RPrint date: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L88"/>
  <sheetViews>
    <sheetView view="pageBreakPreview" topLeftCell="B1" zoomScaleNormal="75" workbookViewId="0">
      <pane xSplit="5" ySplit="4" topLeftCell="G5" activePane="bottomRight" state="frozenSplit"/>
      <selection activeCell="K33" sqref="K33"/>
      <selection pane="topRight" activeCell="K33" sqref="K33"/>
      <selection pane="bottomLeft" activeCell="K33" sqref="K33"/>
      <selection pane="bottomRight" activeCell="K33" sqref="K33"/>
    </sheetView>
  </sheetViews>
  <sheetFormatPr defaultColWidth="9.140625" defaultRowHeight="15" x14ac:dyDescent="0.2"/>
  <cols>
    <col min="1" max="1" width="10.42578125" style="2" hidden="1" customWidth="1"/>
    <col min="2" max="2" width="10.7109375" style="12" customWidth="1"/>
    <col min="3" max="3" width="7.7109375" style="11" customWidth="1"/>
    <col min="4" max="4" width="32.7109375" style="10" customWidth="1"/>
    <col min="5" max="5" width="8.7109375" style="9" customWidth="1"/>
    <col min="6" max="6" width="9.7109375" style="4" customWidth="1"/>
    <col min="7" max="7" width="11.7109375" style="8" customWidth="1"/>
    <col min="8" max="8" width="12.7109375" style="8" customWidth="1"/>
    <col min="9" max="9" width="12.7109375" style="7" customWidth="1"/>
    <col min="10" max="10" width="11.7109375" style="7" customWidth="1"/>
    <col min="11" max="11" width="12.7109375" style="7" customWidth="1"/>
    <col min="12" max="16384" width="9.140625" style="6"/>
  </cols>
  <sheetData>
    <row r="1" spans="1:12" s="14" customFormat="1" ht="12.75" x14ac:dyDescent="0.2">
      <c r="A1" s="87" t="s">
        <v>2</v>
      </c>
      <c r="B1" s="88"/>
      <c r="C1" s="88"/>
      <c r="D1" s="88"/>
      <c r="E1" s="88"/>
      <c r="F1" s="89"/>
      <c r="G1" s="89"/>
      <c r="H1" s="147" t="s">
        <v>244</v>
      </c>
      <c r="I1" s="148">
        <f>SUBTOTAL(9,K$5:K1059)</f>
        <v>23700</v>
      </c>
      <c r="J1" s="94"/>
      <c r="K1" s="149" t="str">
        <f>H1</f>
        <v>SECTION 5</v>
      </c>
    </row>
    <row r="2" spans="1:12" customFormat="1" ht="12.75" x14ac:dyDescent="0.2">
      <c r="A2" s="91" t="s">
        <v>3</v>
      </c>
      <c r="B2" s="80" t="s">
        <v>124</v>
      </c>
      <c r="C2" s="28"/>
      <c r="D2" s="29"/>
      <c r="E2" s="30"/>
      <c r="F2" s="31"/>
      <c r="G2" s="31"/>
      <c r="H2" s="31"/>
      <c r="I2" s="87"/>
      <c r="J2" s="31"/>
      <c r="K2" s="31"/>
      <c r="L2" s="1"/>
    </row>
    <row r="3" spans="1:12" s="15" customFormat="1" ht="12.75" x14ac:dyDescent="0.2">
      <c r="A3" s="91" t="s">
        <v>3</v>
      </c>
      <c r="B3" s="25" t="s">
        <v>125</v>
      </c>
      <c r="C3" s="83" t="s">
        <v>95</v>
      </c>
      <c r="D3" s="96" t="s">
        <v>82</v>
      </c>
      <c r="E3" s="96" t="s">
        <v>83</v>
      </c>
      <c r="F3" s="97" t="s">
        <v>84</v>
      </c>
      <c r="G3" s="98" t="s">
        <v>85</v>
      </c>
      <c r="H3" s="97" t="s">
        <v>86</v>
      </c>
      <c r="I3" s="91"/>
      <c r="J3" s="98" t="s">
        <v>85</v>
      </c>
      <c r="K3" s="97" t="s">
        <v>86</v>
      </c>
    </row>
    <row r="4" spans="1:12" customFormat="1" ht="12.75" x14ac:dyDescent="0.2">
      <c r="A4" s="91" t="s">
        <v>3</v>
      </c>
      <c r="B4" s="81" t="s">
        <v>126</v>
      </c>
      <c r="C4" s="32" t="s">
        <v>123</v>
      </c>
      <c r="D4" s="100"/>
      <c r="E4" s="100"/>
      <c r="F4" s="101"/>
      <c r="G4" s="102"/>
      <c r="H4" s="101"/>
      <c r="I4" s="103"/>
      <c r="J4" s="102"/>
      <c r="K4" s="101"/>
    </row>
    <row r="5" spans="1:12" s="3" customFormat="1" ht="25.5" x14ac:dyDescent="0.2">
      <c r="A5" s="91" t="s">
        <v>4</v>
      </c>
      <c r="B5" s="162"/>
      <c r="C5" s="33">
        <v>5</v>
      </c>
      <c r="D5" s="150" t="s">
        <v>245</v>
      </c>
      <c r="E5" s="34"/>
      <c r="F5" s="109"/>
      <c r="G5" s="151"/>
      <c r="H5" s="152"/>
      <c r="I5" s="69"/>
      <c r="J5" s="153"/>
      <c r="K5" s="151"/>
    </row>
    <row r="6" spans="1:12" s="3" customFormat="1" ht="12.75" x14ac:dyDescent="0.2">
      <c r="A6" s="91"/>
      <c r="B6" s="38"/>
      <c r="C6" s="39"/>
      <c r="D6" s="40"/>
      <c r="E6" s="5"/>
      <c r="F6" s="109"/>
      <c r="G6" s="134"/>
      <c r="H6" s="135"/>
      <c r="I6" s="69"/>
      <c r="J6" s="136"/>
      <c r="K6" s="134"/>
    </row>
    <row r="7" spans="1:12" s="3" customFormat="1" ht="51" x14ac:dyDescent="0.2">
      <c r="A7" s="91" t="s">
        <v>5</v>
      </c>
      <c r="B7" s="82"/>
      <c r="C7" s="161" t="str">
        <f>IF(1&lt;=9,'5'!$C$5&amp;"."&amp;1,'5'!$C$5&amp;"."&amp;1)</f>
        <v>5.1</v>
      </c>
      <c r="D7" s="46" t="s">
        <v>246</v>
      </c>
      <c r="E7" s="41"/>
      <c r="F7" s="110"/>
      <c r="G7" s="111"/>
      <c r="H7" s="141"/>
      <c r="I7" s="143"/>
      <c r="J7" s="111"/>
      <c r="K7" s="111" t="str">
        <f>IF(ISNUMBER(F7),J7*F7,IF(ISNUMBER(H7),H7,IF(H7="RATE ONLY",H7," ")))</f>
        <v xml:space="preserve"> </v>
      </c>
    </row>
    <row r="8" spans="1:12" s="3" customFormat="1" ht="12.75" x14ac:dyDescent="0.2">
      <c r="A8" s="91"/>
      <c r="B8" s="38"/>
      <c r="C8" s="39"/>
      <c r="D8" s="40"/>
      <c r="E8" s="5"/>
      <c r="F8" s="109"/>
      <c r="G8" s="134"/>
      <c r="H8" s="135"/>
      <c r="I8" s="69"/>
      <c r="J8" s="136"/>
      <c r="K8" s="134"/>
    </row>
    <row r="9" spans="1:12" s="3" customFormat="1" ht="25.5" x14ac:dyDescent="0.2">
      <c r="A9" s="91" t="s">
        <v>4</v>
      </c>
      <c r="B9" s="162"/>
      <c r="C9" s="33"/>
      <c r="D9" s="150" t="s">
        <v>247</v>
      </c>
      <c r="E9" s="34"/>
      <c r="F9" s="109"/>
      <c r="G9" s="151"/>
      <c r="H9" s="152"/>
      <c r="I9" s="69"/>
      <c r="J9" s="153"/>
      <c r="K9" s="151"/>
    </row>
    <row r="10" spans="1:12" s="3" customFormat="1" ht="12.75" x14ac:dyDescent="0.2">
      <c r="A10" s="91"/>
      <c r="B10" s="38"/>
      <c r="C10" s="39"/>
      <c r="D10" s="40"/>
      <c r="E10" s="5"/>
      <c r="F10" s="109"/>
      <c r="G10" s="134"/>
      <c r="H10" s="135"/>
      <c r="I10" s="69"/>
      <c r="J10" s="136"/>
      <c r="K10" s="134"/>
    </row>
    <row r="11" spans="1:12" s="3" customFormat="1" ht="12.75" x14ac:dyDescent="0.2">
      <c r="A11" s="91" t="s">
        <v>4</v>
      </c>
      <c r="B11" s="162"/>
      <c r="C11" s="33"/>
      <c r="D11" s="150" t="s">
        <v>248</v>
      </c>
      <c r="E11" s="34"/>
      <c r="F11" s="109"/>
      <c r="G11" s="151"/>
      <c r="H11" s="152"/>
      <c r="I11" s="69"/>
      <c r="J11" s="153"/>
      <c r="K11" s="151"/>
    </row>
    <row r="12" spans="1:12" s="3" customFormat="1" ht="12.75" x14ac:dyDescent="0.2">
      <c r="A12" s="91"/>
      <c r="B12" s="38"/>
      <c r="C12" s="39"/>
      <c r="D12" s="40"/>
      <c r="E12" s="5"/>
      <c r="F12" s="109"/>
      <c r="G12" s="134"/>
      <c r="H12" s="135"/>
      <c r="I12" s="69"/>
      <c r="J12" s="136"/>
      <c r="K12" s="134"/>
    </row>
    <row r="13" spans="1:12" s="3" customFormat="1" ht="12.75" x14ac:dyDescent="0.2">
      <c r="A13" s="91" t="s">
        <v>280</v>
      </c>
      <c r="B13" s="86" t="s">
        <v>254</v>
      </c>
      <c r="C13" s="163" t="str">
        <f>IF(0&lt;=9,'5'!$C$5&amp;"."&amp;1&amp;"."&amp;1,'5'!$C$5&amp;"."&amp;1&amp;"."&amp;1)</f>
        <v>5.1.1</v>
      </c>
      <c r="D13" s="40" t="s">
        <v>249</v>
      </c>
      <c r="E13" s="41" t="s">
        <v>253</v>
      </c>
      <c r="F13" s="110">
        <v>1</v>
      </c>
      <c r="G13" s="111"/>
      <c r="H13" s="141"/>
      <c r="I13" s="143"/>
      <c r="J13" s="111">
        <v>1000</v>
      </c>
      <c r="K13" s="111">
        <f>IF(ISNUMBER(F13),J13*F13,IF(ISNUMBER(H13),H13,IF(H13="RATE ONLY",LOWER("RATE ONLY")," ")))</f>
        <v>1000</v>
      </c>
    </row>
    <row r="14" spans="1:12" s="3" customFormat="1" ht="12.75" x14ac:dyDescent="0.2">
      <c r="A14" s="91"/>
      <c r="B14" s="38"/>
      <c r="C14" s="39"/>
      <c r="D14" s="40"/>
      <c r="E14" s="5"/>
      <c r="F14" s="109"/>
      <c r="G14" s="134"/>
      <c r="H14" s="135"/>
      <c r="I14" s="69"/>
      <c r="J14" s="136"/>
      <c r="K14" s="134"/>
    </row>
    <row r="15" spans="1:12" s="3" customFormat="1" ht="25.5" x14ac:dyDescent="0.2">
      <c r="A15" s="91" t="s">
        <v>280</v>
      </c>
      <c r="B15" s="86" t="s">
        <v>254</v>
      </c>
      <c r="C15" s="163" t="str">
        <f>IF(0&lt;=9,'5'!$C$5&amp;"."&amp;1&amp;"."&amp;2,'5'!$C$5&amp;"."&amp;1&amp;"."&amp;2)</f>
        <v>5.1.2</v>
      </c>
      <c r="D15" s="40" t="s">
        <v>250</v>
      </c>
      <c r="E15" s="41" t="s">
        <v>253</v>
      </c>
      <c r="F15" s="110">
        <v>1</v>
      </c>
      <c r="G15" s="111"/>
      <c r="H15" s="141"/>
      <c r="I15" s="143"/>
      <c r="J15" s="111">
        <v>1000</v>
      </c>
      <c r="K15" s="111">
        <f>IF(ISNUMBER(F15),J15*F15,IF(ISNUMBER(H15),H15,IF(H15="RATE ONLY",LOWER("RATE ONLY")," ")))</f>
        <v>1000</v>
      </c>
    </row>
    <row r="16" spans="1:12" s="3" customFormat="1" ht="12.75" x14ac:dyDescent="0.2">
      <c r="A16" s="91"/>
      <c r="B16" s="38"/>
      <c r="C16" s="39"/>
      <c r="D16" s="40"/>
      <c r="E16" s="5"/>
      <c r="F16" s="109"/>
      <c r="G16" s="134"/>
      <c r="H16" s="135"/>
      <c r="I16" s="69"/>
      <c r="J16" s="136"/>
      <c r="K16" s="134"/>
    </row>
    <row r="17" spans="1:11" s="3" customFormat="1" ht="25.5" x14ac:dyDescent="0.2">
      <c r="A17" s="91" t="s">
        <v>280</v>
      </c>
      <c r="B17" s="86" t="s">
        <v>254</v>
      </c>
      <c r="C17" s="163" t="str">
        <f>IF(0&lt;=9,'5'!$C$5&amp;"."&amp;1&amp;"."&amp;3,'5'!$C$5&amp;"."&amp;1&amp;"."&amp;3)</f>
        <v>5.1.3</v>
      </c>
      <c r="D17" s="40" t="s">
        <v>251</v>
      </c>
      <c r="E17" s="41" t="s">
        <v>253</v>
      </c>
      <c r="F17" s="110">
        <v>1</v>
      </c>
      <c r="G17" s="111"/>
      <c r="H17" s="141"/>
      <c r="I17" s="143"/>
      <c r="J17" s="111">
        <v>2000</v>
      </c>
      <c r="K17" s="111">
        <f>IF(ISNUMBER(F17),J17*F17,IF(ISNUMBER(H17),H17,IF(H17="RATE ONLY",LOWER("RATE ONLY")," ")))</f>
        <v>2000</v>
      </c>
    </row>
    <row r="18" spans="1:11" s="3" customFormat="1" ht="12.75" x14ac:dyDescent="0.2">
      <c r="A18" s="91"/>
      <c r="B18" s="38"/>
      <c r="C18" s="39"/>
      <c r="D18" s="40"/>
      <c r="E18" s="5"/>
      <c r="F18" s="109"/>
      <c r="G18" s="134"/>
      <c r="H18" s="135"/>
      <c r="I18" s="69"/>
      <c r="J18" s="136"/>
      <c r="K18" s="134"/>
    </row>
    <row r="19" spans="1:11" s="3" customFormat="1" ht="25.5" x14ac:dyDescent="0.2">
      <c r="A19" s="91" t="s">
        <v>280</v>
      </c>
      <c r="B19" s="86" t="s">
        <v>254</v>
      </c>
      <c r="C19" s="163" t="str">
        <f>IF(0&lt;=9,'5'!$C$5&amp;"."&amp;1&amp;"."&amp;4,'5'!$C$5&amp;"."&amp;1&amp;"."&amp;4)</f>
        <v>5.1.4</v>
      </c>
      <c r="D19" s="40" t="s">
        <v>252</v>
      </c>
      <c r="E19" s="41" t="s">
        <v>253</v>
      </c>
      <c r="F19" s="110">
        <v>1</v>
      </c>
      <c r="G19" s="111"/>
      <c r="H19" s="141"/>
      <c r="I19" s="143"/>
      <c r="J19" s="111">
        <v>1500</v>
      </c>
      <c r="K19" s="111">
        <f>IF(ISNUMBER(F19),J19*F19,IF(ISNUMBER(H19),H19,IF(H19="RATE ONLY",LOWER("RATE ONLY")," ")))</f>
        <v>1500</v>
      </c>
    </row>
    <row r="20" spans="1:11" s="3" customFormat="1" ht="12.75" x14ac:dyDescent="0.2">
      <c r="A20" s="91"/>
      <c r="B20" s="38"/>
      <c r="C20" s="39"/>
      <c r="D20" s="40"/>
      <c r="E20" s="5"/>
      <c r="F20" s="109"/>
      <c r="G20" s="134"/>
      <c r="H20" s="135"/>
      <c r="I20" s="69"/>
      <c r="J20" s="136"/>
      <c r="K20" s="134"/>
    </row>
    <row r="21" spans="1:11" s="3" customFormat="1" ht="25.5" x14ac:dyDescent="0.2">
      <c r="A21" s="91" t="s">
        <v>280</v>
      </c>
      <c r="B21" s="86" t="s">
        <v>254</v>
      </c>
      <c r="C21" s="163" t="str">
        <f>IF(0&lt;=9,'5'!$C$5&amp;"."&amp;1&amp;"."&amp;5,'5'!$C$5&amp;"."&amp;1&amp;"."&amp;5)</f>
        <v>5.1.5</v>
      </c>
      <c r="D21" s="40" t="s">
        <v>261</v>
      </c>
      <c r="E21" s="41" t="s">
        <v>253</v>
      </c>
      <c r="F21" s="110">
        <v>1</v>
      </c>
      <c r="G21" s="111"/>
      <c r="H21" s="141"/>
      <c r="I21" s="143"/>
      <c r="J21" s="111">
        <v>2000</v>
      </c>
      <c r="K21" s="111">
        <f>IF(ISNUMBER(F21),J21*F21,IF(ISNUMBER(H21),H21,IF(H21="RATE ONLY",LOWER("RATE ONLY")," ")))</f>
        <v>2000</v>
      </c>
    </row>
    <row r="22" spans="1:11" s="3" customFormat="1" ht="12.75" x14ac:dyDescent="0.2">
      <c r="A22" s="91"/>
      <c r="B22" s="38"/>
      <c r="C22" s="39"/>
      <c r="D22" s="40"/>
      <c r="E22" s="5"/>
      <c r="F22" s="109"/>
      <c r="G22" s="134"/>
      <c r="H22" s="135"/>
      <c r="I22" s="69"/>
      <c r="J22" s="136"/>
      <c r="K22" s="134"/>
    </row>
    <row r="23" spans="1:11" s="3" customFormat="1" ht="25.5" x14ac:dyDescent="0.2">
      <c r="A23" s="91" t="s">
        <v>280</v>
      </c>
      <c r="B23" s="86" t="s">
        <v>254</v>
      </c>
      <c r="C23" s="163" t="str">
        <f>IF(0&lt;=9,'5'!$C$5&amp;"."&amp;1&amp;"."&amp;6,'5'!$C$5&amp;"."&amp;1&amp;"."&amp;6)</f>
        <v>5.1.6</v>
      </c>
      <c r="D23" s="40" t="s">
        <v>260</v>
      </c>
      <c r="E23" s="41" t="s">
        <v>253</v>
      </c>
      <c r="F23" s="110">
        <v>1</v>
      </c>
      <c r="G23" s="111"/>
      <c r="H23" s="141"/>
      <c r="I23" s="143"/>
      <c r="J23" s="111">
        <v>2500</v>
      </c>
      <c r="K23" s="111">
        <f>IF(ISNUMBER(F23),J23*F23,IF(ISNUMBER(H23),H23,IF(H23="RATE ONLY",LOWER("RATE ONLY")," ")))</f>
        <v>2500</v>
      </c>
    </row>
    <row r="24" spans="1:11" s="3" customFormat="1" ht="12.75" x14ac:dyDescent="0.2">
      <c r="A24" s="91"/>
      <c r="B24" s="38"/>
      <c r="C24" s="39"/>
      <c r="D24" s="40"/>
      <c r="E24" s="5"/>
      <c r="F24" s="109"/>
      <c r="G24" s="134"/>
      <c r="H24" s="135"/>
      <c r="I24" s="69"/>
      <c r="J24" s="136"/>
      <c r="K24" s="134"/>
    </row>
    <row r="25" spans="1:11" s="3" customFormat="1" ht="38.25" x14ac:dyDescent="0.2">
      <c r="A25" s="91" t="s">
        <v>280</v>
      </c>
      <c r="B25" s="86" t="s">
        <v>254</v>
      </c>
      <c r="C25" s="163" t="str">
        <f>IF(0&lt;=9,'5'!$C$5&amp;"."&amp;1&amp;"."&amp;7,'5'!$C$5&amp;"."&amp;1&amp;"."&amp;7)</f>
        <v>5.1.7</v>
      </c>
      <c r="D25" s="40" t="s">
        <v>259</v>
      </c>
      <c r="E25" s="41" t="s">
        <v>253</v>
      </c>
      <c r="F25" s="110">
        <v>1</v>
      </c>
      <c r="G25" s="111"/>
      <c r="H25" s="141"/>
      <c r="I25" s="143"/>
      <c r="J25" s="111">
        <v>500</v>
      </c>
      <c r="K25" s="111">
        <f>IF(ISNUMBER(F25),J25*F25,IF(ISNUMBER(H25),H25,IF(H25="RATE ONLY",LOWER("RATE ONLY")," ")))</f>
        <v>500</v>
      </c>
    </row>
    <row r="26" spans="1:11" s="3" customFormat="1" ht="12.75" x14ac:dyDescent="0.2">
      <c r="A26" s="91"/>
      <c r="B26" s="38"/>
      <c r="C26" s="39"/>
      <c r="D26" s="40"/>
      <c r="E26" s="5"/>
      <c r="F26" s="109"/>
      <c r="G26" s="134"/>
      <c r="H26" s="135"/>
      <c r="I26" s="69"/>
      <c r="J26" s="136"/>
      <c r="K26" s="134"/>
    </row>
    <row r="27" spans="1:11" s="3" customFormat="1" ht="25.5" x14ac:dyDescent="0.2">
      <c r="A27" s="91" t="s">
        <v>280</v>
      </c>
      <c r="B27" s="86" t="s">
        <v>254</v>
      </c>
      <c r="C27" s="163" t="str">
        <f>IF(0&lt;=9,'5'!$C$5&amp;"."&amp;1&amp;"."&amp;8,'5'!$C$5&amp;"."&amp;1&amp;"."&amp;8)</f>
        <v>5.1.8</v>
      </c>
      <c r="D27" s="40" t="s">
        <v>258</v>
      </c>
      <c r="E27" s="41" t="s">
        <v>253</v>
      </c>
      <c r="F27" s="110">
        <v>1</v>
      </c>
      <c r="G27" s="111"/>
      <c r="H27" s="141"/>
      <c r="I27" s="143"/>
      <c r="J27" s="111">
        <v>700</v>
      </c>
      <c r="K27" s="111">
        <f>IF(ISNUMBER(F27),J27*F27,IF(ISNUMBER(H27),H27,IF(H27="RATE ONLY",LOWER("RATE ONLY")," ")))</f>
        <v>700</v>
      </c>
    </row>
    <row r="28" spans="1:11" s="3" customFormat="1" ht="12.75" x14ac:dyDescent="0.2">
      <c r="A28" s="91"/>
      <c r="B28" s="38"/>
      <c r="C28" s="39"/>
      <c r="D28" s="40"/>
      <c r="E28" s="5"/>
      <c r="F28" s="109"/>
      <c r="G28" s="134"/>
      <c r="H28" s="135"/>
      <c r="I28" s="69"/>
      <c r="J28" s="136"/>
      <c r="K28" s="134"/>
    </row>
    <row r="29" spans="1:11" s="3" customFormat="1" ht="51" x14ac:dyDescent="0.2">
      <c r="A29" s="91" t="s">
        <v>5</v>
      </c>
      <c r="B29" s="82"/>
      <c r="C29" s="161" t="str">
        <f>IF(2&lt;=9,'5'!$C$5&amp;"."&amp;2,'5'!$C$5&amp;"."&amp;2)</f>
        <v>5.2</v>
      </c>
      <c r="D29" s="46" t="s">
        <v>255</v>
      </c>
      <c r="E29" s="41"/>
      <c r="F29" s="110"/>
      <c r="G29" s="111"/>
      <c r="H29" s="141"/>
      <c r="I29" s="143"/>
      <c r="J29" s="111"/>
      <c r="K29" s="111" t="str">
        <f>IF(ISNUMBER(F29),J29*F29,IF(ISNUMBER(H29),H29,IF(H29="RATE ONLY",H29," ")))</f>
        <v xml:space="preserve"> </v>
      </c>
    </row>
    <row r="30" spans="1:11" s="3" customFormat="1" ht="12.75" x14ac:dyDescent="0.2">
      <c r="A30" s="91"/>
      <c r="B30" s="38"/>
      <c r="C30" s="39"/>
      <c r="D30" s="40"/>
      <c r="E30" s="5"/>
      <c r="F30" s="109"/>
      <c r="G30" s="134"/>
      <c r="H30" s="135"/>
      <c r="I30" s="69"/>
      <c r="J30" s="136"/>
      <c r="K30" s="134"/>
    </row>
    <row r="31" spans="1:11" s="3" customFormat="1" ht="38.25" x14ac:dyDescent="0.2">
      <c r="A31" s="91" t="s">
        <v>4</v>
      </c>
      <c r="B31" s="162"/>
      <c r="C31" s="33"/>
      <c r="D31" s="150" t="s">
        <v>256</v>
      </c>
      <c r="E31" s="34"/>
      <c r="F31" s="109"/>
      <c r="G31" s="151"/>
      <c r="H31" s="152"/>
      <c r="I31" s="69"/>
      <c r="J31" s="153"/>
      <c r="K31" s="151"/>
    </row>
    <row r="32" spans="1:11" s="3" customFormat="1" ht="12.75" x14ac:dyDescent="0.2">
      <c r="A32" s="91"/>
      <c r="B32" s="38"/>
      <c r="C32" s="39"/>
      <c r="D32" s="40"/>
      <c r="E32" s="5"/>
      <c r="F32" s="109"/>
      <c r="G32" s="134"/>
      <c r="H32" s="135"/>
      <c r="I32" s="69"/>
      <c r="J32" s="136"/>
      <c r="K32" s="134"/>
    </row>
    <row r="33" spans="1:11" s="3" customFormat="1" ht="25.5" x14ac:dyDescent="0.2">
      <c r="A33" s="91" t="s">
        <v>280</v>
      </c>
      <c r="B33" s="86" t="s">
        <v>254</v>
      </c>
      <c r="C33" s="163" t="str">
        <f>IF(0&lt;=9,'5'!$C$5&amp;"."&amp;2&amp;"."&amp;1,'5'!$C$5&amp;"."&amp;2&amp;"."&amp;1)</f>
        <v>5.2.1</v>
      </c>
      <c r="D33" s="40" t="s">
        <v>257</v>
      </c>
      <c r="E33" s="41" t="s">
        <v>253</v>
      </c>
      <c r="F33" s="110">
        <v>19</v>
      </c>
      <c r="G33" s="111"/>
      <c r="H33" s="141"/>
      <c r="I33" s="143"/>
      <c r="J33" s="111">
        <v>500</v>
      </c>
      <c r="K33" s="111">
        <f>IF(ISNUMBER(F33),J33*F33,IF(ISNUMBER(H33),H33,IF(H33="RATE ONLY",LOWER("RATE ONLY")," ")))</f>
        <v>9500</v>
      </c>
    </row>
    <row r="34" spans="1:11" s="3" customFormat="1" ht="12.75" x14ac:dyDescent="0.2">
      <c r="A34" s="91"/>
      <c r="B34" s="38"/>
      <c r="C34" s="39"/>
      <c r="D34" s="40"/>
      <c r="E34" s="5"/>
      <c r="F34" s="109"/>
      <c r="G34" s="134"/>
      <c r="H34" s="135"/>
      <c r="I34" s="69"/>
      <c r="J34" s="136"/>
      <c r="K34" s="134"/>
    </row>
    <row r="35" spans="1:11" s="3" customFormat="1" ht="12.75" x14ac:dyDescent="0.2">
      <c r="A35" s="91" t="s">
        <v>5</v>
      </c>
      <c r="B35" s="82"/>
      <c r="C35" s="161" t="str">
        <f>IF(3&lt;=9,'5'!$C$5&amp;"."&amp;3,'5'!$C$5&amp;"."&amp;3)</f>
        <v>5.3</v>
      </c>
      <c r="D35" s="46" t="s">
        <v>262</v>
      </c>
      <c r="E35" s="41"/>
      <c r="F35" s="110"/>
      <c r="G35" s="111"/>
      <c r="H35" s="141"/>
      <c r="I35" s="143"/>
      <c r="J35" s="111"/>
      <c r="K35" s="111" t="str">
        <f>IF(ISNUMBER(F35),J35*F35,IF(ISNUMBER(H35),H35,IF(H35="RATE ONLY",H35," ")))</f>
        <v xml:space="preserve"> </v>
      </c>
    </row>
    <row r="36" spans="1:11" s="3" customFormat="1" ht="12.75" x14ac:dyDescent="0.2">
      <c r="A36" s="91" t="s">
        <v>76</v>
      </c>
      <c r="B36" s="48"/>
      <c r="C36" s="155"/>
      <c r="D36" s="49"/>
      <c r="E36" s="50"/>
      <c r="F36" s="51"/>
      <c r="G36" s="115"/>
      <c r="H36" s="116"/>
      <c r="I36" s="87"/>
      <c r="J36" s="117"/>
      <c r="K36" s="118"/>
    </row>
    <row r="37" spans="1:11" s="3" customFormat="1" ht="12.75" x14ac:dyDescent="0.2">
      <c r="A37" s="91" t="s">
        <v>76</v>
      </c>
      <c r="B37" s="119" t="str">
        <f>RIGHT($H$1,9)</f>
        <v>SECTION 5</v>
      </c>
      <c r="C37" s="120" t="s">
        <v>153</v>
      </c>
      <c r="D37" s="120"/>
      <c r="E37" s="52"/>
      <c r="F37" s="42"/>
      <c r="G37" s="121"/>
      <c r="H37" s="122"/>
      <c r="I37" s="87"/>
      <c r="J37" s="123"/>
      <c r="K37" s="156">
        <f>SUBTOTAL(9,K$5:K35)</f>
        <v>20700</v>
      </c>
    </row>
    <row r="38" spans="1:11" s="3" customFormat="1" ht="12.75" x14ac:dyDescent="0.2">
      <c r="A38" s="91" t="s">
        <v>76</v>
      </c>
      <c r="B38" s="53"/>
      <c r="C38" s="157"/>
      <c r="D38" s="54"/>
      <c r="E38" s="55"/>
      <c r="F38" s="56"/>
      <c r="G38" s="125"/>
      <c r="H38" s="126"/>
      <c r="I38" s="87"/>
      <c r="J38" s="127"/>
      <c r="K38" s="128"/>
    </row>
    <row r="39" spans="1:11" s="3" customFormat="1" ht="12.75" x14ac:dyDescent="0.2">
      <c r="A39" s="91" t="s">
        <v>76</v>
      </c>
      <c r="B39" s="48"/>
      <c r="C39" s="155"/>
      <c r="D39" s="49"/>
      <c r="E39" s="50"/>
      <c r="F39" s="51"/>
      <c r="G39" s="115"/>
      <c r="H39" s="116"/>
      <c r="I39" s="87"/>
      <c r="J39" s="117"/>
      <c r="K39" s="118"/>
    </row>
    <row r="40" spans="1:11" s="3" customFormat="1" ht="12.75" x14ac:dyDescent="0.2">
      <c r="A40" s="91" t="s">
        <v>76</v>
      </c>
      <c r="B40" s="38"/>
      <c r="C40" s="120" t="s">
        <v>154</v>
      </c>
      <c r="D40" s="120"/>
      <c r="E40" s="52"/>
      <c r="F40" s="42"/>
      <c r="G40" s="121"/>
      <c r="H40" s="122"/>
      <c r="I40" s="87"/>
      <c r="J40" s="123"/>
      <c r="K40" s="156">
        <f>SUBTOTAL(9,K$5:K38)</f>
        <v>20700</v>
      </c>
    </row>
    <row r="41" spans="1:11" s="3" customFormat="1" ht="12.75" x14ac:dyDescent="0.2">
      <c r="A41" s="91" t="s">
        <v>76</v>
      </c>
      <c r="B41" s="53"/>
      <c r="C41" s="157"/>
      <c r="D41" s="54"/>
      <c r="E41" s="55"/>
      <c r="F41" s="56"/>
      <c r="G41" s="125"/>
      <c r="H41" s="126"/>
      <c r="I41" s="87"/>
      <c r="J41" s="127"/>
      <c r="K41" s="128"/>
    </row>
    <row r="42" spans="1:11" s="3" customFormat="1" ht="12.75" x14ac:dyDescent="0.2">
      <c r="A42" s="91"/>
      <c r="B42" s="38"/>
      <c r="C42" s="39"/>
      <c r="D42" s="40"/>
      <c r="E42" s="5"/>
      <c r="F42" s="109"/>
      <c r="G42" s="134"/>
      <c r="H42" s="135"/>
      <c r="I42" s="69"/>
      <c r="J42" s="136"/>
      <c r="K42" s="134"/>
    </row>
    <row r="43" spans="1:11" s="3" customFormat="1" ht="63.75" x14ac:dyDescent="0.2">
      <c r="A43" s="91" t="s">
        <v>4</v>
      </c>
      <c r="B43" s="162"/>
      <c r="C43" s="33"/>
      <c r="D43" s="150" t="s">
        <v>263</v>
      </c>
      <c r="E43" s="34"/>
      <c r="F43" s="109"/>
      <c r="G43" s="151"/>
      <c r="H43" s="152"/>
      <c r="I43" s="69"/>
      <c r="J43" s="153"/>
      <c r="K43" s="151"/>
    </row>
    <row r="44" spans="1:11" s="3" customFormat="1" ht="12.75" x14ac:dyDescent="0.2">
      <c r="A44" s="91"/>
      <c r="B44" s="38"/>
      <c r="C44" s="39"/>
      <c r="D44" s="40"/>
      <c r="E44" s="5"/>
      <c r="F44" s="109"/>
      <c r="G44" s="134"/>
      <c r="H44" s="135"/>
      <c r="I44" s="69"/>
      <c r="J44" s="136"/>
      <c r="K44" s="134"/>
    </row>
    <row r="45" spans="1:11" s="3" customFormat="1" ht="25.5" x14ac:dyDescent="0.2">
      <c r="A45" s="91" t="s">
        <v>280</v>
      </c>
      <c r="B45" s="86" t="s">
        <v>254</v>
      </c>
      <c r="C45" s="163" t="str">
        <f>IF(0&lt;=9,'5'!$C$5&amp;"."&amp;3&amp;"."&amp;1,'5'!$C$5&amp;"."&amp;3&amp;"."&amp;1)</f>
        <v>5.3.1</v>
      </c>
      <c r="D45" s="40" t="s">
        <v>264</v>
      </c>
      <c r="E45" s="41" t="s">
        <v>253</v>
      </c>
      <c r="F45" s="110">
        <v>1</v>
      </c>
      <c r="G45" s="111"/>
      <c r="H45" s="141"/>
      <c r="I45" s="143"/>
      <c r="J45" s="111">
        <v>3000</v>
      </c>
      <c r="K45" s="111">
        <f>IF(ISNUMBER(F45),J45*F45,IF(ISNUMBER(H45),H45,IF(H45="RATE ONLY",LOWER("RATE ONLY")," ")))</f>
        <v>3000</v>
      </c>
    </row>
    <row r="46" spans="1:11" s="3" customFormat="1" ht="12.75" x14ac:dyDescent="0.2">
      <c r="A46" s="91"/>
      <c r="B46" s="38"/>
      <c r="C46" s="39"/>
      <c r="D46" s="40"/>
      <c r="E46" s="5"/>
      <c r="F46" s="109"/>
      <c r="G46" s="134"/>
      <c r="H46" s="135"/>
      <c r="I46" s="69"/>
      <c r="J46" s="136"/>
      <c r="K46" s="134"/>
    </row>
    <row r="47" spans="1:11" s="3" customFormat="1" ht="12.75" x14ac:dyDescent="0.2">
      <c r="A47" s="91"/>
      <c r="B47" s="38"/>
      <c r="C47" s="39"/>
      <c r="D47" s="40"/>
      <c r="E47" s="5"/>
      <c r="F47" s="109"/>
      <c r="G47" s="134"/>
      <c r="H47" s="135"/>
      <c r="I47" s="69"/>
      <c r="J47" s="136"/>
      <c r="K47" s="134"/>
    </row>
    <row r="48" spans="1:11" s="3" customFormat="1" ht="12.75" x14ac:dyDescent="0.2">
      <c r="A48" s="91"/>
      <c r="B48" s="38"/>
      <c r="C48" s="39"/>
      <c r="D48" s="40"/>
      <c r="E48" s="5"/>
      <c r="F48" s="109"/>
      <c r="G48" s="134"/>
      <c r="H48" s="135"/>
      <c r="I48" s="69"/>
      <c r="J48" s="136"/>
      <c r="K48" s="134"/>
    </row>
    <row r="49" spans="1:11" s="3" customFormat="1" ht="12.75" x14ac:dyDescent="0.2">
      <c r="A49" s="91"/>
      <c r="B49" s="38"/>
      <c r="C49" s="39"/>
      <c r="D49" s="40"/>
      <c r="E49" s="5"/>
      <c r="F49" s="109"/>
      <c r="G49" s="134"/>
      <c r="H49" s="135"/>
      <c r="I49" s="69"/>
      <c r="J49" s="136"/>
      <c r="K49" s="134"/>
    </row>
    <row r="50" spans="1:11" s="3" customFormat="1" ht="12.75" x14ac:dyDescent="0.2">
      <c r="A50" s="91"/>
      <c r="B50" s="38"/>
      <c r="C50" s="39"/>
      <c r="D50" s="40"/>
      <c r="E50" s="5"/>
      <c r="F50" s="109"/>
      <c r="G50" s="134"/>
      <c r="H50" s="135"/>
      <c r="I50" s="69"/>
      <c r="J50" s="136"/>
      <c r="K50" s="134"/>
    </row>
    <row r="51" spans="1:11" s="3" customFormat="1" ht="12.75" x14ac:dyDescent="0.2">
      <c r="A51" s="91"/>
      <c r="B51" s="38"/>
      <c r="C51" s="39"/>
      <c r="D51" s="40"/>
      <c r="E51" s="5"/>
      <c r="F51" s="109"/>
      <c r="G51" s="134"/>
      <c r="H51" s="135"/>
      <c r="I51" s="69"/>
      <c r="J51" s="136"/>
      <c r="K51" s="134"/>
    </row>
    <row r="52" spans="1:11" s="3" customFormat="1" ht="12.75" x14ac:dyDescent="0.2">
      <c r="A52" s="91"/>
      <c r="B52" s="38"/>
      <c r="C52" s="39"/>
      <c r="D52" s="40"/>
      <c r="E52" s="5"/>
      <c r="F52" s="109"/>
      <c r="G52" s="134"/>
      <c r="H52" s="135"/>
      <c r="I52" s="69"/>
      <c r="J52" s="136"/>
      <c r="K52" s="134"/>
    </row>
    <row r="53" spans="1:11" s="3" customFormat="1" ht="12.75" x14ac:dyDescent="0.2">
      <c r="A53" s="91"/>
      <c r="B53" s="38"/>
      <c r="C53" s="39"/>
      <c r="D53" s="40"/>
      <c r="E53" s="5"/>
      <c r="F53" s="109"/>
      <c r="G53" s="134"/>
      <c r="H53" s="135"/>
      <c r="I53" s="69"/>
      <c r="J53" s="136"/>
      <c r="K53" s="134"/>
    </row>
    <row r="54" spans="1:11" s="3" customFormat="1" ht="12.75" x14ac:dyDescent="0.2">
      <c r="A54" s="91"/>
      <c r="B54" s="38"/>
      <c r="C54" s="39"/>
      <c r="D54" s="40"/>
      <c r="E54" s="5"/>
      <c r="F54" s="109"/>
      <c r="G54" s="134"/>
      <c r="H54" s="135"/>
      <c r="I54" s="69"/>
      <c r="J54" s="136"/>
      <c r="K54" s="134"/>
    </row>
    <row r="55" spans="1:11" s="3" customFormat="1" ht="12.75" x14ac:dyDescent="0.2">
      <c r="A55" s="91"/>
      <c r="B55" s="38"/>
      <c r="C55" s="39"/>
      <c r="D55" s="40"/>
      <c r="E55" s="5"/>
      <c r="F55" s="109"/>
      <c r="G55" s="134"/>
      <c r="H55" s="135"/>
      <c r="I55" s="69"/>
      <c r="J55" s="136"/>
      <c r="K55" s="134"/>
    </row>
    <row r="56" spans="1:11" s="3" customFormat="1" ht="12.75" x14ac:dyDescent="0.2">
      <c r="A56" s="91"/>
      <c r="B56" s="38"/>
      <c r="C56" s="39"/>
      <c r="D56" s="40"/>
      <c r="E56" s="5"/>
      <c r="F56" s="109"/>
      <c r="G56" s="134"/>
      <c r="H56" s="135"/>
      <c r="I56" s="69"/>
      <c r="J56" s="136"/>
      <c r="K56" s="134"/>
    </row>
    <row r="57" spans="1:11" s="3" customFormat="1" ht="12.75" x14ac:dyDescent="0.2">
      <c r="A57" s="91"/>
      <c r="B57" s="38"/>
      <c r="C57" s="39"/>
      <c r="D57" s="40"/>
      <c r="E57" s="5"/>
      <c r="F57" s="109"/>
      <c r="G57" s="134"/>
      <c r="H57" s="135"/>
      <c r="I57" s="69"/>
      <c r="J57" s="136"/>
      <c r="K57" s="134"/>
    </row>
    <row r="58" spans="1:11" s="3" customFormat="1" ht="12.75" x14ac:dyDescent="0.2">
      <c r="A58" s="91"/>
      <c r="B58" s="38"/>
      <c r="C58" s="39"/>
      <c r="D58" s="40"/>
      <c r="E58" s="5"/>
      <c r="F58" s="109"/>
      <c r="G58" s="134"/>
      <c r="H58" s="135"/>
      <c r="I58" s="69"/>
      <c r="J58" s="136"/>
      <c r="K58" s="134"/>
    </row>
    <row r="59" spans="1:11" s="3" customFormat="1" ht="12.75" x14ac:dyDescent="0.2">
      <c r="A59" s="91"/>
      <c r="B59" s="38"/>
      <c r="C59" s="39"/>
      <c r="D59" s="40"/>
      <c r="E59" s="5"/>
      <c r="F59" s="109"/>
      <c r="G59" s="134"/>
      <c r="H59" s="135"/>
      <c r="I59" s="69"/>
      <c r="J59" s="136"/>
      <c r="K59" s="134"/>
    </row>
    <row r="60" spans="1:11" s="3" customFormat="1" ht="12.75" x14ac:dyDescent="0.2">
      <c r="A60" s="91"/>
      <c r="B60" s="38"/>
      <c r="C60" s="39"/>
      <c r="D60" s="40"/>
      <c r="E60" s="5"/>
      <c r="F60" s="109"/>
      <c r="G60" s="134"/>
      <c r="H60" s="135"/>
      <c r="I60" s="69"/>
      <c r="J60" s="136"/>
      <c r="K60" s="134"/>
    </row>
    <row r="61" spans="1:11" s="3" customFormat="1" ht="12.75" x14ac:dyDescent="0.2">
      <c r="A61" s="91"/>
      <c r="B61" s="38"/>
      <c r="C61" s="39"/>
      <c r="D61" s="40"/>
      <c r="E61" s="5"/>
      <c r="F61" s="109"/>
      <c r="G61" s="134"/>
      <c r="H61" s="135"/>
      <c r="I61" s="69"/>
      <c r="J61" s="136"/>
      <c r="K61" s="134"/>
    </row>
    <row r="62" spans="1:11" s="3" customFormat="1" ht="12.75" x14ac:dyDescent="0.2">
      <c r="A62" s="91"/>
      <c r="B62" s="38"/>
      <c r="C62" s="39"/>
      <c r="D62" s="40"/>
      <c r="E62" s="5"/>
      <c r="F62" s="109"/>
      <c r="G62" s="134"/>
      <c r="H62" s="135"/>
      <c r="I62" s="69"/>
      <c r="J62" s="136"/>
      <c r="K62" s="134"/>
    </row>
    <row r="63" spans="1:11" s="3" customFormat="1" ht="12.75" x14ac:dyDescent="0.2">
      <c r="A63" s="91"/>
      <c r="B63" s="38"/>
      <c r="C63" s="39"/>
      <c r="D63" s="40"/>
      <c r="E63" s="5"/>
      <c r="F63" s="109"/>
      <c r="G63" s="134"/>
      <c r="H63" s="135"/>
      <c r="I63" s="69"/>
      <c r="J63" s="136"/>
      <c r="K63" s="134"/>
    </row>
    <row r="64" spans="1:11" s="3" customFormat="1" ht="12.75" x14ac:dyDescent="0.2">
      <c r="A64" s="91"/>
      <c r="B64" s="38"/>
      <c r="C64" s="39"/>
      <c r="D64" s="40"/>
      <c r="E64" s="5"/>
      <c r="F64" s="109"/>
      <c r="G64" s="134"/>
      <c r="H64" s="135"/>
      <c r="I64" s="69"/>
      <c r="J64" s="136"/>
      <c r="K64" s="134"/>
    </row>
    <row r="65" spans="1:11" s="3" customFormat="1" ht="12.75" x14ac:dyDescent="0.2">
      <c r="A65" s="91"/>
      <c r="B65" s="38"/>
      <c r="C65" s="39"/>
      <c r="D65" s="40"/>
      <c r="E65" s="5"/>
      <c r="F65" s="109"/>
      <c r="G65" s="134"/>
      <c r="H65" s="135"/>
      <c r="I65" s="69"/>
      <c r="J65" s="136"/>
      <c r="K65" s="134"/>
    </row>
    <row r="66" spans="1:11" s="3" customFormat="1" ht="12.75" x14ac:dyDescent="0.2">
      <c r="A66" s="91"/>
      <c r="B66" s="38"/>
      <c r="C66" s="39"/>
      <c r="D66" s="40"/>
      <c r="E66" s="5"/>
      <c r="F66" s="109"/>
      <c r="G66" s="134"/>
      <c r="H66" s="135"/>
      <c r="I66" s="69"/>
      <c r="J66" s="136"/>
      <c r="K66" s="134"/>
    </row>
    <row r="67" spans="1:11" s="3" customFormat="1" ht="12.75" x14ac:dyDescent="0.2">
      <c r="A67" s="91"/>
      <c r="B67" s="38"/>
      <c r="C67" s="39"/>
      <c r="D67" s="40"/>
      <c r="E67" s="5"/>
      <c r="F67" s="109"/>
      <c r="G67" s="134"/>
      <c r="H67" s="135"/>
      <c r="I67" s="69"/>
      <c r="J67" s="136"/>
      <c r="K67" s="134"/>
    </row>
    <row r="68" spans="1:11" s="3" customFormat="1" ht="12.75" x14ac:dyDescent="0.2">
      <c r="A68" s="91"/>
      <c r="B68" s="38"/>
      <c r="C68" s="39"/>
      <c r="D68" s="40"/>
      <c r="E68" s="5"/>
      <c r="F68" s="109"/>
      <c r="G68" s="134"/>
      <c r="H68" s="135"/>
      <c r="I68" s="69"/>
      <c r="J68" s="136"/>
      <c r="K68" s="134"/>
    </row>
    <row r="69" spans="1:11" s="3" customFormat="1" ht="12.75" x14ac:dyDescent="0.2">
      <c r="A69" s="91"/>
      <c r="B69" s="38"/>
      <c r="C69" s="39"/>
      <c r="D69" s="40"/>
      <c r="E69" s="5"/>
      <c r="F69" s="109"/>
      <c r="G69" s="134"/>
      <c r="H69" s="135"/>
      <c r="I69" s="69"/>
      <c r="J69" s="136"/>
      <c r="K69" s="134"/>
    </row>
    <row r="70" spans="1:11" s="3" customFormat="1" ht="12.75" x14ac:dyDescent="0.2">
      <c r="A70" s="91"/>
      <c r="B70" s="38"/>
      <c r="C70" s="39"/>
      <c r="D70" s="40"/>
      <c r="E70" s="5"/>
      <c r="F70" s="109"/>
      <c r="G70" s="134"/>
      <c r="H70" s="135"/>
      <c r="I70" s="69"/>
      <c r="J70" s="136"/>
      <c r="K70" s="134"/>
    </row>
    <row r="71" spans="1:11" s="3" customFormat="1" ht="12.75" x14ac:dyDescent="0.2">
      <c r="A71" s="91"/>
      <c r="B71" s="38"/>
      <c r="C71" s="39"/>
      <c r="D71" s="40"/>
      <c r="E71" s="5"/>
      <c r="F71" s="109"/>
      <c r="G71" s="134"/>
      <c r="H71" s="135"/>
      <c r="I71" s="69"/>
      <c r="J71" s="136"/>
      <c r="K71" s="134"/>
    </row>
    <row r="72" spans="1:11" s="3" customFormat="1" ht="12.75" x14ac:dyDescent="0.2">
      <c r="A72" s="91"/>
      <c r="B72" s="38"/>
      <c r="C72" s="39"/>
      <c r="D72" s="40"/>
      <c r="E72" s="5"/>
      <c r="F72" s="109"/>
      <c r="G72" s="134"/>
      <c r="H72" s="135"/>
      <c r="I72" s="69"/>
      <c r="J72" s="136"/>
      <c r="K72" s="134"/>
    </row>
    <row r="73" spans="1:11" s="3" customFormat="1" ht="12.75" x14ac:dyDescent="0.2">
      <c r="A73" s="91"/>
      <c r="B73" s="38"/>
      <c r="C73" s="39"/>
      <c r="D73" s="40"/>
      <c r="E73" s="5"/>
      <c r="F73" s="109"/>
      <c r="G73" s="134"/>
      <c r="H73" s="135"/>
      <c r="I73" s="69"/>
      <c r="J73" s="136"/>
      <c r="K73" s="134"/>
    </row>
    <row r="74" spans="1:11" s="3" customFormat="1" ht="12.75" x14ac:dyDescent="0.2">
      <c r="A74" s="91"/>
      <c r="B74" s="38"/>
      <c r="C74" s="39"/>
      <c r="D74" s="40"/>
      <c r="E74" s="5"/>
      <c r="F74" s="109"/>
      <c r="G74" s="134"/>
      <c r="H74" s="135"/>
      <c r="I74" s="69"/>
      <c r="J74" s="136"/>
      <c r="K74" s="134"/>
    </row>
    <row r="75" spans="1:11" s="3" customFormat="1" ht="12.75" x14ac:dyDescent="0.2">
      <c r="A75" s="91"/>
      <c r="B75" s="38"/>
      <c r="C75" s="39"/>
      <c r="D75" s="40"/>
      <c r="E75" s="5"/>
      <c r="F75" s="109"/>
      <c r="G75" s="134"/>
      <c r="H75" s="135"/>
      <c r="I75" s="69"/>
      <c r="J75" s="136"/>
      <c r="K75" s="134"/>
    </row>
    <row r="76" spans="1:11" s="3" customFormat="1" ht="12.75" x14ac:dyDescent="0.2">
      <c r="A76" s="91"/>
      <c r="B76" s="38"/>
      <c r="C76" s="39"/>
      <c r="D76" s="40"/>
      <c r="E76" s="5"/>
      <c r="F76" s="109"/>
      <c r="G76" s="134"/>
      <c r="H76" s="135"/>
      <c r="I76" s="69"/>
      <c r="J76" s="136"/>
      <c r="K76" s="134"/>
    </row>
    <row r="77" spans="1:11" s="3" customFormat="1" ht="12.75" x14ac:dyDescent="0.2">
      <c r="A77" s="91"/>
      <c r="B77" s="38"/>
      <c r="C77" s="39"/>
      <c r="D77" s="40"/>
      <c r="E77" s="5"/>
      <c r="F77" s="109"/>
      <c r="G77" s="134"/>
      <c r="H77" s="135"/>
      <c r="I77" s="69"/>
      <c r="J77" s="136"/>
      <c r="K77" s="134"/>
    </row>
    <row r="78" spans="1:11" s="3" customFormat="1" ht="12.75" x14ac:dyDescent="0.2">
      <c r="A78" s="91"/>
      <c r="B78" s="38"/>
      <c r="C78" s="39"/>
      <c r="D78" s="40"/>
      <c r="E78" s="5"/>
      <c r="F78" s="109"/>
      <c r="G78" s="134"/>
      <c r="H78" s="135"/>
      <c r="I78" s="69"/>
      <c r="J78" s="136"/>
      <c r="K78" s="134"/>
    </row>
    <row r="79" spans="1:11" s="3" customFormat="1" ht="12.75" x14ac:dyDescent="0.2">
      <c r="A79" s="91"/>
      <c r="B79" s="38"/>
      <c r="C79" s="39"/>
      <c r="D79" s="40"/>
      <c r="E79" s="5"/>
      <c r="F79" s="109"/>
      <c r="G79" s="134"/>
      <c r="H79" s="135"/>
      <c r="I79" s="69"/>
      <c r="J79" s="136"/>
      <c r="K79" s="134"/>
    </row>
    <row r="80" spans="1:11" s="3" customFormat="1" ht="12.75" x14ac:dyDescent="0.2">
      <c r="A80" s="91"/>
      <c r="B80" s="38"/>
      <c r="C80" s="39"/>
      <c r="D80" s="40"/>
      <c r="E80" s="5"/>
      <c r="F80" s="109"/>
      <c r="G80" s="134"/>
      <c r="H80" s="135"/>
      <c r="I80" s="69"/>
      <c r="J80" s="136"/>
      <c r="K80" s="134"/>
    </row>
    <row r="81" spans="1:12" s="3" customFormat="1" ht="12.75" x14ac:dyDescent="0.2">
      <c r="A81" s="91"/>
      <c r="B81" s="38"/>
      <c r="C81" s="39"/>
      <c r="D81" s="40"/>
      <c r="E81" s="5"/>
      <c r="F81" s="109"/>
      <c r="G81" s="134"/>
      <c r="H81" s="135"/>
      <c r="I81" s="69"/>
      <c r="J81" s="136"/>
      <c r="K81" s="134"/>
    </row>
    <row r="82" spans="1:12" s="3" customFormat="1" ht="12.75" x14ac:dyDescent="0.2">
      <c r="A82" s="91"/>
      <c r="B82" s="38"/>
      <c r="C82" s="39"/>
      <c r="D82" s="40"/>
      <c r="E82" s="5"/>
      <c r="F82" s="109"/>
      <c r="G82" s="134"/>
      <c r="H82" s="135"/>
      <c r="I82" s="69"/>
      <c r="J82" s="136"/>
      <c r="K82" s="134"/>
    </row>
    <row r="83" spans="1:12" s="3" customFormat="1" ht="12.75" x14ac:dyDescent="0.2">
      <c r="A83" s="91"/>
      <c r="B83" s="38"/>
      <c r="C83" s="39"/>
      <c r="D83" s="40"/>
      <c r="E83" s="5"/>
      <c r="F83" s="109"/>
      <c r="G83" s="134"/>
      <c r="H83" s="135"/>
      <c r="I83" s="69"/>
      <c r="J83" s="136"/>
      <c r="K83" s="134"/>
    </row>
    <row r="84" spans="1:12" s="3" customFormat="1" ht="12.75" x14ac:dyDescent="0.2">
      <c r="A84" s="91"/>
      <c r="B84" s="38"/>
      <c r="C84" s="39"/>
      <c r="D84" s="40"/>
      <c r="E84" s="5"/>
      <c r="F84" s="109"/>
      <c r="G84" s="134"/>
      <c r="H84" s="135"/>
      <c r="I84" s="69"/>
      <c r="J84" s="136"/>
      <c r="K84" s="134"/>
    </row>
    <row r="85" spans="1:12" s="3" customFormat="1" ht="12.75" x14ac:dyDescent="0.2">
      <c r="A85" s="91"/>
      <c r="B85" s="38"/>
      <c r="C85" s="39"/>
      <c r="D85" s="40"/>
      <c r="E85" s="5"/>
      <c r="F85" s="109"/>
      <c r="G85" s="134"/>
      <c r="H85" s="135"/>
      <c r="I85" s="69"/>
      <c r="J85" s="136"/>
      <c r="K85" s="134"/>
    </row>
    <row r="86" spans="1:12" customFormat="1" ht="12.75" x14ac:dyDescent="0.2">
      <c r="A86" s="91" t="s">
        <v>1</v>
      </c>
      <c r="B86" s="57"/>
      <c r="C86" s="158"/>
      <c r="D86" s="58"/>
      <c r="E86" s="59"/>
      <c r="F86" s="129"/>
      <c r="G86" s="60"/>
      <c r="H86" s="61"/>
      <c r="I86" s="87"/>
      <c r="J86" s="117"/>
      <c r="K86" s="118"/>
      <c r="L86" s="1"/>
    </row>
    <row r="87" spans="1:12" customFormat="1" ht="12.75" x14ac:dyDescent="0.2">
      <c r="A87" s="91" t="s">
        <v>1</v>
      </c>
      <c r="B87" s="130" t="str">
        <f>RIGHT($H$1,9)</f>
        <v>SECTION 5</v>
      </c>
      <c r="C87" s="131" t="s">
        <v>155</v>
      </c>
      <c r="D87" s="131"/>
      <c r="E87" s="62"/>
      <c r="F87" s="132"/>
      <c r="G87" s="159"/>
      <c r="H87" s="63"/>
      <c r="I87" s="87"/>
      <c r="J87" s="123"/>
      <c r="K87" s="156">
        <f>SUBTOTAL(9,K$5:K46)</f>
        <v>23700</v>
      </c>
      <c r="L87" s="1"/>
    </row>
    <row r="88" spans="1:12" customFormat="1" ht="12.75" x14ac:dyDescent="0.2">
      <c r="A88" s="91" t="s">
        <v>1</v>
      </c>
      <c r="B88" s="64"/>
      <c r="C88" s="160"/>
      <c r="D88" s="65"/>
      <c r="E88" s="66"/>
      <c r="F88" s="133"/>
      <c r="G88" s="67"/>
      <c r="H88" s="68"/>
      <c r="I88" s="87"/>
      <c r="J88" s="127"/>
      <c r="K88" s="128"/>
      <c r="L88" s="1"/>
    </row>
  </sheetData>
  <dataConsolidate link="1"/>
  <dataValidations count="1">
    <dataValidation type="list" showInputMessage="1" showErrorMessage="1" sqref="E36:E41" xr:uid="{BB2A4030-B88F-4B6B-91FA-1ED29726FE97}">
      <formula1>"-,No,m,m²,m³,%,Prov Sum,Lump Sum,Sum, Litre, hour, day"</formula1>
    </dataValidation>
  </dataValidations>
  <pageMargins left="0.78740157480314954" right="0.19685039370078738" top="0.59055118110236215" bottom="0.59055118110236215" header="0.19685039370078738" footer="0.19685039370078738"/>
  <pageSetup paperSize="9" firstPageNumber="5" orientation="portrait" cellComments="atEnd" useFirstPageNumber="1" r:id="rId1"/>
  <headerFooter>
    <oddHeader>&amp;LX&amp;CY&amp;RZ</oddHeader>
    <oddFooter>&amp;CPage &amp;P&amp;RPrint date: &amp;D</oddFooter>
  </headerFooter>
  <rowBreaks count="1" manualBreakCount="1">
    <brk id="38"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L45"/>
  <sheetViews>
    <sheetView view="pageBreakPreview" topLeftCell="B1" zoomScaleNormal="75" workbookViewId="0">
      <pane xSplit="5" ySplit="4" topLeftCell="G5" activePane="bottomRight" state="frozenSplit"/>
      <selection activeCell="K33" sqref="K33"/>
      <selection pane="topRight" activeCell="K33" sqref="K33"/>
      <selection pane="bottomLeft" activeCell="K33" sqref="K33"/>
      <selection pane="bottomRight" activeCell="K33" sqref="K33"/>
    </sheetView>
  </sheetViews>
  <sheetFormatPr defaultColWidth="9.140625" defaultRowHeight="15" x14ac:dyDescent="0.2"/>
  <cols>
    <col min="1" max="1" width="10.42578125" style="2" hidden="1" customWidth="1"/>
    <col min="2" max="2" width="10.7109375" style="12" customWidth="1"/>
    <col min="3" max="3" width="7.7109375" style="11" customWidth="1"/>
    <col min="4" max="4" width="32.7109375" style="10" customWidth="1"/>
    <col min="5" max="5" width="8.7109375" style="9" customWidth="1"/>
    <col min="6" max="6" width="9.7109375" style="4" customWidth="1"/>
    <col min="7" max="7" width="11.7109375" style="8" customWidth="1"/>
    <col min="8" max="8" width="12.7109375" style="8" customWidth="1"/>
    <col min="9" max="9" width="12.7109375" style="7" customWidth="1"/>
    <col min="10" max="10" width="11.7109375" style="7" customWidth="1"/>
    <col min="11" max="11" width="12.7109375" style="7" customWidth="1"/>
    <col min="12" max="16384" width="9.140625" style="6"/>
  </cols>
  <sheetData>
    <row r="1" spans="1:12" s="14" customFormat="1" ht="12.75" x14ac:dyDescent="0.2">
      <c r="A1" s="87" t="s">
        <v>2</v>
      </c>
      <c r="B1" s="88"/>
      <c r="C1" s="88"/>
      <c r="D1" s="88"/>
      <c r="E1" s="88"/>
      <c r="F1" s="89"/>
      <c r="G1" s="89"/>
      <c r="H1" s="147" t="s">
        <v>265</v>
      </c>
      <c r="I1" s="148">
        <f>SUBTOTAL(9,K$5:K1016)</f>
        <v>101500</v>
      </c>
      <c r="J1" s="94"/>
      <c r="K1" s="149" t="str">
        <f>H1</f>
        <v>SECTION 6</v>
      </c>
    </row>
    <row r="2" spans="1:12" customFormat="1" ht="12.75" x14ac:dyDescent="0.2">
      <c r="A2" s="91" t="s">
        <v>3</v>
      </c>
      <c r="B2" s="80" t="s">
        <v>124</v>
      </c>
      <c r="C2" s="28"/>
      <c r="D2" s="29"/>
      <c r="E2" s="30"/>
      <c r="F2" s="31"/>
      <c r="G2" s="31"/>
      <c r="H2" s="31"/>
      <c r="I2" s="87"/>
      <c r="J2" s="31"/>
      <c r="K2" s="31"/>
      <c r="L2" s="1"/>
    </row>
    <row r="3" spans="1:12" s="15" customFormat="1" ht="12.75" x14ac:dyDescent="0.2">
      <c r="A3" s="91" t="s">
        <v>3</v>
      </c>
      <c r="B3" s="25" t="s">
        <v>125</v>
      </c>
      <c r="C3" s="83" t="s">
        <v>95</v>
      </c>
      <c r="D3" s="96" t="s">
        <v>82</v>
      </c>
      <c r="E3" s="96" t="s">
        <v>83</v>
      </c>
      <c r="F3" s="97" t="s">
        <v>84</v>
      </c>
      <c r="G3" s="98" t="s">
        <v>85</v>
      </c>
      <c r="H3" s="97" t="s">
        <v>86</v>
      </c>
      <c r="I3" s="91"/>
      <c r="J3" s="98" t="s">
        <v>85</v>
      </c>
      <c r="K3" s="97" t="s">
        <v>86</v>
      </c>
    </row>
    <row r="4" spans="1:12" customFormat="1" ht="12.75" x14ac:dyDescent="0.2">
      <c r="A4" s="91" t="s">
        <v>3</v>
      </c>
      <c r="B4" s="81" t="s">
        <v>126</v>
      </c>
      <c r="C4" s="32" t="s">
        <v>123</v>
      </c>
      <c r="D4" s="100"/>
      <c r="E4" s="100"/>
      <c r="F4" s="101"/>
      <c r="G4" s="102"/>
      <c r="H4" s="101"/>
      <c r="I4" s="103"/>
      <c r="J4" s="102"/>
      <c r="K4" s="101"/>
    </row>
    <row r="5" spans="1:12" s="3" customFormat="1" ht="25.5" x14ac:dyDescent="0.2">
      <c r="A5" s="91" t="s">
        <v>4</v>
      </c>
      <c r="B5" s="162"/>
      <c r="C5" s="33">
        <v>6</v>
      </c>
      <c r="D5" s="150" t="s">
        <v>266</v>
      </c>
      <c r="E5" s="34"/>
      <c r="F5" s="109"/>
      <c r="G5" s="151"/>
      <c r="H5" s="152"/>
      <c r="I5" s="69"/>
      <c r="J5" s="153"/>
      <c r="K5" s="151"/>
    </row>
    <row r="6" spans="1:12" s="3" customFormat="1" ht="12.75" x14ac:dyDescent="0.2">
      <c r="A6" s="91"/>
      <c r="B6" s="38"/>
      <c r="C6" s="39"/>
      <c r="D6" s="40"/>
      <c r="E6" s="5"/>
      <c r="F6" s="109"/>
      <c r="G6" s="134"/>
      <c r="H6" s="135"/>
      <c r="I6" s="69"/>
      <c r="J6" s="136"/>
      <c r="K6" s="134"/>
    </row>
    <row r="7" spans="1:12" s="3" customFormat="1" ht="25.5" x14ac:dyDescent="0.2">
      <c r="A7" s="91" t="s">
        <v>5</v>
      </c>
      <c r="B7" s="82"/>
      <c r="C7" s="161" t="str">
        <f>IF(1&lt;=9,'6'!$C$5&amp;"."&amp;1,'6'!$C$5&amp;"."&amp;1)</f>
        <v>6.1</v>
      </c>
      <c r="D7" s="46" t="s">
        <v>267</v>
      </c>
      <c r="E7" s="41"/>
      <c r="F7" s="110"/>
      <c r="G7" s="111"/>
      <c r="H7" s="141"/>
      <c r="I7" s="143"/>
      <c r="J7" s="111"/>
      <c r="K7" s="111" t="str">
        <f>IF(ISNUMBER(F7),J7*F7,IF(ISNUMBER(H7),H7,IF(H7="RATE ONLY",H7," ")))</f>
        <v xml:space="preserve"> </v>
      </c>
    </row>
    <row r="8" spans="1:12" s="3" customFormat="1" ht="12.75" x14ac:dyDescent="0.2">
      <c r="A8" s="91"/>
      <c r="B8" s="38"/>
      <c r="C8" s="39"/>
      <c r="D8" s="40"/>
      <c r="E8" s="5"/>
      <c r="F8" s="109"/>
      <c r="G8" s="134"/>
      <c r="H8" s="135"/>
      <c r="I8" s="69"/>
      <c r="J8" s="136"/>
      <c r="K8" s="134"/>
    </row>
    <row r="9" spans="1:12" s="3" customFormat="1" ht="38.25" x14ac:dyDescent="0.2">
      <c r="A9" s="91" t="s">
        <v>280</v>
      </c>
      <c r="B9" s="86"/>
      <c r="C9" s="163" t="str">
        <f>IF(0&lt;=9,'6'!$C$5&amp;"."&amp;1&amp;"."&amp;1,'6'!$C$5&amp;"."&amp;1&amp;"."&amp;1)</f>
        <v>6.1.1</v>
      </c>
      <c r="D9" s="40" t="s">
        <v>268</v>
      </c>
      <c r="E9" s="41" t="s">
        <v>253</v>
      </c>
      <c r="F9" s="110">
        <v>52</v>
      </c>
      <c r="G9" s="111"/>
      <c r="H9" s="141"/>
      <c r="I9" s="143"/>
      <c r="J9" s="111">
        <v>200</v>
      </c>
      <c r="K9" s="111">
        <f>IF(ISNUMBER(F9),J9*F9,IF(ISNUMBER(H9),H9,IF(H9="RATE ONLY",LOWER("RATE ONLY")," ")))</f>
        <v>10400</v>
      </c>
    </row>
    <row r="10" spans="1:12" s="3" customFormat="1" ht="12.75" x14ac:dyDescent="0.2">
      <c r="A10" s="91"/>
      <c r="B10" s="38"/>
      <c r="C10" s="39"/>
      <c r="D10" s="40"/>
      <c r="E10" s="5"/>
      <c r="F10" s="109"/>
      <c r="G10" s="134"/>
      <c r="H10" s="135"/>
      <c r="I10" s="69"/>
      <c r="J10" s="136"/>
      <c r="K10" s="134"/>
    </row>
    <row r="11" spans="1:12" s="3" customFormat="1" ht="51" x14ac:dyDescent="0.2">
      <c r="A11" s="91" t="s">
        <v>280</v>
      </c>
      <c r="B11" s="86"/>
      <c r="C11" s="163" t="str">
        <f>IF(0&lt;=9,'6'!$C$5&amp;"."&amp;1&amp;"."&amp;2,'6'!$C$5&amp;"."&amp;1&amp;"."&amp;2)</f>
        <v>6.1.2</v>
      </c>
      <c r="D11" s="40" t="s">
        <v>269</v>
      </c>
      <c r="E11" s="41" t="s">
        <v>253</v>
      </c>
      <c r="F11" s="110">
        <v>42</v>
      </c>
      <c r="G11" s="111"/>
      <c r="H11" s="141"/>
      <c r="I11" s="143"/>
      <c r="J11" s="111">
        <v>250</v>
      </c>
      <c r="K11" s="111">
        <f>IF(ISNUMBER(F11),J11*F11,IF(ISNUMBER(H11),H11,IF(H11="RATE ONLY",LOWER("RATE ONLY")," ")))</f>
        <v>10500</v>
      </c>
    </row>
    <row r="12" spans="1:12" s="3" customFormat="1" ht="12.75" x14ac:dyDescent="0.2">
      <c r="A12" s="91"/>
      <c r="B12" s="38"/>
      <c r="C12" s="39"/>
      <c r="D12" s="40"/>
      <c r="E12" s="5"/>
      <c r="F12" s="109"/>
      <c r="G12" s="134"/>
      <c r="H12" s="135"/>
      <c r="I12" s="69"/>
      <c r="J12" s="136"/>
      <c r="K12" s="134"/>
    </row>
    <row r="13" spans="1:12" s="3" customFormat="1" ht="25.5" x14ac:dyDescent="0.2">
      <c r="A13" s="91" t="s">
        <v>280</v>
      </c>
      <c r="B13" s="86"/>
      <c r="C13" s="163" t="str">
        <f>IF(0&lt;=9,'6'!$C$5&amp;"."&amp;1&amp;"."&amp;3,'6'!$C$5&amp;"."&amp;1&amp;"."&amp;3)</f>
        <v>6.1.3</v>
      </c>
      <c r="D13" s="40" t="s">
        <v>270</v>
      </c>
      <c r="E13" s="41" t="s">
        <v>253</v>
      </c>
      <c r="F13" s="110">
        <v>52</v>
      </c>
      <c r="G13" s="111"/>
      <c r="H13" s="141"/>
      <c r="I13" s="143"/>
      <c r="J13" s="111">
        <v>300</v>
      </c>
      <c r="K13" s="111">
        <f>IF(ISNUMBER(F13),J13*F13,IF(ISNUMBER(H13),H13,IF(H13="RATE ONLY",LOWER("RATE ONLY")," ")))</f>
        <v>15600</v>
      </c>
    </row>
    <row r="14" spans="1:12" s="3" customFormat="1" ht="12.75" x14ac:dyDescent="0.2">
      <c r="A14" s="91"/>
      <c r="B14" s="38"/>
      <c r="C14" s="39"/>
      <c r="D14" s="40"/>
      <c r="E14" s="5"/>
      <c r="F14" s="109"/>
      <c r="G14" s="134"/>
      <c r="H14" s="135"/>
      <c r="I14" s="69"/>
      <c r="J14" s="136"/>
      <c r="K14" s="134"/>
    </row>
    <row r="15" spans="1:12" s="3" customFormat="1" ht="25.5" x14ac:dyDescent="0.2">
      <c r="A15" s="91" t="s">
        <v>280</v>
      </c>
      <c r="B15" s="86"/>
      <c r="C15" s="163" t="str">
        <f>IF(0&lt;=9,'6'!$C$5&amp;"."&amp;1&amp;"."&amp;4,'6'!$C$5&amp;"."&amp;1&amp;"."&amp;4)</f>
        <v>6.1.4</v>
      </c>
      <c r="D15" s="40" t="s">
        <v>271</v>
      </c>
      <c r="E15" s="41" t="s">
        <v>171</v>
      </c>
      <c r="F15" s="110">
        <v>1</v>
      </c>
      <c r="G15" s="111"/>
      <c r="H15" s="141"/>
      <c r="I15" s="143"/>
      <c r="J15" s="111">
        <v>15000</v>
      </c>
      <c r="K15" s="111">
        <f>IF(ISNUMBER(F15),J15*F15,IF(ISNUMBER(H15),H15,IF(H15="RATE ONLY",LOWER("RATE ONLY")," ")))</f>
        <v>15000</v>
      </c>
    </row>
    <row r="16" spans="1:12" s="3" customFormat="1" ht="12.75" x14ac:dyDescent="0.2">
      <c r="A16" s="91"/>
      <c r="B16" s="38"/>
      <c r="C16" s="39"/>
      <c r="D16" s="40"/>
      <c r="E16" s="5"/>
      <c r="F16" s="109"/>
      <c r="G16" s="134"/>
      <c r="H16" s="135"/>
      <c r="I16" s="69"/>
      <c r="J16" s="136"/>
      <c r="K16" s="134"/>
    </row>
    <row r="17" spans="1:11" s="3" customFormat="1" ht="25.5" x14ac:dyDescent="0.2">
      <c r="A17" s="91" t="s">
        <v>5</v>
      </c>
      <c r="B17" s="82"/>
      <c r="C17" s="161" t="str">
        <f>IF(2&lt;=9,'6'!$C$5&amp;"."&amp;2,'6'!$C$5&amp;"."&amp;2)</f>
        <v>6.2</v>
      </c>
      <c r="D17" s="46" t="s">
        <v>272</v>
      </c>
      <c r="E17" s="41"/>
      <c r="F17" s="110"/>
      <c r="G17" s="111"/>
      <c r="H17" s="141"/>
      <c r="I17" s="143"/>
      <c r="J17" s="111"/>
      <c r="K17" s="111" t="str">
        <f>IF(ISNUMBER(F17),J17*F17,IF(ISNUMBER(H17),H17,IF(H17="RATE ONLY",H17," ")))</f>
        <v xml:space="preserve"> </v>
      </c>
    </row>
    <row r="18" spans="1:11" s="3" customFormat="1" ht="12.75" x14ac:dyDescent="0.2">
      <c r="A18" s="91"/>
      <c r="B18" s="38"/>
      <c r="C18" s="39"/>
      <c r="D18" s="40"/>
      <c r="E18" s="5"/>
      <c r="F18" s="109"/>
      <c r="G18" s="134"/>
      <c r="H18" s="135"/>
      <c r="I18" s="69"/>
      <c r="J18" s="136"/>
      <c r="K18" s="134"/>
    </row>
    <row r="19" spans="1:11" s="3" customFormat="1" ht="25.5" x14ac:dyDescent="0.2">
      <c r="A19" s="91" t="s">
        <v>280</v>
      </c>
      <c r="B19" s="86"/>
      <c r="C19" s="163" t="str">
        <f>IF(0&lt;=9,'6'!$C$5&amp;"."&amp;2&amp;"."&amp;1,'6'!$C$5&amp;"."&amp;2&amp;"."&amp;1)</f>
        <v>6.2.1</v>
      </c>
      <c r="D19" s="40" t="s">
        <v>273</v>
      </c>
      <c r="E19" s="41" t="s">
        <v>171</v>
      </c>
      <c r="F19" s="110">
        <v>1</v>
      </c>
      <c r="G19" s="111"/>
      <c r="H19" s="141"/>
      <c r="I19" s="143"/>
      <c r="J19" s="111">
        <v>15000</v>
      </c>
      <c r="K19" s="111">
        <f>IF(ISNUMBER(F19),J19*F19,IF(ISNUMBER(H19),H19,IF(H19="RATE ONLY",LOWER("RATE ONLY")," ")))</f>
        <v>15000</v>
      </c>
    </row>
    <row r="20" spans="1:11" s="3" customFormat="1" ht="12.75" x14ac:dyDescent="0.2">
      <c r="A20" s="91"/>
      <c r="B20" s="38"/>
      <c r="C20" s="39"/>
      <c r="D20" s="40"/>
      <c r="E20" s="5"/>
      <c r="F20" s="109"/>
      <c r="G20" s="134"/>
      <c r="H20" s="135"/>
      <c r="I20" s="69"/>
      <c r="J20" s="136"/>
      <c r="K20" s="134"/>
    </row>
    <row r="21" spans="1:11" s="3" customFormat="1" ht="38.25" x14ac:dyDescent="0.2">
      <c r="A21" s="91" t="s">
        <v>280</v>
      </c>
      <c r="B21" s="86"/>
      <c r="C21" s="163" t="str">
        <f>IF(0&lt;=9,'6'!$C$5&amp;"."&amp;2&amp;"."&amp;2,'6'!$C$5&amp;"."&amp;2&amp;"."&amp;2)</f>
        <v>6.2.2</v>
      </c>
      <c r="D21" s="40" t="s">
        <v>274</v>
      </c>
      <c r="E21" s="41" t="s">
        <v>253</v>
      </c>
      <c r="F21" s="110">
        <v>20</v>
      </c>
      <c r="G21" s="111"/>
      <c r="H21" s="141"/>
      <c r="I21" s="143"/>
      <c r="J21" s="111">
        <v>500</v>
      </c>
      <c r="K21" s="111">
        <f>IF(ISNUMBER(F21),J21*F21,IF(ISNUMBER(H21),H21,IF(H21="RATE ONLY",LOWER("RATE ONLY")," ")))</f>
        <v>10000</v>
      </c>
    </row>
    <row r="22" spans="1:11" s="3" customFormat="1" ht="12.75" x14ac:dyDescent="0.2">
      <c r="A22" s="91"/>
      <c r="B22" s="38"/>
      <c r="C22" s="39"/>
      <c r="D22" s="40"/>
      <c r="E22" s="5"/>
      <c r="F22" s="109"/>
      <c r="G22" s="134"/>
      <c r="H22" s="135"/>
      <c r="I22" s="69"/>
      <c r="J22" s="136"/>
      <c r="K22" s="134"/>
    </row>
    <row r="23" spans="1:11" s="3" customFormat="1" ht="25.5" x14ac:dyDescent="0.2">
      <c r="A23" s="91" t="s">
        <v>280</v>
      </c>
      <c r="B23" s="86"/>
      <c r="C23" s="163" t="str">
        <f>IF(0&lt;=9,'6'!$C$5&amp;"."&amp;2&amp;"."&amp;3,'6'!$C$5&amp;"."&amp;2&amp;"."&amp;3)</f>
        <v>6.2.3</v>
      </c>
      <c r="D23" s="40" t="s">
        <v>275</v>
      </c>
      <c r="E23" s="41" t="s">
        <v>171</v>
      </c>
      <c r="F23" s="110">
        <v>1</v>
      </c>
      <c r="G23" s="111"/>
      <c r="H23" s="141"/>
      <c r="I23" s="143"/>
      <c r="J23" s="111">
        <v>25000</v>
      </c>
      <c r="K23" s="111">
        <f>IF(ISNUMBER(F23),J23*F23,IF(ISNUMBER(H23),H23,IF(H23="RATE ONLY",LOWER("RATE ONLY")," ")))</f>
        <v>25000</v>
      </c>
    </row>
    <row r="24" spans="1:11" s="3" customFormat="1" ht="12.75" x14ac:dyDescent="0.2">
      <c r="A24" s="91"/>
      <c r="B24" s="38"/>
      <c r="C24" s="39"/>
      <c r="D24" s="40"/>
      <c r="E24" s="5"/>
      <c r="F24" s="109"/>
      <c r="G24" s="134"/>
      <c r="H24" s="135"/>
      <c r="I24" s="69"/>
      <c r="J24" s="136"/>
      <c r="K24" s="134"/>
    </row>
    <row r="25" spans="1:11" s="3" customFormat="1" ht="12.75" x14ac:dyDescent="0.2">
      <c r="A25" s="91"/>
      <c r="B25" s="38"/>
      <c r="C25" s="39"/>
      <c r="D25" s="40"/>
      <c r="E25" s="5"/>
      <c r="F25" s="109"/>
      <c r="G25" s="134"/>
      <c r="H25" s="135"/>
      <c r="I25" s="69"/>
      <c r="J25" s="136"/>
      <c r="K25" s="134"/>
    </row>
    <row r="26" spans="1:11" s="3" customFormat="1" ht="12.75" x14ac:dyDescent="0.2">
      <c r="A26" s="91"/>
      <c r="B26" s="38"/>
      <c r="C26" s="39"/>
      <c r="D26" s="40"/>
      <c r="E26" s="5"/>
      <c r="F26" s="109"/>
      <c r="G26" s="134"/>
      <c r="H26" s="135"/>
      <c r="I26" s="69"/>
      <c r="J26" s="136"/>
      <c r="K26" s="134"/>
    </row>
    <row r="27" spans="1:11" s="3" customFormat="1" ht="12.75" x14ac:dyDescent="0.2">
      <c r="A27" s="91"/>
      <c r="B27" s="38"/>
      <c r="C27" s="39"/>
      <c r="D27" s="40"/>
      <c r="E27" s="5"/>
      <c r="F27" s="109"/>
      <c r="G27" s="134"/>
      <c r="H27" s="135"/>
      <c r="I27" s="69"/>
      <c r="J27" s="136"/>
      <c r="K27" s="134"/>
    </row>
    <row r="28" spans="1:11" s="3" customFormat="1" ht="12.75" x14ac:dyDescent="0.2">
      <c r="A28" s="91"/>
      <c r="B28" s="38"/>
      <c r="C28" s="39"/>
      <c r="D28" s="40"/>
      <c r="E28" s="5"/>
      <c r="F28" s="109"/>
      <c r="G28" s="134"/>
      <c r="H28" s="135"/>
      <c r="I28" s="69"/>
      <c r="J28" s="136"/>
      <c r="K28" s="134"/>
    </row>
    <row r="29" spans="1:11" s="3" customFormat="1" ht="12.75" x14ac:dyDescent="0.2">
      <c r="A29" s="91"/>
      <c r="B29" s="38"/>
      <c r="C29" s="39"/>
      <c r="D29" s="40"/>
      <c r="E29" s="5"/>
      <c r="F29" s="109"/>
      <c r="G29" s="134"/>
      <c r="H29" s="135"/>
      <c r="I29" s="69"/>
      <c r="J29" s="136"/>
      <c r="K29" s="134"/>
    </row>
    <row r="30" spans="1:11" s="3" customFormat="1" ht="12.75" x14ac:dyDescent="0.2">
      <c r="A30" s="91"/>
      <c r="B30" s="38"/>
      <c r="C30" s="39"/>
      <c r="D30" s="40"/>
      <c r="E30" s="5"/>
      <c r="F30" s="109"/>
      <c r="G30" s="134"/>
      <c r="H30" s="135"/>
      <c r="I30" s="69"/>
      <c r="J30" s="136"/>
      <c r="K30" s="134"/>
    </row>
    <row r="31" spans="1:11" s="3" customFormat="1" ht="12.75" x14ac:dyDescent="0.2">
      <c r="A31" s="91"/>
      <c r="B31" s="38"/>
      <c r="C31" s="39"/>
      <c r="D31" s="40"/>
      <c r="E31" s="5"/>
      <c r="F31" s="109"/>
      <c r="G31" s="134"/>
      <c r="H31" s="135"/>
      <c r="I31" s="69"/>
      <c r="J31" s="136"/>
      <c r="K31" s="134"/>
    </row>
    <row r="32" spans="1:11" s="3" customFormat="1" ht="12.75" x14ac:dyDescent="0.2">
      <c r="A32" s="91"/>
      <c r="B32" s="38"/>
      <c r="C32" s="39"/>
      <c r="D32" s="40"/>
      <c r="E32" s="5"/>
      <c r="F32" s="109"/>
      <c r="G32" s="134"/>
      <c r="H32" s="135"/>
      <c r="I32" s="69"/>
      <c r="J32" s="136"/>
      <c r="K32" s="134"/>
    </row>
    <row r="33" spans="1:12" s="3" customFormat="1" ht="12.75" x14ac:dyDescent="0.2">
      <c r="A33" s="91"/>
      <c r="B33" s="38"/>
      <c r="C33" s="39"/>
      <c r="D33" s="40"/>
      <c r="E33" s="5"/>
      <c r="F33" s="109"/>
      <c r="G33" s="134"/>
      <c r="H33" s="135"/>
      <c r="I33" s="69"/>
      <c r="J33" s="136"/>
      <c r="K33" s="134"/>
    </row>
    <row r="34" spans="1:12" s="3" customFormat="1" ht="12.75" x14ac:dyDescent="0.2">
      <c r="A34" s="91"/>
      <c r="B34" s="38"/>
      <c r="C34" s="39"/>
      <c r="D34" s="40"/>
      <c r="E34" s="5"/>
      <c r="F34" s="109"/>
      <c r="G34" s="134"/>
      <c r="H34" s="135"/>
      <c r="I34" s="69"/>
      <c r="J34" s="136"/>
      <c r="K34" s="134"/>
    </row>
    <row r="35" spans="1:12" s="3" customFormat="1" ht="12.75" x14ac:dyDescent="0.2">
      <c r="A35" s="91"/>
      <c r="B35" s="38"/>
      <c r="C35" s="39"/>
      <c r="D35" s="40"/>
      <c r="E35" s="5"/>
      <c r="F35" s="109"/>
      <c r="G35" s="134"/>
      <c r="H35" s="135"/>
      <c r="I35" s="69"/>
      <c r="J35" s="136"/>
      <c r="K35" s="134"/>
    </row>
    <row r="36" spans="1:12" s="3" customFormat="1" ht="12.75" x14ac:dyDescent="0.2">
      <c r="A36" s="91"/>
      <c r="B36" s="38"/>
      <c r="C36" s="39"/>
      <c r="D36" s="40"/>
      <c r="E36" s="5"/>
      <c r="F36" s="109"/>
      <c r="G36" s="134"/>
      <c r="H36" s="135"/>
      <c r="I36" s="69"/>
      <c r="J36" s="136"/>
      <c r="K36" s="134"/>
    </row>
    <row r="37" spans="1:12" s="3" customFormat="1" ht="12.75" x14ac:dyDescent="0.2">
      <c r="A37" s="91"/>
      <c r="B37" s="38"/>
      <c r="C37" s="39"/>
      <c r="D37" s="40"/>
      <c r="E37" s="5"/>
      <c r="F37" s="109"/>
      <c r="G37" s="134"/>
      <c r="H37" s="135"/>
      <c r="I37" s="69"/>
      <c r="J37" s="136"/>
      <c r="K37" s="134"/>
    </row>
    <row r="38" spans="1:12" s="3" customFormat="1" ht="12.75" x14ac:dyDescent="0.2">
      <c r="A38" s="91"/>
      <c r="B38" s="38"/>
      <c r="C38" s="39"/>
      <c r="D38" s="40"/>
      <c r="E38" s="5"/>
      <c r="F38" s="109"/>
      <c r="G38" s="134"/>
      <c r="H38" s="135"/>
      <c r="I38" s="69"/>
      <c r="J38" s="136"/>
      <c r="K38" s="134"/>
    </row>
    <row r="39" spans="1:12" s="3" customFormat="1" ht="12.75" x14ac:dyDescent="0.2">
      <c r="A39" s="91"/>
      <c r="B39" s="38"/>
      <c r="C39" s="39"/>
      <c r="D39" s="40"/>
      <c r="E39" s="5"/>
      <c r="F39" s="109"/>
      <c r="G39" s="134"/>
      <c r="H39" s="135"/>
      <c r="I39" s="69"/>
      <c r="J39" s="136"/>
      <c r="K39" s="134"/>
    </row>
    <row r="40" spans="1:12" s="3" customFormat="1" ht="12.75" x14ac:dyDescent="0.2">
      <c r="A40" s="91"/>
      <c r="B40" s="38"/>
      <c r="C40" s="39"/>
      <c r="D40" s="40"/>
      <c r="E40" s="5"/>
      <c r="F40" s="109"/>
      <c r="G40" s="134"/>
      <c r="H40" s="135"/>
      <c r="I40" s="69"/>
      <c r="J40" s="136"/>
      <c r="K40" s="134"/>
    </row>
    <row r="41" spans="1:12" s="3" customFormat="1" ht="12.75" x14ac:dyDescent="0.2">
      <c r="A41" s="91"/>
      <c r="B41" s="38"/>
      <c r="C41" s="39"/>
      <c r="D41" s="40"/>
      <c r="E41" s="5"/>
      <c r="F41" s="109"/>
      <c r="G41" s="134"/>
      <c r="H41" s="135"/>
      <c r="I41" s="69"/>
      <c r="J41" s="136"/>
      <c r="K41" s="134"/>
    </row>
    <row r="42" spans="1:12" s="3" customFormat="1" ht="12.75" x14ac:dyDescent="0.2">
      <c r="A42" s="91"/>
      <c r="B42" s="38"/>
      <c r="C42" s="39"/>
      <c r="D42" s="40"/>
      <c r="E42" s="5"/>
      <c r="F42" s="109"/>
      <c r="G42" s="134"/>
      <c r="H42" s="135"/>
      <c r="I42" s="69"/>
      <c r="J42" s="136"/>
      <c r="K42" s="134"/>
    </row>
    <row r="43" spans="1:12" customFormat="1" ht="12.75" x14ac:dyDescent="0.2">
      <c r="A43" s="91" t="s">
        <v>1</v>
      </c>
      <c r="B43" s="57"/>
      <c r="C43" s="158"/>
      <c r="D43" s="58"/>
      <c r="E43" s="59"/>
      <c r="F43" s="129"/>
      <c r="G43" s="60"/>
      <c r="H43" s="61"/>
      <c r="I43" s="87"/>
      <c r="J43" s="117"/>
      <c r="K43" s="118"/>
      <c r="L43" s="1"/>
    </row>
    <row r="44" spans="1:12" customFormat="1" ht="12.75" x14ac:dyDescent="0.2">
      <c r="A44" s="91" t="s">
        <v>1</v>
      </c>
      <c r="B44" s="130" t="str">
        <f>RIGHT($H$1,9)</f>
        <v>SECTION 6</v>
      </c>
      <c r="C44" s="131" t="s">
        <v>155</v>
      </c>
      <c r="D44" s="131"/>
      <c r="E44" s="62"/>
      <c r="F44" s="132"/>
      <c r="G44" s="159"/>
      <c r="H44" s="63"/>
      <c r="I44" s="87"/>
      <c r="J44" s="123"/>
      <c r="K44" s="156">
        <f>SUBTOTAL(9,K$5:K24)</f>
        <v>101500</v>
      </c>
      <c r="L44" s="1"/>
    </row>
    <row r="45" spans="1:12" customFormat="1" ht="12.75" x14ac:dyDescent="0.2">
      <c r="A45" s="91" t="s">
        <v>1</v>
      </c>
      <c r="B45" s="64"/>
      <c r="C45" s="160"/>
      <c r="D45" s="65"/>
      <c r="E45" s="66"/>
      <c r="F45" s="133"/>
      <c r="G45" s="67"/>
      <c r="H45" s="68"/>
      <c r="I45" s="87"/>
      <c r="J45" s="127"/>
      <c r="K45" s="128"/>
      <c r="L45" s="1"/>
    </row>
  </sheetData>
  <dataConsolidate link="1"/>
  <pageMargins left="0.78740157480314954" right="0.19685039370078738" top="0.59055118110236215" bottom="0.59055118110236215" header="0.19685039370078738" footer="0.19685039370078738"/>
  <pageSetup paperSize="9" firstPageNumber="7" orientation="portrait" cellComments="atEnd" useFirstPageNumber="1" r:id="rId1"/>
  <headerFooter>
    <oddHeader>&amp;LX&amp;CY&amp;RZ</oddHeader>
    <oddFooter>&amp;CPage &amp;P&amp;RPrint date: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29</vt:i4>
      </vt:variant>
    </vt:vector>
  </HeadingPairs>
  <TitlesOfParts>
    <vt:vector size="39" baseType="lpstr">
      <vt:lpstr>BillTemplate</vt:lpstr>
      <vt:lpstr>SumTemplate</vt:lpstr>
      <vt:lpstr>Info</vt:lpstr>
      <vt:lpstr>1</vt:lpstr>
      <vt:lpstr>2</vt:lpstr>
      <vt:lpstr>3</vt:lpstr>
      <vt:lpstr>4</vt:lpstr>
      <vt:lpstr>5</vt:lpstr>
      <vt:lpstr>6</vt:lpstr>
      <vt:lpstr>Summary</vt:lpstr>
      <vt:lpstr>BillTemplate!BillEnd</vt:lpstr>
      <vt:lpstr>BillTemplate!BillSheet</vt:lpstr>
      <vt:lpstr>BillTemplate!Blank</vt:lpstr>
      <vt:lpstr>BillTemplate!ColHDR</vt:lpstr>
      <vt:lpstr>BillTemplate!IHDR</vt:lpstr>
      <vt:lpstr>BillTemplate!IHDR1</vt:lpstr>
      <vt:lpstr>BillTemplate!IHDR2</vt:lpstr>
      <vt:lpstr>BillTemplate!IHDR3</vt:lpstr>
      <vt:lpstr>BillTemplate!Item</vt:lpstr>
      <vt:lpstr>BillTemplate!ITEM1</vt:lpstr>
      <vt:lpstr>BillTemplate!ITEM2</vt:lpstr>
      <vt:lpstr>BillTemplate!ITEM3</vt:lpstr>
      <vt:lpstr>BillTemplate!Note</vt:lpstr>
      <vt:lpstr>BillTemplate!PB</vt:lpstr>
      <vt:lpstr>'1'!Print_Area</vt:lpstr>
      <vt:lpstr>'2'!Print_Area</vt:lpstr>
      <vt:lpstr>'3'!Print_Area</vt:lpstr>
      <vt:lpstr>'4'!Print_Area</vt:lpstr>
      <vt:lpstr>'5'!Print_Area</vt:lpstr>
      <vt:lpstr>'6'!Print_Area</vt:lpstr>
      <vt:lpstr>Summary!Print_Area</vt:lpstr>
      <vt:lpstr>'1'!Print_Titles</vt:lpstr>
      <vt:lpstr>'2'!Print_Titles</vt:lpstr>
      <vt:lpstr>'3'!Print_Titles</vt:lpstr>
      <vt:lpstr>'4'!Print_Titles</vt:lpstr>
      <vt:lpstr>'5'!Print_Titles</vt:lpstr>
      <vt:lpstr>'6'!Print_Titles</vt:lpstr>
      <vt:lpstr>Summary!Print_Titles</vt:lpstr>
      <vt:lpstr>SumTemplate!SumBillRow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dc:creator>
  <cp:lastModifiedBy>Kobus Burger</cp:lastModifiedBy>
  <cp:lastPrinted>2020-06-11T08:47:56Z</cp:lastPrinted>
  <dcterms:created xsi:type="dcterms:W3CDTF">2002-11-13T13:15:02Z</dcterms:created>
  <dcterms:modified xsi:type="dcterms:W3CDTF">2020-06-11T08:48:09Z</dcterms:modified>
</cp:coreProperties>
</file>