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y/PycharmProjects/2020RecordPredictions/"/>
    </mc:Choice>
  </mc:AlternateContent>
  <xr:revisionPtr revIDLastSave="0" documentId="8_{E2FB2EC3-8AE7-8944-B883-F02574BE4698}" xr6:coauthVersionLast="45" xr6:coauthVersionMax="45" xr10:uidLastSave="{00000000-0000-0000-0000-000000000000}"/>
  <bookViews>
    <workbookView xWindow="0" yWindow="0" windowWidth="28800" windowHeight="18000" xr2:uid="{9072F809-2498-034D-8243-E0BF5AC9C7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3" i="1" l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44" i="1"/>
  <c r="P7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43" i="1"/>
  <c r="O43" i="1"/>
  <c r="O73" i="1"/>
  <c r="O7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J73" i="1"/>
  <c r="L73" i="1"/>
  <c r="K73" i="1"/>
  <c r="D43" i="1"/>
  <c r="E43" i="1" s="1"/>
  <c r="Y35" i="1"/>
  <c r="X35" i="1"/>
  <c r="S37" i="1"/>
  <c r="S5" i="1"/>
  <c r="T5" i="1" s="1"/>
  <c r="U5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0" i="1"/>
  <c r="P21" i="1"/>
  <c r="P22" i="1"/>
  <c r="P23" i="1"/>
  <c r="P24" i="1"/>
  <c r="P20" i="1"/>
  <c r="P16" i="1"/>
  <c r="P17" i="1"/>
  <c r="P18" i="1"/>
  <c r="P19" i="1"/>
  <c r="P15" i="1"/>
  <c r="P11" i="1"/>
  <c r="P12" i="1"/>
  <c r="P13" i="1"/>
  <c r="P14" i="1"/>
  <c r="P10" i="1"/>
  <c r="P6" i="1"/>
  <c r="P7" i="1"/>
  <c r="P8" i="1"/>
  <c r="P9" i="1"/>
  <c r="P5" i="1"/>
  <c r="P25" i="1"/>
  <c r="P26" i="1"/>
  <c r="P27" i="1"/>
  <c r="P28" i="1"/>
  <c r="P29" i="1"/>
  <c r="P31" i="1"/>
  <c r="P32" i="1"/>
  <c r="P33" i="1"/>
  <c r="P34" i="1"/>
  <c r="P30" i="1"/>
  <c r="G37" i="1"/>
  <c r="G32" i="1"/>
  <c r="O35" i="1"/>
  <c r="E34" i="1"/>
  <c r="F11" i="1" s="1"/>
  <c r="C34" i="1"/>
  <c r="D6" i="1" s="1"/>
  <c r="C32" i="1"/>
  <c r="C33" i="1" s="1"/>
  <c r="E32" i="1"/>
  <c r="E33" i="1" s="1"/>
  <c r="B32" i="1"/>
  <c r="F20" i="1" l="1"/>
  <c r="F29" i="1"/>
  <c r="F9" i="1"/>
  <c r="F10" i="1"/>
  <c r="F7" i="1"/>
  <c r="F28" i="1"/>
  <c r="F13" i="1"/>
  <c r="F8" i="1"/>
  <c r="F24" i="1"/>
  <c r="F23" i="1"/>
  <c r="F17" i="1"/>
  <c r="F6" i="1"/>
  <c r="F2" i="1"/>
  <c r="F16" i="1"/>
  <c r="F22" i="1"/>
  <c r="F31" i="1"/>
  <c r="F18" i="1"/>
  <c r="F14" i="1"/>
  <c r="F26" i="1"/>
  <c r="F5" i="1"/>
  <c r="F25" i="1"/>
  <c r="F4" i="1"/>
  <c r="F30" i="1"/>
  <c r="F21" i="1"/>
  <c r="F12" i="1"/>
  <c r="F15" i="1"/>
  <c r="F3" i="1"/>
  <c r="F19" i="1"/>
  <c r="F27" i="1"/>
  <c r="Q35" i="1"/>
  <c r="P35" i="1"/>
  <c r="D28" i="1"/>
  <c r="D8" i="1"/>
  <c r="D24" i="1"/>
  <c r="D23" i="1"/>
  <c r="K23" i="1" s="1"/>
  <c r="D17" i="1"/>
  <c r="D11" i="1"/>
  <c r="D18" i="1"/>
  <c r="D31" i="1"/>
  <c r="D13" i="1"/>
  <c r="D2" i="1"/>
  <c r="K2" i="1" s="1"/>
  <c r="D16" i="1"/>
  <c r="D20" i="1"/>
  <c r="K20" i="1" s="1"/>
  <c r="D14" i="1"/>
  <c r="D22" i="1"/>
  <c r="D26" i="1"/>
  <c r="D29" i="1"/>
  <c r="K29" i="1" s="1"/>
  <c r="D5" i="1"/>
  <c r="K5" i="1" s="1"/>
  <c r="D25" i="1"/>
  <c r="D9" i="1"/>
  <c r="D4" i="1"/>
  <c r="K4" i="1" s="1"/>
  <c r="D30" i="1"/>
  <c r="D21" i="1"/>
  <c r="K21" i="1" s="1"/>
  <c r="D12" i="1"/>
  <c r="D10" i="1"/>
  <c r="D15" i="1"/>
  <c r="D3" i="1"/>
  <c r="D7" i="1"/>
  <c r="K7" i="1" s="1"/>
  <c r="D19" i="1"/>
  <c r="K19" i="1" s="1"/>
  <c r="D27" i="1"/>
  <c r="K27" i="1" s="1"/>
  <c r="K12" i="1" l="1"/>
  <c r="K9" i="1"/>
  <c r="K18" i="1"/>
  <c r="K24" i="1"/>
  <c r="K25" i="1"/>
  <c r="F32" i="1"/>
  <c r="K10" i="1"/>
  <c r="K31" i="1"/>
  <c r="K26" i="1"/>
  <c r="K16" i="1"/>
  <c r="K3" i="1"/>
  <c r="K22" i="1"/>
  <c r="K11" i="1"/>
  <c r="K8" i="1"/>
  <c r="K15" i="1"/>
  <c r="K30" i="1"/>
  <c r="K14" i="1"/>
  <c r="K13" i="1"/>
  <c r="K17" i="1"/>
  <c r="K28" i="1"/>
  <c r="K6" i="1"/>
  <c r="D32" i="1"/>
  <c r="K33" i="1" l="1"/>
  <c r="R6" i="1"/>
  <c r="R7" i="1" l="1"/>
  <c r="S7" i="1" s="1"/>
  <c r="T7" i="1" s="1"/>
  <c r="U7" i="1" s="1"/>
  <c r="S6" i="1"/>
  <c r="R8" i="1"/>
  <c r="R9" i="1" s="1"/>
  <c r="T6" i="1" l="1"/>
  <c r="U6" i="1" s="1"/>
  <c r="R10" i="1"/>
  <c r="S9" i="1"/>
  <c r="T9" i="1" s="1"/>
  <c r="U9" i="1" s="1"/>
  <c r="S8" i="1"/>
  <c r="T8" i="1" s="1"/>
  <c r="U8" i="1" s="1"/>
  <c r="S10" i="1" l="1"/>
  <c r="R11" i="1"/>
  <c r="S11" i="1" s="1"/>
  <c r="T11" i="1" s="1"/>
  <c r="U11" i="1" s="1"/>
  <c r="T10" i="1" l="1"/>
  <c r="U10" i="1" s="1"/>
  <c r="R12" i="1"/>
  <c r="S12" i="1" s="1"/>
  <c r="T12" i="1" l="1"/>
  <c r="U12" i="1" s="1"/>
  <c r="R13" i="1"/>
  <c r="S13" i="1" l="1"/>
  <c r="R14" i="1"/>
  <c r="S14" i="1" l="1"/>
  <c r="T14" i="1" s="1"/>
  <c r="U14" i="1" s="1"/>
  <c r="R15" i="1"/>
  <c r="T13" i="1"/>
  <c r="U13" i="1" s="1"/>
  <c r="S15" i="1" l="1"/>
  <c r="R16" i="1"/>
  <c r="S16" i="1" l="1"/>
  <c r="T16" i="1" s="1"/>
  <c r="U16" i="1" s="1"/>
  <c r="R17" i="1"/>
  <c r="T15" i="1"/>
  <c r="U15" i="1" s="1"/>
  <c r="S17" i="1" l="1"/>
  <c r="T17" i="1" s="1"/>
  <c r="U17" i="1" s="1"/>
  <c r="R18" i="1"/>
  <c r="S18" i="1" l="1"/>
  <c r="R19" i="1"/>
  <c r="S19" i="1" l="1"/>
  <c r="T19" i="1" s="1"/>
  <c r="U19" i="1" s="1"/>
  <c r="R20" i="1"/>
  <c r="T18" i="1"/>
  <c r="U18" i="1" s="1"/>
  <c r="S20" i="1" l="1"/>
  <c r="T20" i="1" s="1"/>
  <c r="U20" i="1" s="1"/>
  <c r="R21" i="1"/>
  <c r="S21" i="1" l="1"/>
  <c r="T21" i="1" s="1"/>
  <c r="U21" i="1" s="1"/>
  <c r="R22" i="1"/>
  <c r="S22" i="1" l="1"/>
  <c r="T22" i="1" s="1"/>
  <c r="U22" i="1" s="1"/>
  <c r="R23" i="1"/>
  <c r="S23" i="1" l="1"/>
  <c r="T23" i="1" s="1"/>
  <c r="U23" i="1" s="1"/>
  <c r="R24" i="1"/>
  <c r="S24" i="1" l="1"/>
  <c r="T24" i="1" s="1"/>
  <c r="U24" i="1" s="1"/>
  <c r="R25" i="1"/>
  <c r="S25" i="1" l="1"/>
  <c r="T25" i="1" s="1"/>
  <c r="U25" i="1" s="1"/>
  <c r="R26" i="1"/>
  <c r="S26" i="1" l="1"/>
  <c r="T26" i="1" s="1"/>
  <c r="U26" i="1" s="1"/>
  <c r="R27" i="1"/>
  <c r="S27" i="1" l="1"/>
  <c r="T27" i="1" s="1"/>
  <c r="U27" i="1" s="1"/>
  <c r="R28" i="1"/>
  <c r="S28" i="1" l="1"/>
  <c r="T28" i="1" s="1"/>
  <c r="U28" i="1" s="1"/>
  <c r="R29" i="1"/>
  <c r="S29" i="1" l="1"/>
  <c r="T29" i="1" s="1"/>
  <c r="U29" i="1" s="1"/>
  <c r="R30" i="1"/>
  <c r="S30" i="1" l="1"/>
  <c r="T30" i="1" s="1"/>
  <c r="U30" i="1" s="1"/>
  <c r="R31" i="1"/>
  <c r="S31" i="1" l="1"/>
  <c r="T31" i="1" s="1"/>
  <c r="U31" i="1" s="1"/>
  <c r="R32" i="1"/>
  <c r="S32" i="1" l="1"/>
  <c r="T32" i="1" s="1"/>
  <c r="U32" i="1" s="1"/>
  <c r="R33" i="1"/>
  <c r="S33" i="1" l="1"/>
  <c r="T33" i="1" s="1"/>
  <c r="U33" i="1" s="1"/>
  <c r="R34" i="1"/>
  <c r="S34" i="1" s="1"/>
  <c r="T34" i="1" l="1"/>
  <c r="U34" i="1" s="1"/>
  <c r="U35" i="1" s="1"/>
  <c r="S35" i="1"/>
  <c r="C46" i="1"/>
  <c r="C47" i="1" s="1"/>
  <c r="C44" i="1"/>
  <c r="D46" i="1"/>
  <c r="E46" i="1"/>
  <c r="C45" i="1"/>
  <c r="D45" i="1"/>
  <c r="E45" i="1"/>
  <c r="D44" i="1"/>
  <c r="E44" i="1" s="1"/>
  <c r="D47" i="1" l="1"/>
  <c r="E47" i="1" s="1"/>
  <c r="C48" i="1"/>
  <c r="C49" i="1" l="1"/>
  <c r="D48" i="1"/>
  <c r="E48" i="1" s="1"/>
  <c r="C50" i="1" l="1"/>
  <c r="D49" i="1"/>
  <c r="E49" i="1" s="1"/>
  <c r="C51" i="1" l="1"/>
  <c r="D50" i="1"/>
  <c r="E50" i="1" s="1"/>
  <c r="D51" i="1" l="1"/>
  <c r="E51" i="1" s="1"/>
  <c r="C52" i="1"/>
  <c r="D52" i="1" l="1"/>
  <c r="E52" i="1" s="1"/>
  <c r="C53" i="1"/>
  <c r="D53" i="1" l="1"/>
  <c r="E53" i="1" s="1"/>
  <c r="C54" i="1"/>
  <c r="D54" i="1" l="1"/>
  <c r="E54" i="1" s="1"/>
  <c r="C55" i="1"/>
  <c r="D55" i="1" l="1"/>
  <c r="E55" i="1" s="1"/>
  <c r="C56" i="1"/>
  <c r="D56" i="1" l="1"/>
  <c r="E56" i="1" s="1"/>
  <c r="C57" i="1"/>
  <c r="D57" i="1" l="1"/>
  <c r="E57" i="1" s="1"/>
  <c r="C58" i="1"/>
  <c r="C59" i="1" l="1"/>
  <c r="D58" i="1"/>
  <c r="E58" i="1" s="1"/>
  <c r="D59" i="1" l="1"/>
  <c r="E59" i="1" s="1"/>
  <c r="C60" i="1"/>
  <c r="D60" i="1" l="1"/>
  <c r="E60" i="1" s="1"/>
  <c r="C61" i="1"/>
  <c r="D61" i="1" l="1"/>
  <c r="E61" i="1" s="1"/>
  <c r="C62" i="1"/>
  <c r="C63" i="1" l="1"/>
  <c r="D62" i="1"/>
  <c r="E62" i="1" s="1"/>
  <c r="C64" i="1" l="1"/>
  <c r="D63" i="1"/>
  <c r="E63" i="1" s="1"/>
  <c r="C65" i="1" l="1"/>
  <c r="D64" i="1"/>
  <c r="E64" i="1" s="1"/>
  <c r="C66" i="1" l="1"/>
  <c r="D65" i="1"/>
  <c r="E65" i="1" s="1"/>
  <c r="C67" i="1" l="1"/>
  <c r="D66" i="1"/>
  <c r="E66" i="1" s="1"/>
  <c r="D67" i="1" l="1"/>
  <c r="E67" i="1" s="1"/>
  <c r="C68" i="1"/>
  <c r="D68" i="1" l="1"/>
  <c r="E68" i="1" s="1"/>
  <c r="C69" i="1"/>
  <c r="D69" i="1" l="1"/>
  <c r="E69" i="1" s="1"/>
  <c r="C70" i="1"/>
  <c r="C71" i="1" l="1"/>
  <c r="D70" i="1"/>
  <c r="E70" i="1" s="1"/>
  <c r="D71" i="1" l="1"/>
  <c r="E71" i="1" s="1"/>
  <c r="C72" i="1"/>
  <c r="D72" i="1" s="1"/>
  <c r="E72" i="1" s="1"/>
  <c r="E73" i="1" s="1"/>
</calcChain>
</file>

<file path=xl/sharedStrings.xml><?xml version="1.0" encoding="utf-8"?>
<sst xmlns="http://schemas.openxmlformats.org/spreadsheetml/2006/main" count="275" uniqueCount="76">
  <si>
    <t>Team</t>
  </si>
  <si>
    <t>2019 Wins</t>
  </si>
  <si>
    <t>2019 Predicted Wins</t>
  </si>
  <si>
    <t>2020 Precited Wins</t>
  </si>
  <si>
    <t>Angels</t>
  </si>
  <si>
    <t>Astros</t>
  </si>
  <si>
    <t>Athletics</t>
  </si>
  <si>
    <t>Blue Jays</t>
  </si>
  <si>
    <t>Braves</t>
  </si>
  <si>
    <t>Brewers</t>
  </si>
  <si>
    <t>Cardinals</t>
  </si>
  <si>
    <t>Cubs</t>
  </si>
  <si>
    <t>Diamondbacks</t>
  </si>
  <si>
    <t>Dodgers</t>
  </si>
  <si>
    <t>Giants</t>
  </si>
  <si>
    <t>Indians</t>
  </si>
  <si>
    <t>Mariners</t>
  </si>
  <si>
    <t>Marlins</t>
  </si>
  <si>
    <t>Mets</t>
  </si>
  <si>
    <t>Nationals</t>
  </si>
  <si>
    <t>Orioles</t>
  </si>
  <si>
    <t>Padres</t>
  </si>
  <si>
    <t>Phillies</t>
  </si>
  <si>
    <t>Pirates</t>
  </si>
  <si>
    <t>Rangers</t>
  </si>
  <si>
    <t>Rays</t>
  </si>
  <si>
    <t>Red Sox</t>
  </si>
  <si>
    <t>Reds</t>
  </si>
  <si>
    <t>Rockies</t>
  </si>
  <si>
    <t>Royals</t>
  </si>
  <si>
    <t>Tigers</t>
  </si>
  <si>
    <t>Twins</t>
  </si>
  <si>
    <t>White Sox</t>
  </si>
  <si>
    <t>Yankees</t>
  </si>
  <si>
    <t>2019 Scaled</t>
  </si>
  <si>
    <t>2020 Scaled</t>
  </si>
  <si>
    <t>MAE 2019</t>
  </si>
  <si>
    <t>TOTAL</t>
  </si>
  <si>
    <t>2020 Sclaed 2</t>
  </si>
  <si>
    <t>Manual Ajustment</t>
  </si>
  <si>
    <t>ranking</t>
  </si>
  <si>
    <t>log(ranking)</t>
  </si>
  <si>
    <t>scaled log</t>
  </si>
  <si>
    <t>scaled wins</t>
  </si>
  <si>
    <t>Scaled 2020 Predicted Wins</t>
  </si>
  <si>
    <t>2020 Predicted Wins</t>
  </si>
  <si>
    <t>Scaled 2019 Predicted Wins</t>
  </si>
  <si>
    <t xml:space="preserve"> 2020 Projected Record</t>
  </si>
  <si>
    <t>81-81</t>
  </si>
  <si>
    <t>101-61</t>
  </si>
  <si>
    <t>83-79</t>
  </si>
  <si>
    <t>68-94</t>
  </si>
  <si>
    <t>96-66</t>
  </si>
  <si>
    <t>86-76</t>
  </si>
  <si>
    <t>77-85</t>
  </si>
  <si>
    <t>88-74</t>
  </si>
  <si>
    <t>107-55</t>
  </si>
  <si>
    <t>71-91</t>
  </si>
  <si>
    <t>84-78</t>
  </si>
  <si>
    <t>61-101</t>
  </si>
  <si>
    <t>64-98</t>
  </si>
  <si>
    <t>90-72</t>
  </si>
  <si>
    <t>92-70</t>
  </si>
  <si>
    <t>58-104</t>
  </si>
  <si>
    <t>73-89</t>
  </si>
  <si>
    <t>94-68</t>
  </si>
  <si>
    <t>79-83</t>
  </si>
  <si>
    <t>67-95</t>
  </si>
  <si>
    <t>63-99</t>
  </si>
  <si>
    <t>78-84</t>
  </si>
  <si>
    <t>97-65</t>
  </si>
  <si>
    <t>2019 Win Totals</t>
  </si>
  <si>
    <t>MAE</t>
  </si>
  <si>
    <t>Ranking</t>
  </si>
  <si>
    <t>Natual Log of Ranking</t>
  </si>
  <si>
    <t>Wins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</si>
</sst>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1304-1A4D-BD47-88E9-6863C4BC4794}">
  <dimension ref="A1:AB74"/>
  <sheetViews>
    <sheetView tabSelected="1" topLeftCell="N1" workbookViewId="0">
      <selection activeCell="AB37" sqref="AB37"/>
    </sheetView>
  </sheetViews>
  <sheetFormatPr baseColWidth="10" defaultRowHeight="16"/>
  <cols>
    <col min="1" max="1" width="13" bestFit="1" customWidth="1"/>
    <col min="3" max="3" width="18.1640625" bestFit="1" customWidth="1"/>
    <col min="4" max="4" width="18.1640625" customWidth="1"/>
    <col min="5" max="5" width="17.1640625" bestFit="1" customWidth="1"/>
    <col min="9" max="9" width="13" bestFit="1" customWidth="1"/>
    <col min="14" max="14" width="13" bestFit="1" customWidth="1"/>
    <col min="15" max="15" width="17.1640625" bestFit="1" customWidth="1"/>
    <col min="16" max="16" width="18.1640625" bestFit="1" customWidth="1"/>
    <col min="23" max="23" width="13" bestFit="1" customWidth="1"/>
    <col min="24" max="24" width="11.5" customWidth="1"/>
    <col min="25" max="25" width="13" customWidth="1"/>
    <col min="27" max="27" width="13" bestFit="1" customWidth="1"/>
    <col min="28" max="28" width="20.1640625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34</v>
      </c>
      <c r="E1" s="1" t="s">
        <v>3</v>
      </c>
      <c r="F1" s="1" t="s">
        <v>35</v>
      </c>
      <c r="G1" s="1" t="s">
        <v>38</v>
      </c>
    </row>
    <row r="2" spans="1:28">
      <c r="A2" s="2" t="s">
        <v>30</v>
      </c>
      <c r="B2">
        <v>47</v>
      </c>
      <c r="C2">
        <v>53</v>
      </c>
      <c r="D2" s="1">
        <f>ROUND(C2*$C$34, 0)</f>
        <v>55</v>
      </c>
      <c r="E2">
        <v>73</v>
      </c>
      <c r="F2">
        <f>ROUND(E2*$E$34, 0)</f>
        <v>67</v>
      </c>
      <c r="G2">
        <v>73</v>
      </c>
      <c r="J2" t="s">
        <v>36</v>
      </c>
      <c r="K2">
        <f>ABS(D2-B2)</f>
        <v>8</v>
      </c>
    </row>
    <row r="3" spans="1:28">
      <c r="A3" s="2" t="s">
        <v>20</v>
      </c>
      <c r="B3">
        <v>54</v>
      </c>
      <c r="C3">
        <v>53</v>
      </c>
      <c r="D3" s="1">
        <f>ROUND(C3*$C$34, 0)</f>
        <v>55</v>
      </c>
      <c r="E3">
        <v>69</v>
      </c>
      <c r="F3">
        <f>ROUND(E3*$E$34, 0)</f>
        <v>63</v>
      </c>
      <c r="G3">
        <v>69</v>
      </c>
      <c r="K3">
        <f t="shared" ref="K3:K31" si="0">ABS(D3-B3)</f>
        <v>1</v>
      </c>
    </row>
    <row r="4" spans="1:28" ht="51">
      <c r="A4" s="2" t="s">
        <v>17</v>
      </c>
      <c r="B4">
        <v>57</v>
      </c>
      <c r="C4">
        <v>63</v>
      </c>
      <c r="D4" s="1">
        <f>ROUND(C4*$C$34, 0)</f>
        <v>65</v>
      </c>
      <c r="E4">
        <v>74</v>
      </c>
      <c r="F4">
        <f>ROUND(E4*$E$34, 0)</f>
        <v>67</v>
      </c>
      <c r="G4">
        <v>74</v>
      </c>
      <c r="K4">
        <f t="shared" si="0"/>
        <v>8</v>
      </c>
      <c r="N4" s="1" t="s">
        <v>0</v>
      </c>
      <c r="O4" s="1" t="s">
        <v>3</v>
      </c>
      <c r="P4" s="1" t="s">
        <v>39</v>
      </c>
      <c r="R4" s="1" t="s">
        <v>40</v>
      </c>
      <c r="S4" s="1" t="s">
        <v>41</v>
      </c>
      <c r="T4" s="1" t="s">
        <v>42</v>
      </c>
      <c r="U4" t="s">
        <v>43</v>
      </c>
      <c r="W4" s="1" t="s">
        <v>0</v>
      </c>
      <c r="X4" s="7" t="s">
        <v>45</v>
      </c>
      <c r="Y4" s="7" t="s">
        <v>44</v>
      </c>
      <c r="AA4" s="12" t="s">
        <v>0</v>
      </c>
      <c r="AB4" s="6" t="s">
        <v>47</v>
      </c>
    </row>
    <row r="5" spans="1:28">
      <c r="A5" s="2" t="s">
        <v>29</v>
      </c>
      <c r="B5">
        <v>59</v>
      </c>
      <c r="C5">
        <v>58</v>
      </c>
      <c r="D5" s="1">
        <f>ROUND(C5*$C$34, 0)</f>
        <v>60</v>
      </c>
      <c r="E5">
        <v>77</v>
      </c>
      <c r="F5">
        <f>ROUND(E5*$E$34, 0)</f>
        <v>70</v>
      </c>
      <c r="G5">
        <v>77</v>
      </c>
      <c r="K5">
        <f t="shared" si="0"/>
        <v>1</v>
      </c>
      <c r="N5" s="2" t="s">
        <v>20</v>
      </c>
      <c r="O5" s="4">
        <v>69</v>
      </c>
      <c r="P5" s="2">
        <f>O5-17</f>
        <v>52</v>
      </c>
      <c r="Q5">
        <f>O5-16</f>
        <v>53</v>
      </c>
      <c r="R5">
        <v>30</v>
      </c>
      <c r="S5">
        <f>LN(R5)</f>
        <v>3.4011973816621555</v>
      </c>
      <c r="T5">
        <f>ROUND(S5*$S$37, 0)</f>
        <v>11</v>
      </c>
      <c r="U5">
        <f>O5-T5</f>
        <v>58</v>
      </c>
      <c r="W5" s="2" t="s">
        <v>4</v>
      </c>
      <c r="X5" s="8">
        <v>90</v>
      </c>
      <c r="Y5" s="9">
        <v>81</v>
      </c>
      <c r="Z5" s="5"/>
      <c r="AA5" s="3" t="s">
        <v>4</v>
      </c>
      <c r="AB5" s="11" t="s">
        <v>48</v>
      </c>
    </row>
    <row r="6" spans="1:28">
      <c r="A6" s="2" t="s">
        <v>7</v>
      </c>
      <c r="B6">
        <v>67</v>
      </c>
      <c r="C6">
        <v>69</v>
      </c>
      <c r="D6" s="1">
        <f>ROUND(C6*$C$34, 0)</f>
        <v>71</v>
      </c>
      <c r="E6">
        <v>78</v>
      </c>
      <c r="F6">
        <f>ROUND(E6*$E$34, 0)</f>
        <v>71</v>
      </c>
      <c r="G6">
        <v>78</v>
      </c>
      <c r="K6">
        <f t="shared" si="0"/>
        <v>4</v>
      </c>
      <c r="N6" s="2" t="s">
        <v>16</v>
      </c>
      <c r="O6" s="4">
        <v>72</v>
      </c>
      <c r="P6" s="2">
        <f>O6-17</f>
        <v>55</v>
      </c>
      <c r="Q6">
        <f>O6-16</f>
        <v>56</v>
      </c>
      <c r="R6">
        <f>R5-1</f>
        <v>29</v>
      </c>
      <c r="S6">
        <f>LN(R6)</f>
        <v>3.3672958299864741</v>
      </c>
      <c r="T6">
        <f>ROUND(S6*$S$37, 0)</f>
        <v>11</v>
      </c>
      <c r="U6">
        <f>O6-T6</f>
        <v>61</v>
      </c>
      <c r="W6" s="2" t="s">
        <v>5</v>
      </c>
      <c r="X6" s="8">
        <v>103</v>
      </c>
      <c r="Y6" s="9">
        <v>101</v>
      </c>
      <c r="Z6" s="5"/>
      <c r="AA6" s="3" t="s">
        <v>5</v>
      </c>
      <c r="AB6" s="11" t="s">
        <v>49</v>
      </c>
    </row>
    <row r="7" spans="1:28">
      <c r="A7" s="2" t="s">
        <v>16</v>
      </c>
      <c r="B7">
        <v>68</v>
      </c>
      <c r="C7">
        <v>63</v>
      </c>
      <c r="D7" s="1">
        <f>ROUND(C7*$C$34, 0)</f>
        <v>65</v>
      </c>
      <c r="E7">
        <v>72</v>
      </c>
      <c r="F7">
        <f>ROUND(E7*$E$34, 0)</f>
        <v>66</v>
      </c>
      <c r="G7">
        <v>72</v>
      </c>
      <c r="K7">
        <f t="shared" si="0"/>
        <v>3</v>
      </c>
      <c r="N7" s="2" t="s">
        <v>30</v>
      </c>
      <c r="O7" s="4">
        <v>73</v>
      </c>
      <c r="P7" s="2">
        <f>O7-17</f>
        <v>56</v>
      </c>
      <c r="Q7">
        <f>O7-16</f>
        <v>57</v>
      </c>
      <c r="R7">
        <f>R6-1</f>
        <v>28</v>
      </c>
      <c r="S7">
        <f>LN(R7)</f>
        <v>3.3322045101752038</v>
      </c>
      <c r="T7">
        <f>ROUND(S7*$S$37, 0)</f>
        <v>10</v>
      </c>
      <c r="U7">
        <f>O7-T7</f>
        <v>63</v>
      </c>
      <c r="W7" s="2" t="s">
        <v>6</v>
      </c>
      <c r="X7" s="8">
        <v>91</v>
      </c>
      <c r="Y7" s="9">
        <v>83</v>
      </c>
      <c r="Z7" s="5"/>
      <c r="AA7" s="3" t="s">
        <v>6</v>
      </c>
      <c r="AB7" s="11" t="s">
        <v>50</v>
      </c>
    </row>
    <row r="8" spans="1:28">
      <c r="A8" s="2" t="s">
        <v>23</v>
      </c>
      <c r="B8">
        <v>69</v>
      </c>
      <c r="C8">
        <v>66</v>
      </c>
      <c r="D8" s="1">
        <f>ROUND(C8*$C$34, 0)</f>
        <v>68</v>
      </c>
      <c r="E8">
        <v>83</v>
      </c>
      <c r="F8">
        <f>ROUND(E8*$E$34, 0)</f>
        <v>76</v>
      </c>
      <c r="G8">
        <v>83</v>
      </c>
      <c r="K8">
        <f t="shared" si="0"/>
        <v>1</v>
      </c>
      <c r="N8" s="2" t="s">
        <v>17</v>
      </c>
      <c r="O8" s="4">
        <v>74</v>
      </c>
      <c r="P8" s="2">
        <f>O8-17</f>
        <v>57</v>
      </c>
      <c r="Q8">
        <f>O8-16</f>
        <v>58</v>
      </c>
      <c r="R8">
        <f>R7-1</f>
        <v>27</v>
      </c>
      <c r="S8">
        <f>LN(R8)</f>
        <v>3.2958368660043291</v>
      </c>
      <c r="T8">
        <f>ROUND(S8*$S$37, 0)</f>
        <v>10</v>
      </c>
      <c r="U8">
        <f>O8-T8</f>
        <v>64</v>
      </c>
      <c r="W8" s="2" t="s">
        <v>7</v>
      </c>
      <c r="X8" s="8">
        <v>78</v>
      </c>
      <c r="Y8" s="9">
        <v>68</v>
      </c>
      <c r="Z8" s="5"/>
      <c r="AA8" s="3" t="s">
        <v>7</v>
      </c>
      <c r="AB8" s="11" t="s">
        <v>51</v>
      </c>
    </row>
    <row r="9" spans="1:28">
      <c r="A9" s="2" t="s">
        <v>21</v>
      </c>
      <c r="B9">
        <v>70</v>
      </c>
      <c r="C9">
        <v>68</v>
      </c>
      <c r="D9" s="1">
        <f>ROUND(C9*$C$34, 0)</f>
        <v>70</v>
      </c>
      <c r="E9">
        <v>90</v>
      </c>
      <c r="F9">
        <f>ROUND(E9*$E$34, 0)</f>
        <v>82</v>
      </c>
      <c r="G9">
        <v>90</v>
      </c>
      <c r="K9">
        <f t="shared" si="0"/>
        <v>0</v>
      </c>
      <c r="N9" s="2" t="s">
        <v>29</v>
      </c>
      <c r="O9" s="4">
        <v>77</v>
      </c>
      <c r="P9" s="2">
        <f>O9-17</f>
        <v>60</v>
      </c>
      <c r="Q9">
        <f>O9-16</f>
        <v>61</v>
      </c>
      <c r="R9">
        <f>R8-1</f>
        <v>26</v>
      </c>
      <c r="S9">
        <f>LN(R9)</f>
        <v>3.2580965380214821</v>
      </c>
      <c r="T9">
        <f>ROUND(S9*$S$37, 0)</f>
        <v>10</v>
      </c>
      <c r="U9">
        <f>O9-T9</f>
        <v>67</v>
      </c>
      <c r="W9" s="2" t="s">
        <v>8</v>
      </c>
      <c r="X9" s="8">
        <v>100</v>
      </c>
      <c r="Y9" s="9">
        <v>96</v>
      </c>
      <c r="Z9" s="5"/>
      <c r="AA9" s="3" t="s">
        <v>8</v>
      </c>
      <c r="AB9" s="11" t="s">
        <v>52</v>
      </c>
    </row>
    <row r="10" spans="1:28">
      <c r="A10" s="2" t="s">
        <v>28</v>
      </c>
      <c r="B10">
        <v>71</v>
      </c>
      <c r="C10">
        <v>67</v>
      </c>
      <c r="D10" s="1">
        <f>ROUND(C10*$C$34, 0)</f>
        <v>69</v>
      </c>
      <c r="E10">
        <v>88</v>
      </c>
      <c r="F10">
        <f>ROUND(E10*$E$34, 0)</f>
        <v>80</v>
      </c>
      <c r="G10">
        <v>88</v>
      </c>
      <c r="K10">
        <f t="shared" si="0"/>
        <v>2</v>
      </c>
      <c r="N10" s="2" t="s">
        <v>7</v>
      </c>
      <c r="O10" s="4">
        <v>78</v>
      </c>
      <c r="P10" s="4">
        <f>O10-14</f>
        <v>64</v>
      </c>
      <c r="Q10">
        <f>O10-16</f>
        <v>62</v>
      </c>
      <c r="R10">
        <f>R9-1</f>
        <v>25</v>
      </c>
      <c r="S10">
        <f>LN(R10)</f>
        <v>3.2188758248682006</v>
      </c>
      <c r="T10">
        <f>ROUND(S10*$S$37, 0)</f>
        <v>10</v>
      </c>
      <c r="U10">
        <f>O10-T10</f>
        <v>68</v>
      </c>
      <c r="W10" s="2" t="s">
        <v>9</v>
      </c>
      <c r="X10" s="8">
        <v>93</v>
      </c>
      <c r="Y10" s="9">
        <v>86</v>
      </c>
      <c r="Z10" s="5"/>
      <c r="AA10" s="3" t="s">
        <v>9</v>
      </c>
      <c r="AB10" s="11" t="s">
        <v>53</v>
      </c>
    </row>
    <row r="11" spans="1:28">
      <c r="A11" s="2" t="s">
        <v>4</v>
      </c>
      <c r="B11" s="1">
        <v>72</v>
      </c>
      <c r="C11" s="1">
        <v>64</v>
      </c>
      <c r="D11" s="1">
        <f>ROUND(C11*$C$34, 0)</f>
        <v>66</v>
      </c>
      <c r="E11" s="1">
        <v>90</v>
      </c>
      <c r="F11">
        <f>ROUND(E11*$E$34, 0)</f>
        <v>82</v>
      </c>
      <c r="G11" s="1">
        <v>90</v>
      </c>
      <c r="K11">
        <f t="shared" si="0"/>
        <v>6</v>
      </c>
      <c r="N11" s="2" t="s">
        <v>14</v>
      </c>
      <c r="O11" s="4">
        <v>81</v>
      </c>
      <c r="P11" s="4">
        <f>O11-14</f>
        <v>67</v>
      </c>
      <c r="Q11">
        <f>O11-16</f>
        <v>65</v>
      </c>
      <c r="R11">
        <f>R10-1</f>
        <v>24</v>
      </c>
      <c r="S11">
        <f>LN(R11)</f>
        <v>3.1780538303479458</v>
      </c>
      <c r="T11">
        <f>ROUND(S11*$S$37, 0)</f>
        <v>10</v>
      </c>
      <c r="U11">
        <f>O11-T11</f>
        <v>71</v>
      </c>
      <c r="W11" s="2" t="s">
        <v>10</v>
      </c>
      <c r="X11" s="8">
        <v>87</v>
      </c>
      <c r="Y11" s="9">
        <v>77</v>
      </c>
      <c r="Z11" s="5"/>
      <c r="AA11" s="3" t="s">
        <v>10</v>
      </c>
      <c r="AB11" s="11" t="s">
        <v>54</v>
      </c>
    </row>
    <row r="12" spans="1:28">
      <c r="A12" s="2" t="s">
        <v>32</v>
      </c>
      <c r="B12">
        <v>72</v>
      </c>
      <c r="C12">
        <v>68</v>
      </c>
      <c r="D12" s="1">
        <f>ROUND(C12*$C$34, 0)</f>
        <v>70</v>
      </c>
      <c r="E12">
        <v>87</v>
      </c>
      <c r="F12">
        <f>ROUND(E12*$E$34, 0)</f>
        <v>79</v>
      </c>
      <c r="G12">
        <v>87</v>
      </c>
      <c r="K12">
        <f t="shared" si="0"/>
        <v>2</v>
      </c>
      <c r="N12" s="2" t="s">
        <v>23</v>
      </c>
      <c r="O12" s="4">
        <v>83</v>
      </c>
      <c r="P12" s="4">
        <f>O12-14</f>
        <v>69</v>
      </c>
      <c r="Q12">
        <f>O12-16</f>
        <v>67</v>
      </c>
      <c r="R12">
        <f>R11-1</f>
        <v>23</v>
      </c>
      <c r="S12">
        <f>LN(R12)</f>
        <v>3.1354942159291497</v>
      </c>
      <c r="T12">
        <f>ROUND(S12*$S$37, 0)</f>
        <v>10</v>
      </c>
      <c r="U12">
        <f>O12-T12</f>
        <v>73</v>
      </c>
      <c r="W12" s="2" t="s">
        <v>11</v>
      </c>
      <c r="X12" s="8">
        <v>95</v>
      </c>
      <c r="Y12" s="9">
        <v>88</v>
      </c>
      <c r="Z12" s="5"/>
      <c r="AA12" s="3" t="s">
        <v>11</v>
      </c>
      <c r="AB12" s="11" t="s">
        <v>55</v>
      </c>
    </row>
    <row r="13" spans="1:28">
      <c r="A13" s="2" t="s">
        <v>27</v>
      </c>
      <c r="B13">
        <v>75</v>
      </c>
      <c r="C13">
        <v>83</v>
      </c>
      <c r="D13" s="1">
        <f>ROUND(C13*$C$34, 0)</f>
        <v>86</v>
      </c>
      <c r="E13">
        <v>90</v>
      </c>
      <c r="F13">
        <f>ROUND(E13*$E$34, 0)</f>
        <v>82</v>
      </c>
      <c r="G13">
        <v>90</v>
      </c>
      <c r="K13">
        <f t="shared" si="0"/>
        <v>11</v>
      </c>
      <c r="N13" s="2" t="s">
        <v>24</v>
      </c>
      <c r="O13" s="4">
        <v>83</v>
      </c>
      <c r="P13" s="4">
        <f>O13-14</f>
        <v>69</v>
      </c>
      <c r="Q13">
        <f>O13-16</f>
        <v>67</v>
      </c>
      <c r="R13">
        <f>R12-1</f>
        <v>22</v>
      </c>
      <c r="S13">
        <f>LN(R13)</f>
        <v>3.0910424533583161</v>
      </c>
      <c r="T13">
        <f>ROUND(S13*$S$37, 0)</f>
        <v>10</v>
      </c>
      <c r="U13">
        <f>O13-T13</f>
        <v>73</v>
      </c>
      <c r="W13" s="2" t="s">
        <v>12</v>
      </c>
      <c r="X13" s="8">
        <v>91</v>
      </c>
      <c r="Y13" s="9">
        <v>83</v>
      </c>
      <c r="Z13" s="5"/>
      <c r="AA13" s="3" t="s">
        <v>12</v>
      </c>
      <c r="AB13" s="11" t="s">
        <v>50</v>
      </c>
    </row>
    <row r="14" spans="1:28">
      <c r="A14" s="2" t="s">
        <v>14</v>
      </c>
      <c r="B14">
        <v>77</v>
      </c>
      <c r="C14">
        <v>70</v>
      </c>
      <c r="D14" s="1">
        <f>ROUND(C14*$C$34, 0)</f>
        <v>72</v>
      </c>
      <c r="E14">
        <v>81</v>
      </c>
      <c r="F14">
        <f>ROUND(E14*$E$34, 0)</f>
        <v>74</v>
      </c>
      <c r="G14">
        <v>81</v>
      </c>
      <c r="K14">
        <f t="shared" si="0"/>
        <v>5</v>
      </c>
      <c r="N14" s="2" t="s">
        <v>10</v>
      </c>
      <c r="O14" s="4">
        <v>87</v>
      </c>
      <c r="P14" s="4">
        <f>O14-14</f>
        <v>73</v>
      </c>
      <c r="Q14">
        <f>O14-16</f>
        <v>71</v>
      </c>
      <c r="R14">
        <f>R13-1</f>
        <v>21</v>
      </c>
      <c r="S14">
        <f>LN(R14)</f>
        <v>3.044522437723423</v>
      </c>
      <c r="T14">
        <f>ROUND(S14*$S$37, 0)</f>
        <v>10</v>
      </c>
      <c r="U14">
        <f>O14-T14</f>
        <v>77</v>
      </c>
      <c r="W14" s="2" t="s">
        <v>13</v>
      </c>
      <c r="X14" s="8">
        <v>107</v>
      </c>
      <c r="Y14" s="9">
        <v>107</v>
      </c>
      <c r="Z14" s="5"/>
      <c r="AA14" s="3" t="s">
        <v>13</v>
      </c>
      <c r="AB14" s="11" t="s">
        <v>56</v>
      </c>
    </row>
    <row r="15" spans="1:28">
      <c r="A15" s="2" t="s">
        <v>24</v>
      </c>
      <c r="B15">
        <v>78</v>
      </c>
      <c r="C15">
        <v>67</v>
      </c>
      <c r="D15" s="1">
        <f>ROUND(C15*$C$34, 0)</f>
        <v>69</v>
      </c>
      <c r="E15">
        <v>83</v>
      </c>
      <c r="F15">
        <f>ROUND(E15*$E$34, 0)</f>
        <v>76</v>
      </c>
      <c r="G15">
        <v>83</v>
      </c>
      <c r="K15">
        <f t="shared" si="0"/>
        <v>9</v>
      </c>
      <c r="N15" s="2" t="s">
        <v>32</v>
      </c>
      <c r="O15" s="4">
        <v>87</v>
      </c>
      <c r="P15" s="2">
        <f>O15-9</f>
        <v>78</v>
      </c>
      <c r="Q15">
        <f>O15-16</f>
        <v>71</v>
      </c>
      <c r="R15">
        <f>R14-1</f>
        <v>20</v>
      </c>
      <c r="S15">
        <f>LN(R15)</f>
        <v>2.9957322735539909</v>
      </c>
      <c r="T15">
        <f>ROUND(S15*$S$37, 0)</f>
        <v>9</v>
      </c>
      <c r="U15">
        <f>O15-T15</f>
        <v>78</v>
      </c>
      <c r="W15" s="2" t="s">
        <v>14</v>
      </c>
      <c r="X15" s="8">
        <v>81</v>
      </c>
      <c r="Y15" s="9">
        <v>71</v>
      </c>
      <c r="Z15" s="5"/>
      <c r="AA15" s="3" t="s">
        <v>14</v>
      </c>
      <c r="AB15" s="11" t="s">
        <v>57</v>
      </c>
    </row>
    <row r="16" spans="1:28">
      <c r="A16" s="2" t="s">
        <v>22</v>
      </c>
      <c r="B16">
        <v>81</v>
      </c>
      <c r="C16">
        <v>78</v>
      </c>
      <c r="D16" s="1">
        <f>ROUND(C16*$C$34, 0)</f>
        <v>80</v>
      </c>
      <c r="E16">
        <v>91</v>
      </c>
      <c r="F16">
        <f>ROUND(E16*$E$34, 0)</f>
        <v>83</v>
      </c>
      <c r="G16">
        <v>91</v>
      </c>
      <c r="K16">
        <f t="shared" si="0"/>
        <v>1</v>
      </c>
      <c r="N16" s="2" t="s">
        <v>28</v>
      </c>
      <c r="O16" s="4">
        <v>88</v>
      </c>
      <c r="P16" s="2">
        <f>O16-9</f>
        <v>79</v>
      </c>
      <c r="Q16">
        <f>O16-16</f>
        <v>72</v>
      </c>
      <c r="R16">
        <f>R15-1</f>
        <v>19</v>
      </c>
      <c r="S16">
        <f>LN(R16)</f>
        <v>2.9444389791664403</v>
      </c>
      <c r="T16">
        <f>ROUND(S16*$S$37, 0)</f>
        <v>9</v>
      </c>
      <c r="U16">
        <f>O16-T16</f>
        <v>79</v>
      </c>
      <c r="W16" s="2" t="s">
        <v>15</v>
      </c>
      <c r="X16" s="8">
        <v>92</v>
      </c>
      <c r="Y16" s="9">
        <v>84</v>
      </c>
      <c r="Z16" s="5"/>
      <c r="AA16" s="3" t="s">
        <v>15</v>
      </c>
      <c r="AB16" s="11" t="s">
        <v>58</v>
      </c>
    </row>
    <row r="17" spans="1:28">
      <c r="A17" s="2" t="s">
        <v>11</v>
      </c>
      <c r="B17">
        <v>84</v>
      </c>
      <c r="C17">
        <v>90</v>
      </c>
      <c r="D17" s="1">
        <f>ROUND(C17*$C$34, 0)</f>
        <v>93</v>
      </c>
      <c r="E17">
        <v>95</v>
      </c>
      <c r="F17">
        <f>ROUND(E17*$E$34, 0)</f>
        <v>87</v>
      </c>
      <c r="G17">
        <v>95</v>
      </c>
      <c r="K17">
        <f t="shared" si="0"/>
        <v>9</v>
      </c>
      <c r="N17" s="2" t="s">
        <v>4</v>
      </c>
      <c r="O17" s="4">
        <v>90</v>
      </c>
      <c r="P17" s="2">
        <f>O17-9</f>
        <v>81</v>
      </c>
      <c r="Q17">
        <f>O17-16</f>
        <v>74</v>
      </c>
      <c r="R17">
        <f>R16-1</f>
        <v>18</v>
      </c>
      <c r="S17">
        <f>LN(R17)</f>
        <v>2.8903717578961645</v>
      </c>
      <c r="T17">
        <f>ROUND(S17*$S$37, 0)</f>
        <v>9</v>
      </c>
      <c r="U17">
        <f>O17-T17</f>
        <v>81</v>
      </c>
      <c r="W17" s="2" t="s">
        <v>16</v>
      </c>
      <c r="X17" s="8">
        <v>72</v>
      </c>
      <c r="Y17" s="9">
        <v>61</v>
      </c>
      <c r="Z17" s="5"/>
      <c r="AA17" s="3" t="s">
        <v>16</v>
      </c>
      <c r="AB17" s="11" t="s">
        <v>59</v>
      </c>
    </row>
    <row r="18" spans="1:28">
      <c r="A18" s="2" t="s">
        <v>26</v>
      </c>
      <c r="B18">
        <v>84</v>
      </c>
      <c r="C18">
        <v>84</v>
      </c>
      <c r="D18" s="1">
        <f>ROUND(C18*$C$34, 0)</f>
        <v>87</v>
      </c>
      <c r="E18">
        <v>99</v>
      </c>
      <c r="F18">
        <f>ROUND(E18*$E$34, 0)</f>
        <v>90</v>
      </c>
      <c r="G18">
        <v>99</v>
      </c>
      <c r="K18">
        <f t="shared" si="0"/>
        <v>3</v>
      </c>
      <c r="N18" s="2" t="s">
        <v>21</v>
      </c>
      <c r="O18" s="4">
        <v>90</v>
      </c>
      <c r="P18" s="2">
        <f>O18-9</f>
        <v>81</v>
      </c>
      <c r="Q18">
        <f>O18-16</f>
        <v>74</v>
      </c>
      <c r="R18">
        <f>R17-1</f>
        <v>17</v>
      </c>
      <c r="S18">
        <f>LN(R18)</f>
        <v>2.8332133440562162</v>
      </c>
      <c r="T18">
        <f>ROUND(S18*$S$37, 0)</f>
        <v>9</v>
      </c>
      <c r="U18">
        <f>O18-T18</f>
        <v>81</v>
      </c>
      <c r="W18" s="2" t="s">
        <v>17</v>
      </c>
      <c r="X18" s="8">
        <v>74</v>
      </c>
      <c r="Y18" s="9">
        <v>64</v>
      </c>
      <c r="Z18" s="5"/>
      <c r="AA18" s="3" t="s">
        <v>17</v>
      </c>
      <c r="AB18" s="11" t="s">
        <v>60</v>
      </c>
    </row>
    <row r="19" spans="1:28">
      <c r="A19" s="2" t="s">
        <v>12</v>
      </c>
      <c r="B19">
        <v>85</v>
      </c>
      <c r="C19">
        <v>83</v>
      </c>
      <c r="D19" s="1">
        <f>ROUND(C19*$C$34, 0)</f>
        <v>86</v>
      </c>
      <c r="E19">
        <v>91</v>
      </c>
      <c r="F19">
        <f>ROUND(E19*$E$34, 0)</f>
        <v>83</v>
      </c>
      <c r="G19">
        <v>91</v>
      </c>
      <c r="K19">
        <f t="shared" si="0"/>
        <v>1</v>
      </c>
      <c r="N19" s="2" t="s">
        <v>27</v>
      </c>
      <c r="O19" s="4">
        <v>90</v>
      </c>
      <c r="P19" s="2">
        <f>O19-9</f>
        <v>81</v>
      </c>
      <c r="Q19">
        <f>O19-16</f>
        <v>74</v>
      </c>
      <c r="R19">
        <f>R18-1</f>
        <v>16</v>
      </c>
      <c r="S19">
        <f>LN(R19)</f>
        <v>2.7725887222397811</v>
      </c>
      <c r="T19">
        <f>ROUND(S19*$S$37, 0)</f>
        <v>9</v>
      </c>
      <c r="U19">
        <f>O19-T19</f>
        <v>81</v>
      </c>
      <c r="W19" s="2" t="s">
        <v>18</v>
      </c>
      <c r="X19" s="8">
        <v>96</v>
      </c>
      <c r="Y19" s="9">
        <v>90</v>
      </c>
      <c r="Z19" s="5"/>
      <c r="AA19" s="3" t="s">
        <v>18</v>
      </c>
      <c r="AB19" s="11" t="s">
        <v>61</v>
      </c>
    </row>
    <row r="20" spans="1:28">
      <c r="A20" s="2" t="s">
        <v>18</v>
      </c>
      <c r="B20">
        <v>86</v>
      </c>
      <c r="C20">
        <v>86</v>
      </c>
      <c r="D20" s="1">
        <f>ROUND(C20*$C$34, 0)</f>
        <v>89</v>
      </c>
      <c r="E20">
        <v>96</v>
      </c>
      <c r="F20">
        <f>ROUND(E20*$E$34, 0)</f>
        <v>88</v>
      </c>
      <c r="G20">
        <v>96</v>
      </c>
      <c r="K20">
        <f t="shared" si="0"/>
        <v>3</v>
      </c>
      <c r="N20" s="2" t="s">
        <v>6</v>
      </c>
      <c r="O20" s="2">
        <v>91</v>
      </c>
      <c r="P20" s="4">
        <f>O20-5</f>
        <v>86</v>
      </c>
      <c r="Q20">
        <f>O20</f>
        <v>91</v>
      </c>
      <c r="R20">
        <f>R19-1</f>
        <v>15</v>
      </c>
      <c r="S20">
        <f>LN(R20)</f>
        <v>2.7080502011022101</v>
      </c>
      <c r="T20">
        <f>ROUND(S20*$S$37, 0)</f>
        <v>8</v>
      </c>
      <c r="U20">
        <f>O20-T20</f>
        <v>83</v>
      </c>
      <c r="W20" s="2" t="s">
        <v>19</v>
      </c>
      <c r="X20" s="8">
        <v>98</v>
      </c>
      <c r="Y20" s="9">
        <v>92</v>
      </c>
      <c r="Z20" s="5"/>
      <c r="AA20" s="3" t="s">
        <v>19</v>
      </c>
      <c r="AB20" s="11" t="s">
        <v>62</v>
      </c>
    </row>
    <row r="21" spans="1:28">
      <c r="A21" s="2" t="s">
        <v>9</v>
      </c>
      <c r="B21">
        <v>89</v>
      </c>
      <c r="C21">
        <v>78</v>
      </c>
      <c r="D21" s="1">
        <f>ROUND(C21*$C$34, 0)</f>
        <v>80</v>
      </c>
      <c r="E21">
        <v>93</v>
      </c>
      <c r="F21">
        <f>ROUND(E21*$E$34, 0)</f>
        <v>85</v>
      </c>
      <c r="G21">
        <v>93</v>
      </c>
      <c r="K21">
        <f t="shared" si="0"/>
        <v>9</v>
      </c>
      <c r="N21" s="2" t="s">
        <v>12</v>
      </c>
      <c r="O21" s="2">
        <v>91</v>
      </c>
      <c r="P21" s="4">
        <f>O21-5</f>
        <v>86</v>
      </c>
      <c r="Q21">
        <f>O21</f>
        <v>91</v>
      </c>
      <c r="R21">
        <f>R20-1</f>
        <v>14</v>
      </c>
      <c r="S21">
        <f>LN(R21)</f>
        <v>2.6390573296152584</v>
      </c>
      <c r="T21">
        <f>ROUND(S21*$S$37, 0)</f>
        <v>8</v>
      </c>
      <c r="U21">
        <f>O21-T21</f>
        <v>83</v>
      </c>
      <c r="W21" s="2" t="s">
        <v>20</v>
      </c>
      <c r="X21" s="8">
        <v>69</v>
      </c>
      <c r="Y21" s="9">
        <v>58</v>
      </c>
      <c r="Z21" s="5"/>
      <c r="AA21" s="3" t="s">
        <v>20</v>
      </c>
      <c r="AB21" s="11" t="s">
        <v>63</v>
      </c>
    </row>
    <row r="22" spans="1:28">
      <c r="A22" s="2" t="s">
        <v>10</v>
      </c>
      <c r="B22">
        <v>91</v>
      </c>
      <c r="C22">
        <v>85</v>
      </c>
      <c r="D22" s="1">
        <f>ROUND(C22*$C$34, 0)</f>
        <v>88</v>
      </c>
      <c r="E22">
        <v>87</v>
      </c>
      <c r="F22">
        <f>ROUND(E22*$E$34, 0)</f>
        <v>79</v>
      </c>
      <c r="G22">
        <v>87</v>
      </c>
      <c r="K22">
        <f t="shared" si="0"/>
        <v>3</v>
      </c>
      <c r="N22" s="2" t="s">
        <v>22</v>
      </c>
      <c r="O22" s="2">
        <v>91</v>
      </c>
      <c r="P22" s="4">
        <f>O22-5</f>
        <v>86</v>
      </c>
      <c r="Q22">
        <f>O22</f>
        <v>91</v>
      </c>
      <c r="R22">
        <f>R21-1</f>
        <v>13</v>
      </c>
      <c r="S22">
        <f>LN(R22)</f>
        <v>2.5649493574615367</v>
      </c>
      <c r="T22">
        <f>ROUND(S22*$S$37, 0)</f>
        <v>8</v>
      </c>
      <c r="U22">
        <f>O22-T22</f>
        <v>83</v>
      </c>
      <c r="W22" s="2" t="s">
        <v>21</v>
      </c>
      <c r="X22" s="8">
        <v>90</v>
      </c>
      <c r="Y22" s="9">
        <v>81</v>
      </c>
      <c r="Z22" s="5"/>
      <c r="AA22" s="3" t="s">
        <v>21</v>
      </c>
      <c r="AB22" s="11" t="s">
        <v>48</v>
      </c>
    </row>
    <row r="23" spans="1:28">
      <c r="A23" s="2" t="s">
        <v>15</v>
      </c>
      <c r="B23">
        <v>93</v>
      </c>
      <c r="C23">
        <v>91</v>
      </c>
      <c r="D23" s="1">
        <f>ROUND(C23*$C$34, 0)</f>
        <v>94</v>
      </c>
      <c r="E23">
        <v>92</v>
      </c>
      <c r="F23">
        <f>ROUND(E23*$E$34, 0)</f>
        <v>84</v>
      </c>
      <c r="G23">
        <v>92</v>
      </c>
      <c r="K23">
        <f t="shared" si="0"/>
        <v>1</v>
      </c>
      <c r="N23" s="2" t="s">
        <v>15</v>
      </c>
      <c r="O23" s="2">
        <v>92</v>
      </c>
      <c r="P23" s="4">
        <f>O23-5</f>
        <v>87</v>
      </c>
      <c r="Q23">
        <f>O23</f>
        <v>92</v>
      </c>
      <c r="R23">
        <f>R22-1</f>
        <v>12</v>
      </c>
      <c r="S23">
        <f>LN(R23)</f>
        <v>2.4849066497880004</v>
      </c>
      <c r="T23">
        <f>ROUND(S23*$S$37, 0)</f>
        <v>8</v>
      </c>
      <c r="U23">
        <f>O23-T23</f>
        <v>84</v>
      </c>
      <c r="W23" s="2" t="s">
        <v>22</v>
      </c>
      <c r="X23" s="8">
        <v>91</v>
      </c>
      <c r="Y23" s="9">
        <v>83</v>
      </c>
      <c r="Z23" s="5"/>
      <c r="AA23" s="3" t="s">
        <v>22</v>
      </c>
      <c r="AB23" s="11" t="s">
        <v>50</v>
      </c>
    </row>
    <row r="24" spans="1:28">
      <c r="A24" s="2" t="s">
        <v>19</v>
      </c>
      <c r="B24">
        <v>93</v>
      </c>
      <c r="C24">
        <v>90</v>
      </c>
      <c r="D24" s="1">
        <f>ROUND(C24*$C$34, 0)</f>
        <v>93</v>
      </c>
      <c r="E24">
        <v>98</v>
      </c>
      <c r="F24">
        <f>ROUND(E24*$E$34, 0)</f>
        <v>89</v>
      </c>
      <c r="G24">
        <v>98</v>
      </c>
      <c r="K24">
        <f t="shared" si="0"/>
        <v>0</v>
      </c>
      <c r="N24" s="2" t="s">
        <v>25</v>
      </c>
      <c r="O24" s="2">
        <v>92</v>
      </c>
      <c r="P24" s="4">
        <f>O24-5</f>
        <v>87</v>
      </c>
      <c r="Q24">
        <f>O24</f>
        <v>92</v>
      </c>
      <c r="R24">
        <f>R23-1</f>
        <v>11</v>
      </c>
      <c r="S24">
        <f>LN(R24)</f>
        <v>2.3978952727983707</v>
      </c>
      <c r="T24">
        <f>ROUND(S24*$S$37, 0)</f>
        <v>8</v>
      </c>
      <c r="U24">
        <f>O24-T24</f>
        <v>84</v>
      </c>
      <c r="W24" s="2" t="s">
        <v>23</v>
      </c>
      <c r="X24" s="8">
        <v>83</v>
      </c>
      <c r="Y24" s="9">
        <v>73</v>
      </c>
      <c r="Z24" s="5"/>
      <c r="AA24" s="3" t="s">
        <v>23</v>
      </c>
      <c r="AB24" s="11" t="s">
        <v>64</v>
      </c>
    </row>
    <row r="25" spans="1:28">
      <c r="A25" s="2" t="s">
        <v>25</v>
      </c>
      <c r="B25">
        <v>96</v>
      </c>
      <c r="C25">
        <v>93</v>
      </c>
      <c r="D25" s="1">
        <f>ROUND(C25*$C$34, 0)</f>
        <v>96</v>
      </c>
      <c r="E25">
        <v>92</v>
      </c>
      <c r="F25">
        <f>ROUND(E25*$E$34, 0)</f>
        <v>84</v>
      </c>
      <c r="G25">
        <v>92</v>
      </c>
      <c r="K25">
        <f t="shared" si="0"/>
        <v>0</v>
      </c>
      <c r="N25" s="2" t="s">
        <v>9</v>
      </c>
      <c r="O25" s="2">
        <v>93</v>
      </c>
      <c r="P25" s="2">
        <f>O25-2</f>
        <v>91</v>
      </c>
      <c r="Q25">
        <f>O25</f>
        <v>93</v>
      </c>
      <c r="R25">
        <f>R24-1</f>
        <v>10</v>
      </c>
      <c r="S25">
        <f>LN(R25)</f>
        <v>2.3025850929940459</v>
      </c>
      <c r="T25">
        <f>ROUND(S25*$S$37, 0)</f>
        <v>7</v>
      </c>
      <c r="U25">
        <f>O25-T25</f>
        <v>86</v>
      </c>
      <c r="W25" s="2" t="s">
        <v>24</v>
      </c>
      <c r="X25" s="8">
        <v>83</v>
      </c>
      <c r="Y25" s="9">
        <v>73</v>
      </c>
      <c r="Z25" s="5"/>
      <c r="AA25" s="3" t="s">
        <v>24</v>
      </c>
      <c r="AB25" s="11" t="s">
        <v>64</v>
      </c>
    </row>
    <row r="26" spans="1:28">
      <c r="A26" s="2" t="s">
        <v>6</v>
      </c>
      <c r="B26">
        <v>97</v>
      </c>
      <c r="C26">
        <v>88</v>
      </c>
      <c r="D26" s="1">
        <f>ROUND(C26*$C$34, 0)</f>
        <v>91</v>
      </c>
      <c r="E26">
        <v>91</v>
      </c>
      <c r="F26">
        <f>ROUND(E26*$E$34, 0)</f>
        <v>83</v>
      </c>
      <c r="G26">
        <v>91</v>
      </c>
      <c r="K26">
        <f t="shared" si="0"/>
        <v>6</v>
      </c>
      <c r="N26" s="2" t="s">
        <v>11</v>
      </c>
      <c r="O26" s="2">
        <v>95</v>
      </c>
      <c r="P26" s="2">
        <f>O26-2</f>
        <v>93</v>
      </c>
      <c r="Q26">
        <f>O26</f>
        <v>95</v>
      </c>
      <c r="R26">
        <f>R25-1</f>
        <v>9</v>
      </c>
      <c r="S26">
        <f>LN(R26)</f>
        <v>2.1972245773362196</v>
      </c>
      <c r="T26">
        <f>ROUND(S26*$S$37, 0)</f>
        <v>7</v>
      </c>
      <c r="U26">
        <f>O26-T26</f>
        <v>88</v>
      </c>
      <c r="W26" s="2" t="s">
        <v>25</v>
      </c>
      <c r="X26" s="8">
        <v>92</v>
      </c>
      <c r="Y26" s="9">
        <v>84</v>
      </c>
      <c r="Z26" s="5"/>
      <c r="AA26" s="3" t="s">
        <v>25</v>
      </c>
      <c r="AB26" s="11" t="s">
        <v>58</v>
      </c>
    </row>
    <row r="27" spans="1:28">
      <c r="A27" s="2" t="s">
        <v>8</v>
      </c>
      <c r="B27">
        <v>97</v>
      </c>
      <c r="C27">
        <v>86</v>
      </c>
      <c r="D27" s="1">
        <f>ROUND(C27*$C$34, 0)</f>
        <v>89</v>
      </c>
      <c r="E27">
        <v>100</v>
      </c>
      <c r="F27">
        <f>ROUND(E27*$E$34, 0)</f>
        <v>91</v>
      </c>
      <c r="G27">
        <v>100</v>
      </c>
      <c r="K27">
        <f t="shared" si="0"/>
        <v>8</v>
      </c>
      <c r="N27" s="2" t="s">
        <v>31</v>
      </c>
      <c r="O27" s="2">
        <v>95</v>
      </c>
      <c r="P27" s="2">
        <f>O27-2</f>
        <v>93</v>
      </c>
      <c r="Q27">
        <f>O27</f>
        <v>95</v>
      </c>
      <c r="R27">
        <f>R26-1</f>
        <v>8</v>
      </c>
      <c r="S27">
        <f>LN(R27)</f>
        <v>2.0794415416798357</v>
      </c>
      <c r="T27">
        <f>ROUND(S27*$S$37, 0)</f>
        <v>7</v>
      </c>
      <c r="U27">
        <f>O27-T27</f>
        <v>88</v>
      </c>
      <c r="W27" s="2" t="s">
        <v>26</v>
      </c>
      <c r="X27" s="8">
        <v>99</v>
      </c>
      <c r="Y27" s="9">
        <v>94</v>
      </c>
      <c r="Z27" s="5"/>
      <c r="AA27" s="3" t="s">
        <v>26</v>
      </c>
      <c r="AB27" s="11" t="s">
        <v>65</v>
      </c>
    </row>
    <row r="28" spans="1:28">
      <c r="A28" s="2" t="s">
        <v>31</v>
      </c>
      <c r="B28">
        <v>101</v>
      </c>
      <c r="C28">
        <v>99</v>
      </c>
      <c r="D28" s="1">
        <f>ROUND(C28*$C$34, 0)</f>
        <v>102</v>
      </c>
      <c r="E28">
        <v>95</v>
      </c>
      <c r="F28">
        <f>ROUND(E28*$E$34, 0)</f>
        <v>87</v>
      </c>
      <c r="G28">
        <v>95</v>
      </c>
      <c r="K28">
        <f t="shared" si="0"/>
        <v>1</v>
      </c>
      <c r="N28" s="2" t="s">
        <v>18</v>
      </c>
      <c r="O28" s="2">
        <v>96</v>
      </c>
      <c r="P28" s="2">
        <f>O28-2</f>
        <v>94</v>
      </c>
      <c r="Q28">
        <f>O28</f>
        <v>96</v>
      </c>
      <c r="R28">
        <f>R27-1</f>
        <v>7</v>
      </c>
      <c r="S28">
        <f>LN(R28)</f>
        <v>1.9459101490553132</v>
      </c>
      <c r="T28">
        <f>ROUND(S28*$S$37, 0)</f>
        <v>6</v>
      </c>
      <c r="U28">
        <f>O28-T28</f>
        <v>90</v>
      </c>
      <c r="W28" s="2" t="s">
        <v>27</v>
      </c>
      <c r="X28" s="8">
        <v>90</v>
      </c>
      <c r="Y28" s="9">
        <v>81</v>
      </c>
      <c r="Z28" s="5"/>
      <c r="AA28" s="3" t="s">
        <v>27</v>
      </c>
      <c r="AB28" s="11" t="s">
        <v>48</v>
      </c>
    </row>
    <row r="29" spans="1:28">
      <c r="A29" s="2" t="s">
        <v>33</v>
      </c>
      <c r="B29">
        <v>103</v>
      </c>
      <c r="C29">
        <v>97</v>
      </c>
      <c r="D29" s="1">
        <f>ROUND(C29*$C$34, 0)</f>
        <v>100</v>
      </c>
      <c r="E29">
        <v>100</v>
      </c>
      <c r="F29">
        <f>ROUND(E29*$E$34, 0)</f>
        <v>91</v>
      </c>
      <c r="G29">
        <v>100</v>
      </c>
      <c r="K29">
        <f t="shared" si="0"/>
        <v>3</v>
      </c>
      <c r="N29" s="2" t="s">
        <v>19</v>
      </c>
      <c r="O29" s="2">
        <v>98</v>
      </c>
      <c r="P29" s="2">
        <f>O29-2</f>
        <v>96</v>
      </c>
      <c r="Q29">
        <f>O29</f>
        <v>98</v>
      </c>
      <c r="R29">
        <f>R28-1</f>
        <v>6</v>
      </c>
      <c r="S29">
        <f>LN(R29)</f>
        <v>1.791759469228055</v>
      </c>
      <c r="T29">
        <f>ROUND(S29*$S$37, 0)</f>
        <v>6</v>
      </c>
      <c r="U29">
        <f>O29-T29</f>
        <v>92</v>
      </c>
      <c r="W29" s="2" t="s">
        <v>28</v>
      </c>
      <c r="X29" s="8">
        <v>88</v>
      </c>
      <c r="Y29" s="9">
        <v>79</v>
      </c>
      <c r="Z29" s="5"/>
      <c r="AA29" s="3" t="s">
        <v>28</v>
      </c>
      <c r="AB29" s="11" t="s">
        <v>66</v>
      </c>
    </row>
    <row r="30" spans="1:28">
      <c r="A30" s="2" t="s">
        <v>13</v>
      </c>
      <c r="B30">
        <v>106</v>
      </c>
      <c r="C30">
        <v>107</v>
      </c>
      <c r="D30" s="1">
        <f>ROUND(C30*$C$34, 0)</f>
        <v>110</v>
      </c>
      <c r="E30">
        <v>107</v>
      </c>
      <c r="F30">
        <f>ROUND(E30*$E$34, 0)</f>
        <v>98</v>
      </c>
      <c r="G30">
        <v>107</v>
      </c>
      <c r="K30">
        <f t="shared" si="0"/>
        <v>4</v>
      </c>
      <c r="N30" s="2" t="s">
        <v>26</v>
      </c>
      <c r="O30" s="2">
        <v>99</v>
      </c>
      <c r="P30" s="4">
        <f>O30</f>
        <v>99</v>
      </c>
      <c r="Q30">
        <f>O30</f>
        <v>99</v>
      </c>
      <c r="R30">
        <f>R29-1</f>
        <v>5</v>
      </c>
      <c r="S30">
        <f>LN(R30)</f>
        <v>1.6094379124341003</v>
      </c>
      <c r="T30">
        <f>ROUND(S30*$S$37, 0)</f>
        <v>5</v>
      </c>
      <c r="U30">
        <f>O30-T30</f>
        <v>94</v>
      </c>
      <c r="W30" s="2" t="s">
        <v>29</v>
      </c>
      <c r="X30" s="8">
        <v>77</v>
      </c>
      <c r="Y30" s="9">
        <v>67</v>
      </c>
      <c r="Z30" s="5"/>
      <c r="AA30" s="3" t="s">
        <v>29</v>
      </c>
      <c r="AB30" s="11" t="s">
        <v>67</v>
      </c>
    </row>
    <row r="31" spans="1:28">
      <c r="A31" s="2" t="s">
        <v>5</v>
      </c>
      <c r="B31">
        <v>107</v>
      </c>
      <c r="C31">
        <v>109</v>
      </c>
      <c r="D31" s="1">
        <f>ROUND(C31*$C$34, 0)</f>
        <v>112</v>
      </c>
      <c r="E31">
        <v>103</v>
      </c>
      <c r="F31">
        <f>ROUND(E31*$E$34, 0)</f>
        <v>94</v>
      </c>
      <c r="G31">
        <v>103</v>
      </c>
      <c r="K31">
        <f t="shared" si="0"/>
        <v>5</v>
      </c>
      <c r="N31" s="2" t="s">
        <v>8</v>
      </c>
      <c r="O31" s="2">
        <v>100</v>
      </c>
      <c r="P31" s="4">
        <f>O31</f>
        <v>100</v>
      </c>
      <c r="Q31">
        <f>O31</f>
        <v>100</v>
      </c>
      <c r="R31">
        <f>R30-1</f>
        <v>4</v>
      </c>
      <c r="S31">
        <f>LN(R31)</f>
        <v>1.3862943611198906</v>
      </c>
      <c r="T31">
        <f>ROUND(S31*$S$37, 0)</f>
        <v>4</v>
      </c>
      <c r="U31">
        <f>O31-T31</f>
        <v>96</v>
      </c>
      <c r="W31" s="2" t="s">
        <v>30</v>
      </c>
      <c r="X31" s="8">
        <v>73</v>
      </c>
      <c r="Y31" s="9">
        <v>63</v>
      </c>
      <c r="Z31" s="5"/>
      <c r="AA31" s="3" t="s">
        <v>30</v>
      </c>
      <c r="AB31" s="11" t="s">
        <v>68</v>
      </c>
    </row>
    <row r="32" spans="1:28">
      <c r="A32" s="2"/>
      <c r="B32">
        <f>SUM(B2:B31)</f>
        <v>2429</v>
      </c>
      <c r="C32">
        <f>SUM(C2:C31)</f>
        <v>2356</v>
      </c>
      <c r="D32">
        <f>SUM(D2:D31)</f>
        <v>2431</v>
      </c>
      <c r="E32">
        <f>SUM(E2:E31)</f>
        <v>2665</v>
      </c>
      <c r="F32">
        <f>SUM(F2:F31)</f>
        <v>2431</v>
      </c>
      <c r="G32">
        <f>SUM(G2:G31)</f>
        <v>2665</v>
      </c>
      <c r="N32" s="2" t="s">
        <v>33</v>
      </c>
      <c r="O32" s="2">
        <v>100</v>
      </c>
      <c r="P32" s="4">
        <f>O32</f>
        <v>100</v>
      </c>
      <c r="Q32">
        <f>O32</f>
        <v>100</v>
      </c>
      <c r="R32">
        <f>R31-1</f>
        <v>3</v>
      </c>
      <c r="S32">
        <f>LN(R32)</f>
        <v>1.0986122886681098</v>
      </c>
      <c r="T32">
        <f>ROUND(S32*$S$37, 0)</f>
        <v>3</v>
      </c>
      <c r="U32">
        <f>O32-T32</f>
        <v>97</v>
      </c>
      <c r="W32" s="2" t="s">
        <v>31</v>
      </c>
      <c r="X32" s="8">
        <v>95</v>
      </c>
      <c r="Y32" s="9">
        <v>88</v>
      </c>
      <c r="Z32" s="5"/>
      <c r="AA32" s="3" t="s">
        <v>31</v>
      </c>
      <c r="AB32" s="11" t="s">
        <v>55</v>
      </c>
    </row>
    <row r="33" spans="1:28">
      <c r="C33">
        <f>2430-C32</f>
        <v>74</v>
      </c>
      <c r="D33" s="1"/>
      <c r="E33">
        <f>2430-E32</f>
        <v>-235</v>
      </c>
      <c r="K33">
        <f>AVERAGE(K2:K31)</f>
        <v>3.9333333333333331</v>
      </c>
      <c r="N33" s="2" t="s">
        <v>5</v>
      </c>
      <c r="O33" s="2">
        <v>103</v>
      </c>
      <c r="P33" s="4">
        <f>O33</f>
        <v>103</v>
      </c>
      <c r="Q33">
        <f>O33</f>
        <v>103</v>
      </c>
      <c r="R33">
        <f>R32-1</f>
        <v>2</v>
      </c>
      <c r="S33">
        <f>LN(R33)</f>
        <v>0.69314718055994529</v>
      </c>
      <c r="T33">
        <f>ROUND(S33*$S$37, 0)</f>
        <v>2</v>
      </c>
      <c r="U33">
        <f>O33-T33</f>
        <v>101</v>
      </c>
      <c r="W33" s="2" t="s">
        <v>32</v>
      </c>
      <c r="X33" s="8">
        <v>87</v>
      </c>
      <c r="Y33" s="9">
        <v>78</v>
      </c>
      <c r="Z33" s="5"/>
      <c r="AA33" s="3" t="s">
        <v>32</v>
      </c>
      <c r="AB33" s="11" t="s">
        <v>69</v>
      </c>
    </row>
    <row r="34" spans="1:28">
      <c r="C34">
        <f>2430/2356</f>
        <v>1.0314091680814941</v>
      </c>
      <c r="D34" s="1"/>
      <c r="E34">
        <f>2430/2665</f>
        <v>0.91181988742964348</v>
      </c>
      <c r="N34" s="2" t="s">
        <v>13</v>
      </c>
      <c r="O34" s="2">
        <v>107</v>
      </c>
      <c r="P34" s="4">
        <f>O34</f>
        <v>107</v>
      </c>
      <c r="Q34">
        <f>O34</f>
        <v>107</v>
      </c>
      <c r="R34">
        <f>R33-1</f>
        <v>1</v>
      </c>
      <c r="S34">
        <f>LN(R34)</f>
        <v>0</v>
      </c>
      <c r="T34">
        <f>ROUND(S34*$S$37, 0)</f>
        <v>0</v>
      </c>
      <c r="U34">
        <f>O34-T34</f>
        <v>107</v>
      </c>
      <c r="W34" s="2" t="s">
        <v>33</v>
      </c>
      <c r="X34" s="8">
        <v>100</v>
      </c>
      <c r="Y34" s="9">
        <v>97</v>
      </c>
      <c r="Z34" s="5"/>
      <c r="AA34" s="3" t="s">
        <v>33</v>
      </c>
      <c r="AB34" s="11" t="s">
        <v>70</v>
      </c>
    </row>
    <row r="35" spans="1:28">
      <c r="N35" s="3" t="s">
        <v>37</v>
      </c>
      <c r="O35">
        <f>SUM(O5:O34)</f>
        <v>2665</v>
      </c>
      <c r="P35">
        <f>SUM(P5:P34)</f>
        <v>2430</v>
      </c>
      <c r="Q35">
        <f>SUM(Q5:Q34)</f>
        <v>2425</v>
      </c>
      <c r="S35">
        <f>SUM(S5:S34)</f>
        <v>74.658236348830172</v>
      </c>
      <c r="U35">
        <f>SUM(U5:U34)</f>
        <v>2431</v>
      </c>
      <c r="W35" s="3" t="s">
        <v>37</v>
      </c>
      <c r="X35" s="9">
        <f>SUM(X5:X34)</f>
        <v>2665</v>
      </c>
      <c r="Y35" s="9">
        <f>SUM(Y5:Y34)</f>
        <v>2431</v>
      </c>
      <c r="Z35" s="5"/>
    </row>
    <row r="36" spans="1:28">
      <c r="I36">
        <v>2430</v>
      </c>
      <c r="X36" s="5"/>
      <c r="Y36" s="5"/>
      <c r="Z36" s="5"/>
    </row>
    <row r="37" spans="1:28">
      <c r="G37">
        <f>235/30</f>
        <v>7.833333333333333</v>
      </c>
      <c r="S37">
        <f>235/75</f>
        <v>3.1333333333333333</v>
      </c>
    </row>
    <row r="42" spans="1:28" ht="68">
      <c r="A42" s="1" t="s">
        <v>0</v>
      </c>
      <c r="B42" s="1" t="s">
        <v>2</v>
      </c>
      <c r="E42" t="s">
        <v>34</v>
      </c>
      <c r="I42" s="1" t="s">
        <v>0</v>
      </c>
      <c r="J42" s="7" t="s">
        <v>71</v>
      </c>
      <c r="K42" s="7" t="s">
        <v>2</v>
      </c>
      <c r="L42" s="7" t="s">
        <v>46</v>
      </c>
      <c r="T42" s="1" t="s">
        <v>0</v>
      </c>
      <c r="U42" s="6" t="s">
        <v>73</v>
      </c>
      <c r="V42" s="7" t="s">
        <v>74</v>
      </c>
      <c r="W42" s="7" t="s">
        <v>75</v>
      </c>
    </row>
    <row r="43" spans="1:28">
      <c r="A43" s="2" t="s">
        <v>30</v>
      </c>
      <c r="B43">
        <v>53</v>
      </c>
      <c r="C43">
        <v>30</v>
      </c>
      <c r="D43">
        <f>ROUND(LN(C43)*0.78, 0)</f>
        <v>3</v>
      </c>
      <c r="E43">
        <f>B43+D43</f>
        <v>56</v>
      </c>
      <c r="I43" s="2" t="s">
        <v>4</v>
      </c>
      <c r="J43" s="10">
        <v>72</v>
      </c>
      <c r="K43" s="10">
        <v>64</v>
      </c>
      <c r="L43" s="11">
        <v>67</v>
      </c>
      <c r="O43">
        <f>ABS(K43-J43)</f>
        <v>8</v>
      </c>
      <c r="P43">
        <f>ABS(L43-J43)</f>
        <v>5</v>
      </c>
      <c r="T43" s="2" t="s">
        <v>20</v>
      </c>
      <c r="U43">
        <v>30</v>
      </c>
      <c r="V43" s="13">
        <f>LN(U43)</f>
        <v>3.4011973816621555</v>
      </c>
      <c r="W43">
        <f>ROUND(V43*$S$37, 0)</f>
        <v>11</v>
      </c>
    </row>
    <row r="44" spans="1:28">
      <c r="A44" s="2" t="s">
        <v>20</v>
      </c>
      <c r="B44">
        <v>53</v>
      </c>
      <c r="C44">
        <f>C43-1</f>
        <v>29</v>
      </c>
      <c r="D44">
        <f>ROUND(LN(C44), 0)</f>
        <v>3</v>
      </c>
      <c r="E44">
        <f>B44+D44</f>
        <v>56</v>
      </c>
      <c r="I44" s="2" t="s">
        <v>5</v>
      </c>
      <c r="J44" s="11">
        <v>107</v>
      </c>
      <c r="K44" s="10">
        <v>109</v>
      </c>
      <c r="L44" s="11">
        <v>109</v>
      </c>
      <c r="O44">
        <f t="shared" ref="O44:O71" si="1">ABS(K44-J44)</f>
        <v>2</v>
      </c>
      <c r="P44">
        <f t="shared" ref="P44:P72" si="2">ABS(L44-J44)</f>
        <v>2</v>
      </c>
      <c r="T44" s="2" t="s">
        <v>16</v>
      </c>
      <c r="U44">
        <f>U43-1</f>
        <v>29</v>
      </c>
      <c r="V44" s="13">
        <f>LN(U44)</f>
        <v>3.3672958299864741</v>
      </c>
      <c r="W44">
        <f>ROUND(V44*$S$37, 0)</f>
        <v>11</v>
      </c>
    </row>
    <row r="45" spans="1:28">
      <c r="A45" s="2" t="s">
        <v>29</v>
      </c>
      <c r="B45">
        <v>58</v>
      </c>
      <c r="C45">
        <f>C44-1</f>
        <v>28</v>
      </c>
      <c r="D45">
        <f>ROUND(LN(C45), 0)</f>
        <v>3</v>
      </c>
      <c r="E45">
        <f>B45+D45</f>
        <v>61</v>
      </c>
      <c r="I45" s="2" t="s">
        <v>6</v>
      </c>
      <c r="J45" s="11">
        <v>97</v>
      </c>
      <c r="K45" s="10">
        <v>88</v>
      </c>
      <c r="L45" s="11">
        <v>90</v>
      </c>
      <c r="O45">
        <f t="shared" si="1"/>
        <v>9</v>
      </c>
      <c r="P45">
        <f t="shared" si="2"/>
        <v>7</v>
      </c>
      <c r="T45" s="2" t="s">
        <v>30</v>
      </c>
      <c r="U45">
        <f>U44-1</f>
        <v>28</v>
      </c>
      <c r="V45" s="13">
        <f>LN(U45)</f>
        <v>3.3322045101752038</v>
      </c>
      <c r="W45">
        <f>ROUND(V45*$S$37, 0)</f>
        <v>10</v>
      </c>
    </row>
    <row r="46" spans="1:28">
      <c r="A46" s="2" t="s">
        <v>17</v>
      </c>
      <c r="B46">
        <v>63</v>
      </c>
      <c r="C46">
        <f>C45-1</f>
        <v>27</v>
      </c>
      <c r="D46">
        <f>ROUND(LN(C46), 0)</f>
        <v>3</v>
      </c>
      <c r="E46">
        <f>B46+D46</f>
        <v>66</v>
      </c>
      <c r="I46" s="2" t="s">
        <v>7</v>
      </c>
      <c r="J46" s="11">
        <v>67</v>
      </c>
      <c r="K46" s="10">
        <v>69</v>
      </c>
      <c r="L46" s="11">
        <v>72</v>
      </c>
      <c r="O46">
        <f t="shared" si="1"/>
        <v>2</v>
      </c>
      <c r="P46">
        <f t="shared" si="2"/>
        <v>5</v>
      </c>
      <c r="T46" s="2" t="s">
        <v>17</v>
      </c>
      <c r="U46">
        <f>U45-1</f>
        <v>27</v>
      </c>
      <c r="V46" s="13">
        <f>LN(U46)</f>
        <v>3.2958368660043291</v>
      </c>
      <c r="W46">
        <f>ROUND(V46*$S$37, 0)</f>
        <v>10</v>
      </c>
    </row>
    <row r="47" spans="1:28">
      <c r="A47" s="2" t="s">
        <v>16</v>
      </c>
      <c r="B47">
        <v>63</v>
      </c>
      <c r="C47">
        <f>C46-1</f>
        <v>26</v>
      </c>
      <c r="D47">
        <f>ROUND(LN(C47), 0)</f>
        <v>3</v>
      </c>
      <c r="E47">
        <f>B47+D47</f>
        <v>66</v>
      </c>
      <c r="I47" s="2" t="s">
        <v>8</v>
      </c>
      <c r="J47" s="11">
        <v>97</v>
      </c>
      <c r="K47" s="10">
        <v>86</v>
      </c>
      <c r="L47" s="11">
        <v>88</v>
      </c>
      <c r="O47">
        <f t="shared" si="1"/>
        <v>11</v>
      </c>
      <c r="P47">
        <f t="shared" si="2"/>
        <v>9</v>
      </c>
      <c r="T47" s="2" t="s">
        <v>29</v>
      </c>
      <c r="U47">
        <f>U46-1</f>
        <v>26</v>
      </c>
      <c r="V47" s="13">
        <f>LN(U47)</f>
        <v>3.2580965380214821</v>
      </c>
      <c r="W47">
        <f>ROUND(V47*$S$37, 0)</f>
        <v>10</v>
      </c>
    </row>
    <row r="48" spans="1:28">
      <c r="A48" s="2" t="s">
        <v>4</v>
      </c>
      <c r="B48" s="1">
        <v>64</v>
      </c>
      <c r="C48">
        <f>C47-1</f>
        <v>25</v>
      </c>
      <c r="D48">
        <f>ROUND(LN(C48), 0)</f>
        <v>3</v>
      </c>
      <c r="E48">
        <f>B48+D48</f>
        <v>67</v>
      </c>
      <c r="I48" s="2" t="s">
        <v>9</v>
      </c>
      <c r="J48" s="11">
        <v>89</v>
      </c>
      <c r="K48" s="10">
        <v>78</v>
      </c>
      <c r="L48" s="11">
        <v>81</v>
      </c>
      <c r="O48">
        <f t="shared" si="1"/>
        <v>11</v>
      </c>
      <c r="P48">
        <f t="shared" si="2"/>
        <v>8</v>
      </c>
      <c r="T48" s="2" t="s">
        <v>7</v>
      </c>
      <c r="U48">
        <f>U47-1</f>
        <v>25</v>
      </c>
      <c r="V48" s="13">
        <f>LN(U48)</f>
        <v>3.2188758248682006</v>
      </c>
      <c r="W48">
        <f>ROUND(V48*$S$37, 0)</f>
        <v>10</v>
      </c>
    </row>
    <row r="49" spans="1:23">
      <c r="A49" s="2" t="s">
        <v>23</v>
      </c>
      <c r="B49">
        <v>66</v>
      </c>
      <c r="C49">
        <f>C48-1</f>
        <v>24</v>
      </c>
      <c r="D49">
        <f>ROUND(LN(C49), 0)</f>
        <v>3</v>
      </c>
      <c r="E49">
        <f>B49+D49</f>
        <v>69</v>
      </c>
      <c r="I49" s="2" t="s">
        <v>10</v>
      </c>
      <c r="J49" s="11">
        <v>91</v>
      </c>
      <c r="K49" s="10">
        <v>85</v>
      </c>
      <c r="L49" s="11">
        <v>87</v>
      </c>
      <c r="O49">
        <f t="shared" si="1"/>
        <v>6</v>
      </c>
      <c r="P49">
        <f t="shared" si="2"/>
        <v>4</v>
      </c>
      <c r="T49" s="2" t="s">
        <v>14</v>
      </c>
      <c r="U49">
        <f>U48-1</f>
        <v>24</v>
      </c>
      <c r="V49" s="13">
        <f>LN(U49)</f>
        <v>3.1780538303479458</v>
      </c>
      <c r="W49">
        <f>ROUND(V49*$S$37, 0)</f>
        <v>10</v>
      </c>
    </row>
    <row r="50" spans="1:23">
      <c r="A50" s="2" t="s">
        <v>28</v>
      </c>
      <c r="B50">
        <v>67</v>
      </c>
      <c r="C50">
        <f>C49-1</f>
        <v>23</v>
      </c>
      <c r="D50">
        <f>ROUND(LN(C50), 0)</f>
        <v>3</v>
      </c>
      <c r="E50">
        <f>B50+D50</f>
        <v>70</v>
      </c>
      <c r="I50" s="2" t="s">
        <v>11</v>
      </c>
      <c r="J50" s="11">
        <v>84</v>
      </c>
      <c r="K50" s="10">
        <v>90</v>
      </c>
      <c r="L50" s="11">
        <v>92</v>
      </c>
      <c r="O50">
        <f t="shared" si="1"/>
        <v>6</v>
      </c>
      <c r="P50">
        <f t="shared" si="2"/>
        <v>8</v>
      </c>
      <c r="T50" s="2" t="s">
        <v>23</v>
      </c>
      <c r="U50">
        <f>U49-1</f>
        <v>23</v>
      </c>
      <c r="V50" s="13">
        <f>LN(U50)</f>
        <v>3.1354942159291497</v>
      </c>
      <c r="W50">
        <f>ROUND(V50*$S$37, 0)</f>
        <v>10</v>
      </c>
    </row>
    <row r="51" spans="1:23">
      <c r="A51" s="2" t="s">
        <v>24</v>
      </c>
      <c r="B51">
        <v>67</v>
      </c>
      <c r="C51">
        <f>C50-1</f>
        <v>22</v>
      </c>
      <c r="D51">
        <f>ROUND(LN(C51), 0)</f>
        <v>3</v>
      </c>
      <c r="E51">
        <f>B51+D51</f>
        <v>70</v>
      </c>
      <c r="I51" s="2" t="s">
        <v>12</v>
      </c>
      <c r="J51" s="11">
        <v>85</v>
      </c>
      <c r="K51" s="10">
        <v>83</v>
      </c>
      <c r="L51" s="11">
        <v>86</v>
      </c>
      <c r="O51">
        <f t="shared" si="1"/>
        <v>2</v>
      </c>
      <c r="P51">
        <f t="shared" si="2"/>
        <v>1</v>
      </c>
      <c r="T51" s="2" t="s">
        <v>24</v>
      </c>
      <c r="U51">
        <f>U50-1</f>
        <v>22</v>
      </c>
      <c r="V51" s="13">
        <f>LN(U51)</f>
        <v>3.0910424533583161</v>
      </c>
      <c r="W51">
        <f>ROUND(V51*$S$37, 0)</f>
        <v>10</v>
      </c>
    </row>
    <row r="52" spans="1:23">
      <c r="A52" s="2" t="s">
        <v>21</v>
      </c>
      <c r="B52">
        <v>68</v>
      </c>
      <c r="C52">
        <f>C51-1</f>
        <v>21</v>
      </c>
      <c r="D52">
        <f>ROUND(LN(C52), 0)</f>
        <v>3</v>
      </c>
      <c r="E52">
        <f>B52+D52</f>
        <v>71</v>
      </c>
      <c r="I52" s="2" t="s">
        <v>13</v>
      </c>
      <c r="J52" s="11">
        <v>106</v>
      </c>
      <c r="K52" s="10">
        <v>107</v>
      </c>
      <c r="L52" s="11">
        <v>108</v>
      </c>
      <c r="O52">
        <f t="shared" si="1"/>
        <v>1</v>
      </c>
      <c r="P52">
        <f t="shared" si="2"/>
        <v>2</v>
      </c>
      <c r="T52" s="2" t="s">
        <v>10</v>
      </c>
      <c r="U52">
        <f>U51-1</f>
        <v>21</v>
      </c>
      <c r="V52" s="13">
        <f>LN(U52)</f>
        <v>3.044522437723423</v>
      </c>
      <c r="W52">
        <f>ROUND(V52*$S$37, 0)</f>
        <v>10</v>
      </c>
    </row>
    <row r="53" spans="1:23">
      <c r="A53" s="2" t="s">
        <v>32</v>
      </c>
      <c r="B53">
        <v>68</v>
      </c>
      <c r="C53">
        <f>C52-1</f>
        <v>20</v>
      </c>
      <c r="D53">
        <f>ROUND(LN(C53), 0)</f>
        <v>3</v>
      </c>
      <c r="E53">
        <f>B53+D53</f>
        <v>71</v>
      </c>
      <c r="I53" s="2" t="s">
        <v>14</v>
      </c>
      <c r="J53" s="11">
        <v>77</v>
      </c>
      <c r="K53" s="10">
        <v>70</v>
      </c>
      <c r="L53" s="11">
        <v>73</v>
      </c>
      <c r="O53">
        <f t="shared" si="1"/>
        <v>7</v>
      </c>
      <c r="P53">
        <f t="shared" si="2"/>
        <v>4</v>
      </c>
      <c r="T53" s="2" t="s">
        <v>32</v>
      </c>
      <c r="U53">
        <f>U52-1</f>
        <v>20</v>
      </c>
      <c r="V53" s="13">
        <f>LN(U53)</f>
        <v>2.9957322735539909</v>
      </c>
      <c r="W53">
        <f>ROUND(V53*$S$37, 0)</f>
        <v>9</v>
      </c>
    </row>
    <row r="54" spans="1:23">
      <c r="A54" s="2" t="s">
        <v>7</v>
      </c>
      <c r="B54">
        <v>69</v>
      </c>
      <c r="C54">
        <f>C53-1</f>
        <v>19</v>
      </c>
      <c r="D54">
        <f>ROUND(LN(C54), 0)</f>
        <v>3</v>
      </c>
      <c r="E54">
        <f>B54+D54</f>
        <v>72</v>
      </c>
      <c r="I54" s="2" t="s">
        <v>15</v>
      </c>
      <c r="J54" s="11">
        <v>93</v>
      </c>
      <c r="K54" s="10">
        <v>91</v>
      </c>
      <c r="L54" s="11">
        <v>93</v>
      </c>
      <c r="O54">
        <f t="shared" si="1"/>
        <v>2</v>
      </c>
      <c r="P54">
        <f t="shared" si="2"/>
        <v>0</v>
      </c>
      <c r="T54" s="2" t="s">
        <v>28</v>
      </c>
      <c r="U54">
        <f>U53-1</f>
        <v>19</v>
      </c>
      <c r="V54" s="13">
        <f>LN(U54)</f>
        <v>2.9444389791664403</v>
      </c>
      <c r="W54">
        <f>ROUND(V54*$S$37, 0)</f>
        <v>9</v>
      </c>
    </row>
    <row r="55" spans="1:23">
      <c r="A55" s="2" t="s">
        <v>14</v>
      </c>
      <c r="B55">
        <v>70</v>
      </c>
      <c r="C55">
        <f>C54-1</f>
        <v>18</v>
      </c>
      <c r="D55">
        <f>ROUND(LN(C55), 0)</f>
        <v>3</v>
      </c>
      <c r="E55">
        <f>B55+D55</f>
        <v>73</v>
      </c>
      <c r="I55" s="2" t="s">
        <v>16</v>
      </c>
      <c r="J55" s="11">
        <v>68</v>
      </c>
      <c r="K55" s="10">
        <v>63</v>
      </c>
      <c r="L55" s="11">
        <v>66</v>
      </c>
      <c r="O55">
        <f t="shared" si="1"/>
        <v>5</v>
      </c>
      <c r="P55">
        <f t="shared" si="2"/>
        <v>2</v>
      </c>
      <c r="T55" s="2" t="s">
        <v>4</v>
      </c>
      <c r="U55">
        <f>U54-1</f>
        <v>18</v>
      </c>
      <c r="V55" s="13">
        <f>LN(U55)</f>
        <v>2.8903717578961645</v>
      </c>
      <c r="W55">
        <f>ROUND(V55*$S$37, 0)</f>
        <v>9</v>
      </c>
    </row>
    <row r="56" spans="1:23">
      <c r="A56" s="2" t="s">
        <v>22</v>
      </c>
      <c r="B56">
        <v>78</v>
      </c>
      <c r="C56">
        <f>C55-1</f>
        <v>17</v>
      </c>
      <c r="D56">
        <f>ROUND(LN(C56), 0)</f>
        <v>3</v>
      </c>
      <c r="E56">
        <f>B56+D56</f>
        <v>81</v>
      </c>
      <c r="I56" s="2" t="s">
        <v>17</v>
      </c>
      <c r="J56" s="11">
        <v>57</v>
      </c>
      <c r="K56" s="10">
        <v>63</v>
      </c>
      <c r="L56" s="11">
        <v>66</v>
      </c>
      <c r="O56">
        <f t="shared" si="1"/>
        <v>6</v>
      </c>
      <c r="P56">
        <f t="shared" si="2"/>
        <v>9</v>
      </c>
      <c r="T56" s="2" t="s">
        <v>21</v>
      </c>
      <c r="U56">
        <f>U55-1</f>
        <v>17</v>
      </c>
      <c r="V56" s="13">
        <f>LN(U56)</f>
        <v>2.8332133440562162</v>
      </c>
      <c r="W56">
        <f>ROUND(V56*$S$37, 0)</f>
        <v>9</v>
      </c>
    </row>
    <row r="57" spans="1:23">
      <c r="A57" s="2" t="s">
        <v>9</v>
      </c>
      <c r="B57">
        <v>78</v>
      </c>
      <c r="C57">
        <f>C56-1</f>
        <v>16</v>
      </c>
      <c r="D57">
        <f>ROUND(LN(C57), 0)</f>
        <v>3</v>
      </c>
      <c r="E57">
        <f>B57+D57</f>
        <v>81</v>
      </c>
      <c r="I57" s="2" t="s">
        <v>18</v>
      </c>
      <c r="J57" s="11">
        <v>86</v>
      </c>
      <c r="K57" s="10">
        <v>86</v>
      </c>
      <c r="L57" s="11">
        <v>88</v>
      </c>
      <c r="O57">
        <f t="shared" si="1"/>
        <v>0</v>
      </c>
      <c r="P57">
        <f t="shared" si="2"/>
        <v>2</v>
      </c>
      <c r="T57" s="2" t="s">
        <v>27</v>
      </c>
      <c r="U57">
        <f>U56-1</f>
        <v>16</v>
      </c>
      <c r="V57" s="13">
        <f>LN(U57)</f>
        <v>2.7725887222397811</v>
      </c>
      <c r="W57">
        <f>ROUND(V57*$S$37, 0)</f>
        <v>9</v>
      </c>
    </row>
    <row r="58" spans="1:23">
      <c r="A58" s="2" t="s">
        <v>27</v>
      </c>
      <c r="B58">
        <v>83</v>
      </c>
      <c r="C58">
        <f>C57-1</f>
        <v>15</v>
      </c>
      <c r="D58">
        <f>ROUND(LN(C58), 0)</f>
        <v>3</v>
      </c>
      <c r="E58">
        <f>B58+D58</f>
        <v>86</v>
      </c>
      <c r="I58" s="2" t="s">
        <v>19</v>
      </c>
      <c r="J58" s="11">
        <v>93</v>
      </c>
      <c r="K58" s="10">
        <v>90</v>
      </c>
      <c r="L58" s="11">
        <v>92</v>
      </c>
      <c r="O58">
        <f t="shared" si="1"/>
        <v>3</v>
      </c>
      <c r="P58">
        <f t="shared" si="2"/>
        <v>1</v>
      </c>
      <c r="T58" s="2" t="s">
        <v>6</v>
      </c>
      <c r="U58">
        <f>U57-1</f>
        <v>15</v>
      </c>
      <c r="V58" s="13">
        <f>LN(U58)</f>
        <v>2.7080502011022101</v>
      </c>
      <c r="W58">
        <f>ROUND(V58*$S$37, 0)</f>
        <v>8</v>
      </c>
    </row>
    <row r="59" spans="1:23">
      <c r="A59" s="2" t="s">
        <v>12</v>
      </c>
      <c r="B59">
        <v>83</v>
      </c>
      <c r="C59">
        <f>C58-1</f>
        <v>14</v>
      </c>
      <c r="D59">
        <f>ROUND(LN(C59), 0)</f>
        <v>3</v>
      </c>
      <c r="E59">
        <f>B59+D59</f>
        <v>86</v>
      </c>
      <c r="I59" s="2" t="s">
        <v>20</v>
      </c>
      <c r="J59" s="11">
        <v>54</v>
      </c>
      <c r="K59" s="10">
        <v>53</v>
      </c>
      <c r="L59" s="11">
        <v>56</v>
      </c>
      <c r="O59">
        <f t="shared" si="1"/>
        <v>1</v>
      </c>
      <c r="P59">
        <f t="shared" si="2"/>
        <v>2</v>
      </c>
      <c r="T59" s="2" t="s">
        <v>12</v>
      </c>
      <c r="U59">
        <f>U58-1</f>
        <v>14</v>
      </c>
      <c r="V59" s="13">
        <f>LN(U59)</f>
        <v>2.6390573296152584</v>
      </c>
      <c r="W59">
        <f>ROUND(V59*$S$37, 0)</f>
        <v>8</v>
      </c>
    </row>
    <row r="60" spans="1:23">
      <c r="A60" s="2" t="s">
        <v>26</v>
      </c>
      <c r="B60">
        <v>84</v>
      </c>
      <c r="C60">
        <f>C59-1</f>
        <v>13</v>
      </c>
      <c r="D60">
        <f>ROUND(LN(C60), 0)</f>
        <v>3</v>
      </c>
      <c r="E60">
        <f>B60+D60</f>
        <v>87</v>
      </c>
      <c r="I60" s="2" t="s">
        <v>21</v>
      </c>
      <c r="J60" s="11">
        <v>70</v>
      </c>
      <c r="K60" s="10">
        <v>68</v>
      </c>
      <c r="L60" s="11">
        <v>71</v>
      </c>
      <c r="O60">
        <f t="shared" si="1"/>
        <v>2</v>
      </c>
      <c r="P60">
        <f t="shared" si="2"/>
        <v>1</v>
      </c>
      <c r="T60" s="2" t="s">
        <v>22</v>
      </c>
      <c r="U60">
        <f>U59-1</f>
        <v>13</v>
      </c>
      <c r="V60" s="13">
        <f>LN(U60)</f>
        <v>2.5649493574615367</v>
      </c>
      <c r="W60">
        <f>ROUND(V60*$S$37, 0)</f>
        <v>8</v>
      </c>
    </row>
    <row r="61" spans="1:23">
      <c r="A61" s="2" t="s">
        <v>10</v>
      </c>
      <c r="B61">
        <v>85</v>
      </c>
      <c r="C61">
        <f>C60-1</f>
        <v>12</v>
      </c>
      <c r="D61">
        <f>ROUND(LN(C61), 0)</f>
        <v>2</v>
      </c>
      <c r="E61">
        <f>B61+D61</f>
        <v>87</v>
      </c>
      <c r="I61" s="2" t="s">
        <v>22</v>
      </c>
      <c r="J61" s="11">
        <v>81</v>
      </c>
      <c r="K61" s="10">
        <v>78</v>
      </c>
      <c r="L61" s="11">
        <v>81</v>
      </c>
      <c r="O61">
        <f t="shared" si="1"/>
        <v>3</v>
      </c>
      <c r="P61">
        <f t="shared" si="2"/>
        <v>0</v>
      </c>
      <c r="T61" s="2" t="s">
        <v>15</v>
      </c>
      <c r="U61">
        <f>U60-1</f>
        <v>12</v>
      </c>
      <c r="V61" s="13">
        <f>LN(U61)</f>
        <v>2.4849066497880004</v>
      </c>
      <c r="W61">
        <f>ROUND(V61*$S$37, 0)</f>
        <v>8</v>
      </c>
    </row>
    <row r="62" spans="1:23">
      <c r="A62" s="2" t="s">
        <v>18</v>
      </c>
      <c r="B62">
        <v>86</v>
      </c>
      <c r="C62">
        <f>C61-1</f>
        <v>11</v>
      </c>
      <c r="D62">
        <f>ROUND(LN(C62), 0)</f>
        <v>2</v>
      </c>
      <c r="E62">
        <f>B62+D62</f>
        <v>88</v>
      </c>
      <c r="I62" s="2" t="s">
        <v>23</v>
      </c>
      <c r="J62" s="11">
        <v>69</v>
      </c>
      <c r="K62" s="10">
        <v>66</v>
      </c>
      <c r="L62" s="11">
        <v>69</v>
      </c>
      <c r="O62">
        <f t="shared" si="1"/>
        <v>3</v>
      </c>
      <c r="P62">
        <f t="shared" si="2"/>
        <v>0</v>
      </c>
      <c r="T62" s="2" t="s">
        <v>25</v>
      </c>
      <c r="U62">
        <f>U61-1</f>
        <v>11</v>
      </c>
      <c r="V62" s="13">
        <f>LN(U62)</f>
        <v>2.3978952727983707</v>
      </c>
      <c r="W62">
        <f>ROUND(V62*$S$37, 0)</f>
        <v>8</v>
      </c>
    </row>
    <row r="63" spans="1:23">
      <c r="A63" s="2" t="s">
        <v>8</v>
      </c>
      <c r="B63">
        <v>86</v>
      </c>
      <c r="C63">
        <f>C62-1</f>
        <v>10</v>
      </c>
      <c r="D63">
        <f>ROUND(LN(C63), 0)</f>
        <v>2</v>
      </c>
      <c r="E63">
        <f>B63+D63</f>
        <v>88</v>
      </c>
      <c r="I63" s="2" t="s">
        <v>24</v>
      </c>
      <c r="J63" s="11">
        <v>78</v>
      </c>
      <c r="K63" s="10">
        <v>67</v>
      </c>
      <c r="L63" s="11">
        <v>70</v>
      </c>
      <c r="O63">
        <f t="shared" si="1"/>
        <v>11</v>
      </c>
      <c r="P63">
        <f t="shared" si="2"/>
        <v>8</v>
      </c>
      <c r="T63" s="2" t="s">
        <v>9</v>
      </c>
      <c r="U63">
        <f>U62-1</f>
        <v>10</v>
      </c>
      <c r="V63" s="13">
        <f>LN(U63)</f>
        <v>2.3025850929940459</v>
      </c>
      <c r="W63">
        <f>ROUND(V63*$S$37, 0)</f>
        <v>7</v>
      </c>
    </row>
    <row r="64" spans="1:23">
      <c r="A64" s="2" t="s">
        <v>6</v>
      </c>
      <c r="B64">
        <v>88</v>
      </c>
      <c r="C64">
        <f>C63-1</f>
        <v>9</v>
      </c>
      <c r="D64">
        <f>ROUND(LN(C64), 0)</f>
        <v>2</v>
      </c>
      <c r="E64">
        <f>B64+D64</f>
        <v>90</v>
      </c>
      <c r="I64" s="2" t="s">
        <v>25</v>
      </c>
      <c r="J64" s="11">
        <v>96</v>
      </c>
      <c r="K64" s="10">
        <v>93</v>
      </c>
      <c r="L64" s="11">
        <v>95</v>
      </c>
      <c r="O64">
        <f t="shared" si="1"/>
        <v>3</v>
      </c>
      <c r="P64">
        <f t="shared" si="2"/>
        <v>1</v>
      </c>
      <c r="T64" s="2" t="s">
        <v>11</v>
      </c>
      <c r="U64">
        <f>U63-1</f>
        <v>9</v>
      </c>
      <c r="V64" s="13">
        <f>LN(U64)</f>
        <v>2.1972245773362196</v>
      </c>
      <c r="W64">
        <f>ROUND(V64*$S$37, 0)</f>
        <v>7</v>
      </c>
    </row>
    <row r="65" spans="1:23">
      <c r="A65" s="2" t="s">
        <v>11</v>
      </c>
      <c r="B65">
        <v>90</v>
      </c>
      <c r="C65">
        <f>C64-1</f>
        <v>8</v>
      </c>
      <c r="D65">
        <f>ROUND(LN(C65), 0)</f>
        <v>2</v>
      </c>
      <c r="E65">
        <f>B65+D65</f>
        <v>92</v>
      </c>
      <c r="I65" s="2" t="s">
        <v>26</v>
      </c>
      <c r="J65" s="11">
        <v>84</v>
      </c>
      <c r="K65" s="10">
        <v>84</v>
      </c>
      <c r="L65" s="11">
        <v>87</v>
      </c>
      <c r="O65">
        <f t="shared" si="1"/>
        <v>0</v>
      </c>
      <c r="P65">
        <f t="shared" si="2"/>
        <v>3</v>
      </c>
      <c r="T65" s="2" t="s">
        <v>31</v>
      </c>
      <c r="U65">
        <f>U64-1</f>
        <v>8</v>
      </c>
      <c r="V65" s="13">
        <f>LN(U65)</f>
        <v>2.0794415416798357</v>
      </c>
      <c r="W65">
        <f>ROUND(V65*$S$37, 0)</f>
        <v>7</v>
      </c>
    </row>
    <row r="66" spans="1:23">
      <c r="A66" s="2" t="s">
        <v>19</v>
      </c>
      <c r="B66">
        <v>90</v>
      </c>
      <c r="C66">
        <f>C65-1</f>
        <v>7</v>
      </c>
      <c r="D66">
        <f>ROUND(LN(C66), 0)</f>
        <v>2</v>
      </c>
      <c r="E66">
        <f>B66+D66</f>
        <v>92</v>
      </c>
      <c r="I66" s="2" t="s">
        <v>27</v>
      </c>
      <c r="J66" s="11">
        <v>75</v>
      </c>
      <c r="K66" s="10">
        <v>83</v>
      </c>
      <c r="L66" s="11">
        <v>86</v>
      </c>
      <c r="O66">
        <f t="shared" si="1"/>
        <v>8</v>
      </c>
      <c r="P66">
        <f t="shared" si="2"/>
        <v>11</v>
      </c>
      <c r="T66" s="2" t="s">
        <v>18</v>
      </c>
      <c r="U66">
        <f>U65-1</f>
        <v>7</v>
      </c>
      <c r="V66" s="13">
        <f>LN(U66)</f>
        <v>1.9459101490553132</v>
      </c>
      <c r="W66">
        <f>ROUND(V66*$S$37, 0)</f>
        <v>6</v>
      </c>
    </row>
    <row r="67" spans="1:23">
      <c r="A67" s="2" t="s">
        <v>15</v>
      </c>
      <c r="B67">
        <v>91</v>
      </c>
      <c r="C67">
        <f>C66-1</f>
        <v>6</v>
      </c>
      <c r="D67">
        <f>ROUND(LN(C67), 0)</f>
        <v>2</v>
      </c>
      <c r="E67">
        <f>B67+D67</f>
        <v>93</v>
      </c>
      <c r="I67" s="2" t="s">
        <v>28</v>
      </c>
      <c r="J67" s="11">
        <v>71</v>
      </c>
      <c r="K67" s="10">
        <v>67</v>
      </c>
      <c r="L67" s="11">
        <v>70</v>
      </c>
      <c r="O67">
        <f t="shared" si="1"/>
        <v>4</v>
      </c>
      <c r="P67">
        <f t="shared" si="2"/>
        <v>1</v>
      </c>
      <c r="T67" s="2" t="s">
        <v>19</v>
      </c>
      <c r="U67">
        <f>U66-1</f>
        <v>6</v>
      </c>
      <c r="V67" s="13">
        <f>LN(U67)</f>
        <v>1.791759469228055</v>
      </c>
      <c r="W67">
        <f>ROUND(V67*$S$37, 0)</f>
        <v>6</v>
      </c>
    </row>
    <row r="68" spans="1:23">
      <c r="A68" s="2" t="s">
        <v>25</v>
      </c>
      <c r="B68">
        <v>93</v>
      </c>
      <c r="C68">
        <f>C67-1</f>
        <v>5</v>
      </c>
      <c r="D68">
        <f>ROUND(LN(C68), 0)</f>
        <v>2</v>
      </c>
      <c r="E68">
        <f>B68+D68</f>
        <v>95</v>
      </c>
      <c r="I68" s="2" t="s">
        <v>29</v>
      </c>
      <c r="J68" s="11">
        <v>59</v>
      </c>
      <c r="K68" s="10">
        <v>58</v>
      </c>
      <c r="L68" s="11">
        <v>61</v>
      </c>
      <c r="O68">
        <f t="shared" si="1"/>
        <v>1</v>
      </c>
      <c r="P68">
        <f t="shared" si="2"/>
        <v>2</v>
      </c>
      <c r="T68" s="2" t="s">
        <v>26</v>
      </c>
      <c r="U68">
        <f>U67-1</f>
        <v>5</v>
      </c>
      <c r="V68" s="13">
        <f>LN(U68)</f>
        <v>1.6094379124341003</v>
      </c>
      <c r="W68">
        <f>ROUND(V68*$S$37, 0)</f>
        <v>5</v>
      </c>
    </row>
    <row r="69" spans="1:23">
      <c r="A69" s="2" t="s">
        <v>33</v>
      </c>
      <c r="B69">
        <v>97</v>
      </c>
      <c r="C69">
        <f>C68-1</f>
        <v>4</v>
      </c>
      <c r="D69">
        <f>ROUND(LN(C69), 0)</f>
        <v>1</v>
      </c>
      <c r="E69">
        <f>B69+D69</f>
        <v>98</v>
      </c>
      <c r="I69" s="2" t="s">
        <v>30</v>
      </c>
      <c r="J69" s="11">
        <v>47</v>
      </c>
      <c r="K69" s="10">
        <v>53</v>
      </c>
      <c r="L69" s="11">
        <v>56</v>
      </c>
      <c r="O69">
        <f t="shared" si="1"/>
        <v>6</v>
      </c>
      <c r="P69">
        <f t="shared" si="2"/>
        <v>9</v>
      </c>
      <c r="T69" s="2" t="s">
        <v>8</v>
      </c>
      <c r="U69">
        <f>U68-1</f>
        <v>4</v>
      </c>
      <c r="V69" s="13">
        <f>LN(U69)</f>
        <v>1.3862943611198906</v>
      </c>
      <c r="W69">
        <f>ROUND(V69*$S$37, 0)</f>
        <v>4</v>
      </c>
    </row>
    <row r="70" spans="1:23">
      <c r="A70" s="2" t="s">
        <v>31</v>
      </c>
      <c r="B70">
        <v>99</v>
      </c>
      <c r="C70">
        <f>C69-1</f>
        <v>3</v>
      </c>
      <c r="D70">
        <f>ROUND(LN(C70), 0)</f>
        <v>1</v>
      </c>
      <c r="E70">
        <f>B70+D70</f>
        <v>100</v>
      </c>
      <c r="I70" s="2" t="s">
        <v>31</v>
      </c>
      <c r="J70" s="11">
        <v>101</v>
      </c>
      <c r="K70" s="10">
        <v>99</v>
      </c>
      <c r="L70" s="11">
        <v>100</v>
      </c>
      <c r="O70">
        <f t="shared" si="1"/>
        <v>2</v>
      </c>
      <c r="P70">
        <f t="shared" si="2"/>
        <v>1</v>
      </c>
      <c r="T70" s="2" t="s">
        <v>33</v>
      </c>
      <c r="U70">
        <f>U69-1</f>
        <v>3</v>
      </c>
      <c r="V70" s="13">
        <f>LN(U70)</f>
        <v>1.0986122886681098</v>
      </c>
      <c r="W70">
        <f>ROUND(V70*$S$37, 0)</f>
        <v>3</v>
      </c>
    </row>
    <row r="71" spans="1:23">
      <c r="A71" s="2" t="s">
        <v>13</v>
      </c>
      <c r="B71">
        <v>107</v>
      </c>
      <c r="C71">
        <f>C70-1</f>
        <v>2</v>
      </c>
      <c r="D71">
        <f>ROUND(LN(C71), 0)</f>
        <v>1</v>
      </c>
      <c r="E71">
        <f>B71+D71</f>
        <v>108</v>
      </c>
      <c r="I71" s="2" t="s">
        <v>32</v>
      </c>
      <c r="J71" s="11">
        <v>72</v>
      </c>
      <c r="K71" s="10">
        <v>68</v>
      </c>
      <c r="L71" s="11">
        <v>71</v>
      </c>
      <c r="O71">
        <f t="shared" si="1"/>
        <v>4</v>
      </c>
      <c r="P71">
        <f t="shared" si="2"/>
        <v>1</v>
      </c>
      <c r="T71" s="2" t="s">
        <v>5</v>
      </c>
      <c r="U71">
        <f>U70-1</f>
        <v>2</v>
      </c>
      <c r="V71" s="13">
        <f>LN(U71)</f>
        <v>0.69314718055994529</v>
      </c>
      <c r="W71">
        <f>ROUND(V71*$S$37, 0)</f>
        <v>2</v>
      </c>
    </row>
    <row r="72" spans="1:23">
      <c r="A72" s="2" t="s">
        <v>5</v>
      </c>
      <c r="B72">
        <v>109</v>
      </c>
      <c r="C72">
        <f>C71-1</f>
        <v>1</v>
      </c>
      <c r="D72">
        <f>ROUND(LN(C72), 0)</f>
        <v>0</v>
      </c>
      <c r="E72">
        <f>B72+D72</f>
        <v>109</v>
      </c>
      <c r="I72" s="2" t="s">
        <v>33</v>
      </c>
      <c r="J72" s="11">
        <v>103</v>
      </c>
      <c r="K72" s="10">
        <v>97</v>
      </c>
      <c r="L72" s="11">
        <v>98</v>
      </c>
      <c r="O72">
        <f>ABS(K72-J72)</f>
        <v>6</v>
      </c>
      <c r="P72">
        <f t="shared" si="2"/>
        <v>5</v>
      </c>
      <c r="T72" s="2" t="s">
        <v>13</v>
      </c>
      <c r="U72">
        <f>U71-1</f>
        <v>1</v>
      </c>
      <c r="V72" s="13">
        <f>LN(U72)</f>
        <v>0</v>
      </c>
      <c r="W72">
        <f>ROUND(V72*$S$37, 0)</f>
        <v>0</v>
      </c>
    </row>
    <row r="73" spans="1:23">
      <c r="E73">
        <f>SUM(E43:E72)</f>
        <v>2429</v>
      </c>
      <c r="I73" s="3" t="s">
        <v>37</v>
      </c>
      <c r="J73" s="11">
        <f>SUM(J43:J72)</f>
        <v>2429</v>
      </c>
      <c r="K73" s="11">
        <f>SUM(K43:K72)</f>
        <v>2356</v>
      </c>
      <c r="L73" s="11">
        <f>SUM(L43:L72)</f>
        <v>2429</v>
      </c>
      <c r="O73">
        <f>AVERAGE(O43:O72)</f>
        <v>4.5</v>
      </c>
      <c r="P73">
        <f>AVERAGE(P43:P72)</f>
        <v>3.8</v>
      </c>
      <c r="V73" s="14">
        <f>SUM(V43:V72)</f>
        <v>74.658236348830172</v>
      </c>
      <c r="W73">
        <f>ROUND(V73*$S$37, 0)</f>
        <v>234</v>
      </c>
    </row>
    <row r="74" spans="1:23">
      <c r="I74" s="3" t="s">
        <v>72</v>
      </c>
      <c r="K74" s="11">
        <v>4.5</v>
      </c>
      <c r="L74" s="11">
        <v>3.8</v>
      </c>
    </row>
  </sheetData>
  <sortState xmlns:xlrd2="http://schemas.microsoft.com/office/spreadsheetml/2017/richdata2" ref="A2:G3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koby@motusglobal.com</dc:creator>
  <cp:lastModifiedBy>koby@motusglobal.com</cp:lastModifiedBy>
  <dcterms:created xsi:type="dcterms:W3CDTF">2020-02-23T16:40:26Z</dcterms:created>
  <dcterms:modified xsi:type="dcterms:W3CDTF">2020-02-23T19:04:30Z</dcterms:modified>
</cp:coreProperties>
</file>