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OVID Sentinel Kohorte Munich\KoCo19 Data\KOCO19V2\"/>
    </mc:Choice>
  </mc:AlternateContent>
  <bookViews>
    <workbookView xWindow="0" yWindow="0" windowWidth="19200" windowHeight="70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9" i="1" l="1"/>
  <c r="F127" i="1"/>
  <c r="F125" i="1"/>
  <c r="F123" i="1"/>
  <c r="F121" i="1"/>
  <c r="F119" i="1"/>
  <c r="F117" i="1"/>
  <c r="F115" i="1"/>
  <c r="F109" i="1"/>
  <c r="F110" i="1"/>
  <c r="F106" i="1"/>
  <c r="F103" i="1"/>
  <c r="F101" i="1"/>
  <c r="F99" i="1"/>
  <c r="F93" i="1"/>
  <c r="F97" i="1"/>
  <c r="F95" i="1"/>
  <c r="F91" i="1"/>
  <c r="F88" i="1"/>
  <c r="F77" i="1"/>
  <c r="F76" i="1"/>
  <c r="F85" i="1"/>
  <c r="F81" i="1"/>
  <c r="F82" i="1"/>
  <c r="F80" i="1"/>
  <c r="F73" i="1"/>
  <c r="F72" i="1"/>
  <c r="F71" i="1"/>
  <c r="F68" i="1"/>
  <c r="F67" i="1"/>
  <c r="F66" i="1"/>
  <c r="F63" i="1"/>
  <c r="F62" i="1"/>
  <c r="F60" i="1"/>
  <c r="F54" i="1"/>
  <c r="F42" i="1"/>
  <c r="F43" i="1"/>
  <c r="F58" i="1"/>
  <c r="F57" i="1"/>
  <c r="F51" i="1"/>
  <c r="F47" i="1"/>
  <c r="F46" i="1"/>
  <c r="F48" i="1"/>
  <c r="F39" i="1"/>
  <c r="F29" i="1"/>
  <c r="F36" i="1"/>
  <c r="F35" i="1"/>
  <c r="F34" i="1"/>
  <c r="F33" i="1"/>
  <c r="F31" i="1"/>
  <c r="F26" i="1"/>
  <c r="F25" i="1"/>
  <c r="F24" i="1"/>
  <c r="F23" i="1"/>
  <c r="F21" i="1"/>
  <c r="F19" i="1"/>
  <c r="F15" i="1"/>
</calcChain>
</file>

<file path=xl/sharedStrings.xml><?xml version="1.0" encoding="utf-8"?>
<sst xmlns="http://schemas.openxmlformats.org/spreadsheetml/2006/main" count="142" uniqueCount="97">
  <si>
    <t>GLMM Model</t>
  </si>
  <si>
    <t xml:space="preserve">reference level </t>
  </si>
  <si>
    <t xml:space="preserve">outcome </t>
  </si>
  <si>
    <t>Odds for positive compared to non positive</t>
  </si>
  <si>
    <t>Sex</t>
  </si>
  <si>
    <t>Male</t>
  </si>
  <si>
    <t>Female</t>
  </si>
  <si>
    <t>Agegroup</t>
  </si>
  <si>
    <t>Agegroup&lt;20</t>
  </si>
  <si>
    <t>Agegroup20-34</t>
  </si>
  <si>
    <t>Agegroup35-49</t>
  </si>
  <si>
    <t>Agegroup50-64</t>
  </si>
  <si>
    <t>Agegroup65-79</t>
  </si>
  <si>
    <t>Agegroup80+</t>
  </si>
  <si>
    <t>Sex* (adjusted for Age)</t>
  </si>
  <si>
    <t>Agegroup* (adjusted for Sex)</t>
  </si>
  <si>
    <t>Country of birth *(adjusted for Age+Sex)</t>
  </si>
  <si>
    <t>Germany</t>
  </si>
  <si>
    <t>Others</t>
  </si>
  <si>
    <t>Education level *(adjusted for Age+Sex)</t>
  </si>
  <si>
    <t>&lt;12 years of school</t>
  </si>
  <si>
    <t>&gt;= 12 years of school</t>
  </si>
  <si>
    <t>Pursuing school</t>
  </si>
  <si>
    <t>Employment status _Current *(adjusted for Age+Sex)</t>
  </si>
  <si>
    <t>Employed</t>
  </si>
  <si>
    <t>Self Employed</t>
  </si>
  <si>
    <t>Unemployed</t>
  </si>
  <si>
    <t>Employment status _Past Year *(adjusted for Age+Sex)</t>
  </si>
  <si>
    <t>No</t>
  </si>
  <si>
    <t>Yes</t>
  </si>
  <si>
    <t>Employment Risk Job(any) *(adjusted for Age+Sex)</t>
  </si>
  <si>
    <t>Smoking *(adjusted for Age+Sex)</t>
  </si>
  <si>
    <t>Non Smoker</t>
  </si>
  <si>
    <t>Past Smoker</t>
  </si>
  <si>
    <t>Current Smoker</t>
  </si>
  <si>
    <t>Net Monthly Income *(adjusted for Age+Sex)</t>
  </si>
  <si>
    <t>&lt;=2500</t>
  </si>
  <si>
    <t>2500-4000</t>
  </si>
  <si>
    <t>4000-6000</t>
  </si>
  <si>
    <t>6000+</t>
  </si>
  <si>
    <t>Household Type*(adjusted for Age+Sex)</t>
  </si>
  <si>
    <t>Couple</t>
  </si>
  <si>
    <t>Family</t>
  </si>
  <si>
    <t>Single</t>
  </si>
  <si>
    <t>Household Size*(adjusted for Age+Sex)</t>
  </si>
  <si>
    <t>3-4</t>
  </si>
  <si>
    <t>5+</t>
  </si>
  <si>
    <t>Housing Type*(adjusted for Age+Sex)</t>
  </si>
  <si>
    <t>Buildings with 1-2 apartments</t>
  </si>
  <si>
    <t>Buildings with 3-4 apartments</t>
  </si>
  <si>
    <t>Buildings with &gt;=5 apartments</t>
  </si>
  <si>
    <t>Living Area per Inhabitant*(adjusted for Age+Sex)</t>
  </si>
  <si>
    <t>&lt;30sqm/individual(&lt;Quartile1)</t>
  </si>
  <si>
    <t>30-40sqm/individual(Quartile1-Median)</t>
  </si>
  <si>
    <t>40-55sqm/individual(Median-Quartile3)</t>
  </si>
  <si>
    <t>&gt;55sqm/individual(&gt;Quartile3)</t>
  </si>
  <si>
    <t>Almost surely</t>
  </si>
  <si>
    <t>Frequently/Rarely</t>
  </si>
  <si>
    <t>Excellent</t>
  </si>
  <si>
    <t>Very good</t>
  </si>
  <si>
    <t>Chronic Diseases</t>
  </si>
  <si>
    <t xml:space="preserve">Roche </t>
  </si>
  <si>
    <t>Time elapsed (Weeks)</t>
  </si>
  <si>
    <t xml:space="preserve">between baseline visit and 2nd sample </t>
  </si>
  <si>
    <t>Continous</t>
  </si>
  <si>
    <t>Null</t>
  </si>
  <si>
    <t>Not Null</t>
  </si>
  <si>
    <t>Interaction with time elapsed and previous result</t>
  </si>
  <si>
    <t>Time elapsed</t>
  </si>
  <si>
    <t>Interaction</t>
  </si>
  <si>
    <t>Good/Not good</t>
  </si>
  <si>
    <t>Bayesian Version</t>
  </si>
  <si>
    <t>With Imputation</t>
  </si>
  <si>
    <t>OR</t>
  </si>
  <si>
    <t>LCI</t>
  </si>
  <si>
    <t>UCI</t>
  </si>
  <si>
    <t>p-value</t>
  </si>
  <si>
    <t>Positives in the Household (Round1)*</t>
  </si>
  <si>
    <t>Face Mask Usage*</t>
  </si>
  <si>
    <t>Loss of Sense Taste/Smell*</t>
  </si>
  <si>
    <t>Fever*</t>
  </si>
  <si>
    <t>Drycough*</t>
  </si>
  <si>
    <t>Sorethroat*</t>
  </si>
  <si>
    <t>Chills*</t>
  </si>
  <si>
    <t>Running nose*</t>
  </si>
  <si>
    <t>Number of pos. symtoms*</t>
  </si>
  <si>
    <t>Any Positive symptoms*</t>
  </si>
  <si>
    <t>Overall Health*</t>
  </si>
  <si>
    <t>Respiratory Allergies*</t>
  </si>
  <si>
    <t>Skin Allergies*</t>
  </si>
  <si>
    <t>Autoimmune*</t>
  </si>
  <si>
    <t>Cancer*</t>
  </si>
  <si>
    <t>Cardiovascular*</t>
  </si>
  <si>
    <t>Diabetes*</t>
  </si>
  <si>
    <t>Lungdisease*</t>
  </si>
  <si>
    <t>Obesity*</t>
  </si>
  <si>
    <t>Adjusting for time elapsed and previous result Sex and 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</si>
</sst>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8"/>
      <color rgb="FF000000"/>
      <name val="Lucida Console"/>
      <family val="3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 applyAlignment="1">
      <alignment wrapText="1"/>
    </xf>
    <xf numFmtId="164" fontId="0" fillId="0" borderId="0" xfId="0" applyNumberFormat="1"/>
    <xf numFmtId="0" fontId="1" fillId="0" borderId="0" xfId="0" applyFont="1" applyAlignment="1">
      <alignment vertical="center"/>
    </xf>
    <xf numFmtId="0" fontId="1" fillId="2" borderId="0" xfId="0" applyFont="1" applyFill="1" applyAlignment="1">
      <alignment vertical="center"/>
    </xf>
    <xf numFmtId="49" fontId="0" fillId="0" borderId="0" xfId="0" applyNumberFormat="1"/>
    <xf numFmtId="11" fontId="0" fillId="0" borderId="0" xfId="0" applyNumberFormat="1"/>
    <xf numFmtId="49" fontId="0" fillId="0" borderId="0" xfId="0" applyNumberForma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179"/>
  <sheetViews>
    <sheetView tabSelected="1" workbookViewId="0">
      <selection activeCell="A17" sqref="A17"/>
    </sheetView>
  </sheetViews>
  <sheetFormatPr defaultColWidth="8.7265625" defaultRowHeight="14.5" x14ac:dyDescent="0.35"/>
  <cols>
    <col min="1" max="1" width="37.54296875" style="1" bestFit="1" customWidth="1"/>
    <col min="2" max="2" width="19.6328125" customWidth="1"/>
    <col min="3" max="3" width="12.90625" style="2" bestFit="1" customWidth="1"/>
    <col min="4" max="5" width="8.7265625" style="2"/>
    <col min="8" max="10" width="8.7265625" style="2"/>
  </cols>
  <sheetData>
    <row r="2" spans="1:17" x14ac:dyDescent="0.35">
      <c r="A2" s="1" t="s">
        <v>61</v>
      </c>
      <c r="B2" t="s">
        <v>0</v>
      </c>
      <c r="C2" s="2" t="s">
        <v>71</v>
      </c>
      <c r="H2" s="2" t="s">
        <v>72</v>
      </c>
      <c r="Q2" s="2"/>
    </row>
    <row r="3" spans="1:17" x14ac:dyDescent="0.35">
      <c r="C3" s="2" t="s">
        <v>73</v>
      </c>
      <c r="D3" s="2" t="s">
        <v>74</v>
      </c>
      <c r="E3" s="2" t="s">
        <v>75</v>
      </c>
      <c r="F3" s="2" t="s">
        <v>76</v>
      </c>
      <c r="H3" s="2" t="s">
        <v>73</v>
      </c>
      <c r="I3" s="2" t="s">
        <v>74</v>
      </c>
      <c r="J3" s="2" t="s">
        <v>75</v>
      </c>
    </row>
    <row r="4" spans="1:17" x14ac:dyDescent="0.35">
      <c r="A4" s="1" t="s">
        <v>1</v>
      </c>
    </row>
    <row r="5" spans="1:17" x14ac:dyDescent="0.35">
      <c r="A5" s="1" t="s">
        <v>2</v>
      </c>
    </row>
    <row r="7" spans="1:17" x14ac:dyDescent="0.35">
      <c r="A7" s="1" t="s">
        <v>3</v>
      </c>
    </row>
    <row r="11" spans="1:17" x14ac:dyDescent="0.35">
      <c r="A11" s="1" t="s">
        <v>62</v>
      </c>
      <c r="C11" s="2">
        <v>1.828295</v>
      </c>
      <c r="D11" s="2">
        <v>1.44679</v>
      </c>
      <c r="E11" s="2">
        <v>2.4832299999999998</v>
      </c>
      <c r="F11" s="2">
        <v>0</v>
      </c>
      <c r="G11" s="2"/>
      <c r="L11" s="2"/>
      <c r="M11" s="2"/>
      <c r="N11" s="2"/>
      <c r="O11" s="2"/>
    </row>
    <row r="12" spans="1:17" x14ac:dyDescent="0.35">
      <c r="A12" s="1" t="s">
        <v>63</v>
      </c>
      <c r="L12" s="2"/>
      <c r="M12" s="2"/>
      <c r="N12" s="2"/>
      <c r="O12" s="2"/>
    </row>
    <row r="13" spans="1:17" x14ac:dyDescent="0.35">
      <c r="L13" s="2"/>
      <c r="M13" s="2"/>
      <c r="N13" s="2"/>
      <c r="O13" s="2"/>
    </row>
    <row r="14" spans="1:17" ht="29" x14ac:dyDescent="0.35">
      <c r="A14" s="1" t="s">
        <v>67</v>
      </c>
      <c r="B14" t="s">
        <v>68</v>
      </c>
      <c r="C14" s="2">
        <v>1.9023680000000001</v>
      </c>
      <c r="D14" s="2">
        <v>1.4774989999999999</v>
      </c>
      <c r="E14" s="2">
        <v>2.634277</v>
      </c>
      <c r="F14" s="2">
        <v>0</v>
      </c>
      <c r="G14" s="2"/>
      <c r="L14" s="2"/>
      <c r="M14" s="2"/>
      <c r="N14" s="2"/>
      <c r="O14" s="2"/>
    </row>
    <row r="15" spans="1:17" x14ac:dyDescent="0.35">
      <c r="B15" t="s">
        <v>69</v>
      </c>
      <c r="C15" s="2">
        <v>0.66159069999999998</v>
      </c>
      <c r="D15" s="2">
        <v>0.28857050000000001</v>
      </c>
      <c r="E15" s="2">
        <v>1.622398</v>
      </c>
      <c r="F15" s="2">
        <f>1-71.73%</f>
        <v>0.28269999999999995</v>
      </c>
      <c r="G15" s="2"/>
      <c r="L15" s="2"/>
      <c r="M15" s="2"/>
      <c r="N15" s="2"/>
      <c r="O15" s="2"/>
    </row>
    <row r="16" spans="1:17" ht="29" customHeight="1" x14ac:dyDescent="0.35">
      <c r="A16" s="7" t="s">
        <v>96</v>
      </c>
      <c r="B16" s="7"/>
      <c r="L16" s="2"/>
      <c r="M16" s="2"/>
      <c r="N16" s="2"/>
      <c r="O16" s="2"/>
    </row>
    <row r="17" spans="1:19" x14ac:dyDescent="0.35">
      <c r="L17" s="2"/>
      <c r="M17" s="2"/>
      <c r="N17" s="2"/>
      <c r="O17" s="2"/>
    </row>
    <row r="18" spans="1:19" x14ac:dyDescent="0.35">
      <c r="A18" s="1" t="s">
        <v>4</v>
      </c>
      <c r="B18" t="s">
        <v>6</v>
      </c>
      <c r="L18" s="2"/>
      <c r="M18" s="2"/>
      <c r="N18" s="2"/>
      <c r="O18" s="2"/>
    </row>
    <row r="19" spans="1:19" x14ac:dyDescent="0.35">
      <c r="B19" t="s">
        <v>5</v>
      </c>
      <c r="C19" s="2">
        <v>2.2886380000000002</v>
      </c>
      <c r="D19" s="2">
        <v>0.98193269999999999</v>
      </c>
      <c r="E19" s="2">
        <v>5.7670729999999999</v>
      </c>
      <c r="F19">
        <f>1-92.82%</f>
        <v>7.1800000000000086E-2</v>
      </c>
      <c r="L19" s="2"/>
      <c r="M19" s="2"/>
      <c r="N19" s="2"/>
      <c r="O19" s="2"/>
      <c r="Q19" s="2"/>
      <c r="R19" s="2"/>
      <c r="S19" s="2"/>
    </row>
    <row r="20" spans="1:19" x14ac:dyDescent="0.35">
      <c r="L20" s="2"/>
      <c r="M20" s="2"/>
      <c r="N20" s="2"/>
      <c r="O20" s="2"/>
      <c r="Q20" s="2"/>
      <c r="R20" s="2"/>
      <c r="S20" s="2"/>
    </row>
    <row r="21" spans="1:19" x14ac:dyDescent="0.35">
      <c r="A21" s="1" t="s">
        <v>7</v>
      </c>
      <c r="B21" s="3" t="s">
        <v>8</v>
      </c>
      <c r="C21" s="2">
        <v>0.67169570000000001</v>
      </c>
      <c r="D21" s="2">
        <v>5.5792950000000001E-2</v>
      </c>
      <c r="E21" s="2">
        <v>5.8325709999999997</v>
      </c>
      <c r="F21">
        <f>1-55.76%</f>
        <v>0.44240000000000002</v>
      </c>
      <c r="L21" s="2"/>
      <c r="M21" s="2"/>
      <c r="N21" s="2"/>
      <c r="O21" s="2"/>
      <c r="Q21" s="2"/>
      <c r="R21" s="2"/>
      <c r="S21" s="2"/>
    </row>
    <row r="22" spans="1:19" x14ac:dyDescent="0.35">
      <c r="B22" s="3" t="s">
        <v>9</v>
      </c>
      <c r="O22" s="2"/>
      <c r="Q22" s="2"/>
      <c r="R22" s="2"/>
      <c r="S22" s="2"/>
    </row>
    <row r="23" spans="1:19" x14ac:dyDescent="0.35">
      <c r="B23" s="3" t="s">
        <v>10</v>
      </c>
      <c r="C23" s="2">
        <v>0.4164407</v>
      </c>
      <c r="D23" s="2">
        <v>7.1832149999999997E-2</v>
      </c>
      <c r="E23" s="2">
        <v>1.8882080000000001</v>
      </c>
      <c r="F23">
        <f>1-80.36%</f>
        <v>0.19640000000000002</v>
      </c>
      <c r="L23" s="2"/>
      <c r="M23" s="2"/>
      <c r="N23" s="2"/>
      <c r="O23" s="2"/>
      <c r="Q23" s="2"/>
      <c r="R23" s="2"/>
      <c r="S23" s="2"/>
    </row>
    <row r="24" spans="1:19" x14ac:dyDescent="0.35">
      <c r="B24" s="3" t="s">
        <v>11</v>
      </c>
      <c r="C24" s="2">
        <v>0.29913790000000001</v>
      </c>
      <c r="D24" s="2">
        <v>4.7488839999999997E-2</v>
      </c>
      <c r="E24" s="2">
        <v>1.480599</v>
      </c>
      <c r="F24">
        <f>1-88.56%</f>
        <v>0.11439999999999995</v>
      </c>
      <c r="L24" s="2"/>
      <c r="M24" s="2"/>
      <c r="N24" s="2"/>
      <c r="O24" s="2"/>
      <c r="Q24" s="2"/>
      <c r="R24" s="2"/>
      <c r="S24" s="2"/>
    </row>
    <row r="25" spans="1:19" x14ac:dyDescent="0.35">
      <c r="B25" s="3" t="s">
        <v>12</v>
      </c>
      <c r="C25" s="2">
        <v>0.1918039</v>
      </c>
      <c r="D25" s="2">
        <v>1.486912E-2</v>
      </c>
      <c r="E25" s="2">
        <v>1.7337370000000001</v>
      </c>
      <c r="F25">
        <f>1-89.88%</f>
        <v>0.10120000000000007</v>
      </c>
      <c r="L25" s="2"/>
      <c r="M25" s="2"/>
      <c r="N25" s="2"/>
      <c r="O25" s="2"/>
      <c r="Q25" s="2"/>
      <c r="R25" s="2"/>
      <c r="S25" s="2"/>
    </row>
    <row r="26" spans="1:19" x14ac:dyDescent="0.35">
      <c r="B26" s="4" t="s">
        <v>13</v>
      </c>
      <c r="C26" s="2">
        <v>7.8695100000000004E-2</v>
      </c>
      <c r="D26" s="2">
        <v>1.88426E-4</v>
      </c>
      <c r="E26" s="2">
        <v>6.0565749999999996</v>
      </c>
      <c r="F26">
        <f>1-81.74%</f>
        <v>0.1826000000000001</v>
      </c>
      <c r="L26" s="2"/>
      <c r="M26" s="2"/>
      <c r="N26" s="2"/>
      <c r="O26" s="2"/>
      <c r="Q26" s="2"/>
      <c r="R26" s="2"/>
      <c r="S26" s="2"/>
    </row>
    <row r="27" spans="1:19" x14ac:dyDescent="0.35">
      <c r="B27" s="4"/>
      <c r="L27" s="2"/>
      <c r="M27" s="2"/>
      <c r="N27" s="2"/>
      <c r="O27" s="2"/>
      <c r="Q27" s="2"/>
      <c r="R27" s="2"/>
      <c r="S27" s="2"/>
    </row>
    <row r="28" spans="1:19" x14ac:dyDescent="0.35">
      <c r="A28" s="1" t="s">
        <v>14</v>
      </c>
      <c r="B28" t="s">
        <v>6</v>
      </c>
      <c r="L28" s="2"/>
      <c r="M28" s="2"/>
      <c r="N28" s="2"/>
      <c r="O28" s="2"/>
      <c r="Q28" s="2"/>
      <c r="R28" s="2"/>
      <c r="S28" s="2"/>
    </row>
    <row r="29" spans="1:19" x14ac:dyDescent="0.35">
      <c r="B29" t="s">
        <v>5</v>
      </c>
      <c r="C29" s="2">
        <v>2.3803649999999998</v>
      </c>
      <c r="D29" s="2">
        <v>1.035075</v>
      </c>
      <c r="E29" s="2">
        <v>5.991784</v>
      </c>
      <c r="F29">
        <f>1-95.5%</f>
        <v>4.500000000000004E-2</v>
      </c>
      <c r="L29" s="2"/>
      <c r="M29" s="2"/>
      <c r="N29" s="2"/>
      <c r="O29" s="2"/>
      <c r="Q29" s="2"/>
      <c r="R29" s="2"/>
      <c r="S29" s="2"/>
    </row>
    <row r="30" spans="1:19" x14ac:dyDescent="0.35">
      <c r="L30" s="2"/>
      <c r="M30" s="2"/>
      <c r="N30" s="2"/>
      <c r="O30" s="2"/>
      <c r="Q30" s="2"/>
      <c r="R30" s="2"/>
      <c r="S30" s="2"/>
    </row>
    <row r="31" spans="1:19" x14ac:dyDescent="0.35">
      <c r="A31" s="1" t="s">
        <v>15</v>
      </c>
      <c r="B31" s="3" t="s">
        <v>8</v>
      </c>
      <c r="C31" s="2">
        <v>0.44750489999999998</v>
      </c>
      <c r="D31" s="2">
        <v>2.523649E-2</v>
      </c>
      <c r="E31" s="2">
        <v>4.8869540000000002</v>
      </c>
      <c r="F31">
        <f>1-66.91%</f>
        <v>0.33090000000000008</v>
      </c>
      <c r="L31" s="2"/>
      <c r="M31" s="2"/>
      <c r="N31" s="2"/>
      <c r="O31" s="2"/>
      <c r="Q31" s="2"/>
      <c r="R31" s="2"/>
      <c r="S31" s="2"/>
    </row>
    <row r="32" spans="1:19" x14ac:dyDescent="0.35">
      <c r="B32" s="3" t="s">
        <v>9</v>
      </c>
      <c r="L32" s="2"/>
      <c r="M32" s="2"/>
      <c r="N32" s="2"/>
      <c r="O32" s="2"/>
      <c r="Q32" s="2"/>
      <c r="R32" s="2"/>
      <c r="S32" s="2"/>
    </row>
    <row r="33" spans="1:19" x14ac:dyDescent="0.35">
      <c r="B33" s="3" t="s">
        <v>10</v>
      </c>
      <c r="C33" s="2">
        <v>0.39800210000000003</v>
      </c>
      <c r="D33" s="2">
        <v>6.0857540000000002E-2</v>
      </c>
      <c r="E33" s="2">
        <v>1.9902260000000001</v>
      </c>
      <c r="F33">
        <f>1-80.11%</f>
        <v>0.19889999999999997</v>
      </c>
      <c r="L33" s="2"/>
      <c r="M33" s="2"/>
      <c r="N33" s="2"/>
      <c r="O33" s="2"/>
      <c r="Q33" s="2"/>
      <c r="R33" s="2"/>
      <c r="S33" s="2"/>
    </row>
    <row r="34" spans="1:19" x14ac:dyDescent="0.35">
      <c r="B34" s="3" t="s">
        <v>11</v>
      </c>
      <c r="C34" s="2">
        <v>0.20646030000000001</v>
      </c>
      <c r="D34" s="2">
        <v>2.1631830000000001E-2</v>
      </c>
      <c r="E34" s="2">
        <v>1.2032320000000001</v>
      </c>
      <c r="F34">
        <f>1-93.08%</f>
        <v>6.9200000000000039E-2</v>
      </c>
      <c r="L34" s="2"/>
      <c r="M34" s="2"/>
      <c r="N34" s="2"/>
      <c r="O34" s="2"/>
      <c r="Q34" s="2"/>
      <c r="R34" s="2"/>
      <c r="S34" s="2"/>
    </row>
    <row r="35" spans="1:19" x14ac:dyDescent="0.35">
      <c r="B35" s="3" t="s">
        <v>12</v>
      </c>
      <c r="C35" s="2">
        <v>0.15506049999999999</v>
      </c>
      <c r="D35" s="2">
        <v>9.2120850000000001E-3</v>
      </c>
      <c r="E35" s="2">
        <v>1.704189</v>
      </c>
      <c r="F35">
        <f>1-90.84%</f>
        <v>9.1600000000000015E-2</v>
      </c>
      <c r="L35" s="2"/>
      <c r="M35" s="2"/>
      <c r="N35" s="2"/>
      <c r="O35" s="2"/>
      <c r="Q35" s="2"/>
      <c r="R35" s="2"/>
      <c r="S35" s="2"/>
    </row>
    <row r="36" spans="1:19" x14ac:dyDescent="0.35">
      <c r="B36" s="4" t="s">
        <v>13</v>
      </c>
      <c r="C36" s="2">
        <v>5.4521300000000002E-2</v>
      </c>
      <c r="D36" s="2">
        <v>5.2788229999999999E-5</v>
      </c>
      <c r="E36" s="2">
        <v>5.214899</v>
      </c>
      <c r="F36">
        <f>1-84.31%</f>
        <v>0.15689999999999993</v>
      </c>
      <c r="L36" s="2"/>
      <c r="M36" s="2"/>
      <c r="N36" s="2"/>
      <c r="O36" s="2"/>
      <c r="Q36" s="2"/>
      <c r="R36" s="2"/>
      <c r="S36" s="2"/>
    </row>
    <row r="37" spans="1:19" x14ac:dyDescent="0.35">
      <c r="L37" s="2"/>
      <c r="M37" s="2"/>
      <c r="N37" s="2"/>
      <c r="O37" s="2"/>
      <c r="Q37" s="2"/>
      <c r="R37" s="2"/>
      <c r="S37" s="2"/>
    </row>
    <row r="38" spans="1:19" x14ac:dyDescent="0.35">
      <c r="A38" s="1" t="s">
        <v>16</v>
      </c>
      <c r="B38" s="3" t="s">
        <v>17</v>
      </c>
      <c r="L38" s="2"/>
      <c r="M38" s="2"/>
      <c r="N38" s="2"/>
      <c r="O38" s="2"/>
      <c r="Q38" s="2"/>
      <c r="R38" s="2"/>
      <c r="S38" s="2"/>
    </row>
    <row r="39" spans="1:19" x14ac:dyDescent="0.35">
      <c r="B39" s="3" t="s">
        <v>18</v>
      </c>
      <c r="C39" s="2">
        <v>1.083699</v>
      </c>
      <c r="D39" s="2">
        <v>0.25636589999999998</v>
      </c>
      <c r="E39" s="2">
        <v>4.3695930000000001</v>
      </c>
      <c r="F39">
        <f>1-45.06%</f>
        <v>0.5494</v>
      </c>
      <c r="H39" s="2">
        <v>0.95419410000000005</v>
      </c>
      <c r="I39" s="2">
        <v>0.2030383</v>
      </c>
      <c r="J39" s="2">
        <v>4.1697749999999996</v>
      </c>
      <c r="L39" s="2"/>
      <c r="M39" s="2"/>
      <c r="N39" s="2"/>
      <c r="O39" s="2"/>
      <c r="Q39" s="2"/>
      <c r="R39" s="2"/>
      <c r="S39" s="2"/>
    </row>
    <row r="40" spans="1:19" x14ac:dyDescent="0.35">
      <c r="L40" s="2"/>
      <c r="M40" s="2"/>
      <c r="N40" s="2"/>
      <c r="O40" s="2"/>
      <c r="Q40" s="2"/>
      <c r="R40" s="2"/>
      <c r="S40" s="2"/>
    </row>
    <row r="41" spans="1:19" x14ac:dyDescent="0.35">
      <c r="A41" s="1" t="s">
        <v>19</v>
      </c>
      <c r="B41" t="s">
        <v>20</v>
      </c>
      <c r="L41" s="2"/>
      <c r="M41" s="2"/>
      <c r="N41" s="2"/>
      <c r="O41" s="2"/>
      <c r="Q41" s="2"/>
      <c r="R41" s="2"/>
      <c r="S41" s="2"/>
    </row>
    <row r="42" spans="1:19" x14ac:dyDescent="0.35">
      <c r="B42" t="s">
        <v>21</v>
      </c>
      <c r="C42" s="2">
        <v>2.3658540000000001</v>
      </c>
      <c r="D42" s="2">
        <v>0.58946350000000003</v>
      </c>
      <c r="E42" s="2">
        <v>11.06451</v>
      </c>
      <c r="F42">
        <f>1-82.2%</f>
        <v>0.17799999999999994</v>
      </c>
      <c r="H42" s="2">
        <v>2.3814289999999998</v>
      </c>
      <c r="I42" s="2">
        <v>0.60892789999999997</v>
      </c>
      <c r="J42" s="2">
        <v>10.9467</v>
      </c>
      <c r="L42" s="2"/>
      <c r="M42" s="2"/>
      <c r="N42" s="2"/>
      <c r="O42" s="2"/>
      <c r="Q42" s="2"/>
      <c r="R42" s="2"/>
      <c r="S42" s="2"/>
    </row>
    <row r="43" spans="1:19" x14ac:dyDescent="0.35">
      <c r="B43" t="s">
        <v>22</v>
      </c>
      <c r="C43" s="2">
        <v>6.9312430000000003</v>
      </c>
      <c r="D43" s="2">
        <v>0.3815673</v>
      </c>
      <c r="E43" s="2">
        <v>139.15649999999999</v>
      </c>
      <c r="F43">
        <f>1-88.94%</f>
        <v>0.11060000000000003</v>
      </c>
      <c r="H43" s="2">
        <v>10.782389999999999</v>
      </c>
      <c r="I43" s="2">
        <v>0.78036700000000003</v>
      </c>
      <c r="J43" s="2">
        <v>148.7423</v>
      </c>
      <c r="L43" s="2"/>
      <c r="M43" s="2"/>
      <c r="N43" s="2"/>
      <c r="O43" s="2"/>
      <c r="Q43" s="2"/>
      <c r="R43" s="2"/>
      <c r="S43" s="2"/>
    </row>
    <row r="44" spans="1:19" x14ac:dyDescent="0.35">
      <c r="L44" s="2"/>
      <c r="M44" s="2"/>
      <c r="N44" s="2"/>
      <c r="O44" s="2"/>
      <c r="Q44" s="2"/>
      <c r="R44" s="2"/>
      <c r="S44" s="2"/>
    </row>
    <row r="45" spans="1:19" ht="29" x14ac:dyDescent="0.35">
      <c r="A45" s="1" t="s">
        <v>23</v>
      </c>
      <c r="B45" t="s">
        <v>24</v>
      </c>
      <c r="L45" s="2"/>
      <c r="M45" s="2"/>
      <c r="N45" s="2"/>
      <c r="O45" s="2"/>
      <c r="Q45" s="2"/>
      <c r="R45" s="2"/>
      <c r="S45" s="2"/>
    </row>
    <row r="46" spans="1:19" x14ac:dyDescent="0.35">
      <c r="B46" t="s">
        <v>25</v>
      </c>
      <c r="C46" s="2">
        <v>0.29125570000000001</v>
      </c>
      <c r="D46" s="2">
        <v>1.7996470000000001E-2</v>
      </c>
      <c r="E46" s="2">
        <v>2.8808060000000002</v>
      </c>
      <c r="F46" s="2">
        <f>1-79.39%</f>
        <v>0.20609999999999995</v>
      </c>
      <c r="G46" s="2"/>
      <c r="H46" s="2">
        <v>0.26266640000000002</v>
      </c>
      <c r="I46" s="2">
        <v>1.4867089999999999E-2</v>
      </c>
      <c r="J46" s="2">
        <v>2.607272</v>
      </c>
      <c r="L46" s="2"/>
      <c r="M46" s="2"/>
      <c r="N46" s="2"/>
      <c r="O46" s="2"/>
      <c r="Q46" s="2"/>
      <c r="R46" s="2"/>
      <c r="S46" s="2"/>
    </row>
    <row r="47" spans="1:19" x14ac:dyDescent="0.35">
      <c r="B47" t="s">
        <v>26</v>
      </c>
      <c r="C47" s="2">
        <v>0.92742709999999995</v>
      </c>
      <c r="D47" s="2">
        <v>0.22928680000000001</v>
      </c>
      <c r="E47" s="2">
        <v>3.479838</v>
      </c>
      <c r="F47" s="2">
        <f>1-42.73%</f>
        <v>0.57269999999999999</v>
      </c>
      <c r="G47" s="2"/>
      <c r="H47" s="2">
        <v>0.98079369999999999</v>
      </c>
      <c r="I47" s="2">
        <v>0.24604490000000001</v>
      </c>
      <c r="J47" s="2">
        <v>3.9648140000000001</v>
      </c>
      <c r="L47" s="2"/>
      <c r="M47" s="2"/>
      <c r="N47" s="2"/>
      <c r="O47" s="2"/>
      <c r="Q47" s="2"/>
      <c r="R47" s="2"/>
      <c r="S47" s="2"/>
    </row>
    <row r="48" spans="1:19" x14ac:dyDescent="0.35">
      <c r="B48" t="s">
        <v>18</v>
      </c>
      <c r="C48" s="2">
        <v>2.6156980000000001E-3</v>
      </c>
      <c r="D48" s="2">
        <v>1.7469869999999999E-8</v>
      </c>
      <c r="E48" s="2">
        <v>3.7706729999999999</v>
      </c>
      <c r="F48" s="2">
        <f>1-91.41%</f>
        <v>8.5900000000000087E-2</v>
      </c>
      <c r="G48" s="2"/>
      <c r="H48" s="2">
        <v>3.4605840000000001E-3</v>
      </c>
      <c r="I48" s="2">
        <v>4.4860840000000002E-8</v>
      </c>
      <c r="J48" s="2">
        <v>5.8524770000000004</v>
      </c>
      <c r="L48" s="2"/>
      <c r="M48" s="2"/>
      <c r="N48" s="2"/>
      <c r="O48" s="2"/>
      <c r="Q48" s="2"/>
      <c r="R48" s="2"/>
      <c r="S48" s="2"/>
    </row>
    <row r="49" spans="1:19" x14ac:dyDescent="0.35">
      <c r="L49" s="2"/>
      <c r="M49" s="2"/>
      <c r="N49" s="2"/>
      <c r="O49" s="2"/>
      <c r="Q49" s="2"/>
      <c r="R49" s="2"/>
      <c r="S49" s="2"/>
    </row>
    <row r="50" spans="1:19" ht="29" x14ac:dyDescent="0.35">
      <c r="A50" s="1" t="s">
        <v>27</v>
      </c>
      <c r="B50" t="s">
        <v>28</v>
      </c>
      <c r="L50" s="2"/>
      <c r="M50" s="2"/>
      <c r="N50" s="2"/>
      <c r="O50" s="2"/>
      <c r="Q50" s="2"/>
      <c r="R50" s="2"/>
      <c r="S50" s="2"/>
    </row>
    <row r="51" spans="1:19" x14ac:dyDescent="0.35">
      <c r="B51" t="s">
        <v>29</v>
      </c>
      <c r="C51" s="2">
        <v>1.8505819999999999</v>
      </c>
      <c r="D51" s="2">
        <v>0.40487570000000001</v>
      </c>
      <c r="E51" s="2">
        <v>9.9399650000000008</v>
      </c>
      <c r="F51">
        <f>1-70.53%</f>
        <v>0.29469999999999996</v>
      </c>
      <c r="H51" s="2">
        <v>1.647384</v>
      </c>
      <c r="I51" s="2">
        <v>0.3023343</v>
      </c>
      <c r="J51" s="2">
        <v>8.7952580000000005</v>
      </c>
      <c r="L51" s="2"/>
      <c r="M51" s="2"/>
      <c r="N51" s="2"/>
      <c r="O51" s="2"/>
      <c r="Q51" s="2"/>
      <c r="R51" s="2"/>
      <c r="S51" s="2"/>
    </row>
    <row r="52" spans="1:19" x14ac:dyDescent="0.35">
      <c r="L52" s="2"/>
      <c r="M52" s="2"/>
      <c r="N52" s="2"/>
      <c r="O52" s="2"/>
      <c r="Q52" s="2"/>
      <c r="R52" s="2"/>
      <c r="S52" s="2"/>
    </row>
    <row r="53" spans="1:19" ht="29" x14ac:dyDescent="0.35">
      <c r="A53" s="1" t="s">
        <v>30</v>
      </c>
      <c r="B53" t="s">
        <v>28</v>
      </c>
      <c r="L53" s="2"/>
      <c r="M53" s="2"/>
      <c r="N53" s="2"/>
      <c r="O53" s="2"/>
      <c r="Q53" s="2"/>
      <c r="R53" s="2"/>
      <c r="S53" s="2"/>
    </row>
    <row r="54" spans="1:19" x14ac:dyDescent="0.35">
      <c r="B54" t="s">
        <v>29</v>
      </c>
      <c r="C54" s="2">
        <v>0.45921899999999999</v>
      </c>
      <c r="D54" s="2">
        <v>8.8248400000000005E-2</v>
      </c>
      <c r="E54" s="2">
        <v>1.8359179999999999</v>
      </c>
      <c r="F54">
        <f>1-78.31%</f>
        <v>0.21689999999999998</v>
      </c>
      <c r="H54" s="2">
        <v>0.31623600000000002</v>
      </c>
      <c r="I54" s="2">
        <v>4.7010759999999999E-2</v>
      </c>
      <c r="J54" s="2">
        <v>1.63923</v>
      </c>
      <c r="L54" s="2"/>
      <c r="M54" s="2"/>
      <c r="N54" s="2"/>
      <c r="O54" s="2"/>
      <c r="Q54" s="2"/>
      <c r="R54" s="2"/>
      <c r="S54" s="2"/>
    </row>
    <row r="55" spans="1:19" x14ac:dyDescent="0.35">
      <c r="L55" s="2"/>
      <c r="M55" s="2"/>
      <c r="N55" s="2"/>
      <c r="O55" s="2"/>
      <c r="Q55" s="2"/>
      <c r="R55" s="2"/>
      <c r="S55" s="2"/>
    </row>
    <row r="56" spans="1:19" x14ac:dyDescent="0.35">
      <c r="A56" s="1" t="s">
        <v>31</v>
      </c>
      <c r="B56" t="s">
        <v>32</v>
      </c>
      <c r="L56" s="2"/>
      <c r="M56" s="2"/>
      <c r="N56" s="2"/>
      <c r="O56" s="2"/>
      <c r="Q56" s="2"/>
      <c r="R56" s="2"/>
      <c r="S56" s="2"/>
    </row>
    <row r="57" spans="1:19" x14ac:dyDescent="0.35">
      <c r="B57" t="s">
        <v>33</v>
      </c>
      <c r="C57" s="2">
        <v>1.4240679999999999</v>
      </c>
      <c r="D57" s="2">
        <v>0.41368369999999999</v>
      </c>
      <c r="E57" s="2">
        <v>5.382479</v>
      </c>
      <c r="F57">
        <f>1-59.59%</f>
        <v>0.40410000000000001</v>
      </c>
      <c r="H57" s="2">
        <v>1.156298</v>
      </c>
      <c r="I57" s="2">
        <v>0.34483659999999999</v>
      </c>
      <c r="J57" s="2">
        <v>4.3278299999999996</v>
      </c>
      <c r="L57" s="2"/>
      <c r="M57" s="2"/>
      <c r="N57" s="2"/>
      <c r="O57" s="2"/>
      <c r="Q57" s="2"/>
      <c r="R57" s="2"/>
      <c r="S57" s="2"/>
    </row>
    <row r="58" spans="1:19" x14ac:dyDescent="0.35">
      <c r="B58" t="s">
        <v>34</v>
      </c>
      <c r="C58" s="2">
        <v>0.23288200000000001</v>
      </c>
      <c r="D58" s="2">
        <v>3.1814969999999998E-2</v>
      </c>
      <c r="E58" s="2">
        <v>1.3349470000000001</v>
      </c>
      <c r="F58">
        <f>1-91.81%</f>
        <v>8.1899999999999973E-2</v>
      </c>
      <c r="H58" s="2">
        <v>0.17304359999999999</v>
      </c>
      <c r="I58" s="2">
        <v>2.1658989999999999E-2</v>
      </c>
      <c r="J58" s="2">
        <v>1.0779110000000001</v>
      </c>
      <c r="L58" s="2"/>
      <c r="M58" s="2"/>
      <c r="N58" s="2"/>
      <c r="O58" s="2"/>
      <c r="Q58" s="2"/>
      <c r="R58" s="2"/>
      <c r="S58" s="2"/>
    </row>
    <row r="59" spans="1:19" x14ac:dyDescent="0.35">
      <c r="L59" s="2"/>
      <c r="M59" s="2"/>
      <c r="N59" s="2"/>
      <c r="O59" s="2"/>
      <c r="Q59" s="2"/>
      <c r="R59" s="2"/>
      <c r="S59" s="2"/>
    </row>
    <row r="60" spans="1:19" ht="29" x14ac:dyDescent="0.35">
      <c r="A60" s="1" t="s">
        <v>35</v>
      </c>
      <c r="B60" t="s">
        <v>36</v>
      </c>
      <c r="C60" s="2">
        <v>0.53474730000000004</v>
      </c>
      <c r="D60" s="2">
        <v>1.1722140000000001E-2</v>
      </c>
      <c r="E60" s="2">
        <v>16.822469999999999</v>
      </c>
      <c r="F60">
        <f>1-59.53%</f>
        <v>0.40469999999999995</v>
      </c>
      <c r="H60" s="2">
        <v>0.48892999999999998</v>
      </c>
      <c r="I60" s="2">
        <v>1.684687E-2</v>
      </c>
      <c r="J60" s="2">
        <v>12.17675</v>
      </c>
      <c r="L60" s="2"/>
      <c r="M60" s="2"/>
      <c r="N60" s="2"/>
      <c r="O60" s="2"/>
      <c r="Q60" s="2"/>
      <c r="R60" s="2"/>
      <c r="S60" s="2"/>
    </row>
    <row r="61" spans="1:19" x14ac:dyDescent="0.35">
      <c r="B61" t="s">
        <v>37</v>
      </c>
      <c r="O61" s="2"/>
      <c r="Q61" s="2"/>
      <c r="R61" s="2"/>
      <c r="S61" s="2"/>
    </row>
    <row r="62" spans="1:19" x14ac:dyDescent="0.35">
      <c r="B62" t="s">
        <v>38</v>
      </c>
      <c r="C62" s="2">
        <v>3.4166189999999999</v>
      </c>
      <c r="D62" s="2">
        <v>0.2447896</v>
      </c>
      <c r="E62" s="2">
        <v>69.33578</v>
      </c>
      <c r="F62">
        <f>1-77.2%</f>
        <v>0.22799999999999998</v>
      </c>
      <c r="H62" s="2">
        <v>3.6407389999999999</v>
      </c>
      <c r="I62" s="2">
        <v>0.32339820000000002</v>
      </c>
      <c r="J62" s="2">
        <v>56.040190000000003</v>
      </c>
      <c r="L62" s="2"/>
      <c r="M62" s="2"/>
      <c r="N62" s="2"/>
      <c r="O62" s="2"/>
      <c r="Q62" s="2"/>
      <c r="R62" s="2"/>
      <c r="S62" s="2"/>
    </row>
    <row r="63" spans="1:19" x14ac:dyDescent="0.35">
      <c r="B63" t="s">
        <v>39</v>
      </c>
      <c r="C63" s="2">
        <v>5.7985730000000002</v>
      </c>
      <c r="D63" s="2">
        <v>0.42703479999999999</v>
      </c>
      <c r="E63" s="2">
        <v>147.64420000000001</v>
      </c>
      <c r="F63">
        <f>1-87.09%</f>
        <v>0.12909999999999999</v>
      </c>
      <c r="H63" s="2">
        <v>5.9353480000000003</v>
      </c>
      <c r="I63" s="2">
        <v>0.50986310000000001</v>
      </c>
      <c r="J63" s="2">
        <v>105.08880000000001</v>
      </c>
      <c r="L63" s="2"/>
      <c r="M63" s="2"/>
      <c r="N63" s="2"/>
      <c r="O63" s="2"/>
      <c r="Q63" s="2"/>
      <c r="R63" s="2"/>
      <c r="S63" s="2"/>
    </row>
    <row r="64" spans="1:19" x14ac:dyDescent="0.35">
      <c r="B64" s="3"/>
      <c r="L64" s="2"/>
      <c r="M64" s="2"/>
      <c r="N64" s="2"/>
      <c r="O64" s="2"/>
      <c r="Q64" s="2"/>
      <c r="R64" s="2"/>
      <c r="S64" s="2"/>
    </row>
    <row r="65" spans="1:19" x14ac:dyDescent="0.35">
      <c r="A65" s="1" t="s">
        <v>40</v>
      </c>
      <c r="B65" s="3" t="s">
        <v>41</v>
      </c>
      <c r="L65" s="2"/>
      <c r="M65" s="2"/>
      <c r="N65" s="2"/>
      <c r="O65" s="2"/>
      <c r="Q65" s="2"/>
      <c r="R65" s="2"/>
      <c r="S65" s="2"/>
    </row>
    <row r="66" spans="1:19" x14ac:dyDescent="0.35">
      <c r="B66" s="3" t="s">
        <v>42</v>
      </c>
      <c r="C66" s="2">
        <v>1.7152609999999999</v>
      </c>
      <c r="D66" s="2">
        <v>0.2817827</v>
      </c>
      <c r="E66" s="2">
        <v>13.360189999999999</v>
      </c>
      <c r="F66">
        <f>1-64.17%</f>
        <v>0.35829999999999995</v>
      </c>
      <c r="H66" s="2">
        <v>1.8202370000000001</v>
      </c>
      <c r="I66" s="2">
        <v>0.39409230000000001</v>
      </c>
      <c r="J66" s="2">
        <v>9.7444699999999997</v>
      </c>
      <c r="L66" s="2"/>
      <c r="M66" s="2"/>
      <c r="N66" s="2"/>
      <c r="O66" s="2"/>
      <c r="Q66" s="2"/>
      <c r="R66" s="2"/>
      <c r="S66" s="2"/>
    </row>
    <row r="67" spans="1:19" x14ac:dyDescent="0.35">
      <c r="B67" s="3" t="s">
        <v>18</v>
      </c>
      <c r="C67" s="2">
        <v>3.7403629999999999</v>
      </c>
      <c r="D67" s="2">
        <v>0.26116539999999999</v>
      </c>
      <c r="E67" s="2">
        <v>62.482089999999999</v>
      </c>
      <c r="F67">
        <f>1-80.22%</f>
        <v>0.19779999999999998</v>
      </c>
      <c r="H67" s="2">
        <v>3.8662770000000002</v>
      </c>
      <c r="I67" s="2">
        <v>0.34040039999999999</v>
      </c>
      <c r="J67" s="2">
        <v>47.768509999999999</v>
      </c>
      <c r="L67" s="2"/>
      <c r="M67" s="2"/>
      <c r="N67" s="2"/>
      <c r="O67" s="2"/>
      <c r="Q67" s="2"/>
      <c r="R67" s="2"/>
      <c r="S67" s="2"/>
    </row>
    <row r="68" spans="1:19" x14ac:dyDescent="0.35">
      <c r="B68" s="3" t="s">
        <v>43</v>
      </c>
      <c r="C68" s="2">
        <v>0.66863379999999994</v>
      </c>
      <c r="D68" s="2">
        <v>4.851639E-2</v>
      </c>
      <c r="E68" s="2">
        <v>7.2269389999999998</v>
      </c>
      <c r="F68">
        <f>1-55.76%</f>
        <v>0.44240000000000002</v>
      </c>
      <c r="H68" s="2">
        <v>0.6263706</v>
      </c>
      <c r="I68" s="2">
        <v>6.2987080000000001E-2</v>
      </c>
      <c r="J68" s="2">
        <v>5.0429690000000003</v>
      </c>
      <c r="L68" s="2"/>
      <c r="M68" s="2"/>
      <c r="N68" s="2"/>
      <c r="O68" s="2"/>
      <c r="Q68" s="2"/>
      <c r="R68" s="2"/>
      <c r="S68" s="2"/>
    </row>
    <row r="69" spans="1:19" x14ac:dyDescent="0.35">
      <c r="B69" s="4"/>
      <c r="L69" s="2"/>
      <c r="M69" s="2"/>
      <c r="N69" s="2"/>
      <c r="O69" s="2"/>
      <c r="Q69" s="2"/>
      <c r="R69" s="2"/>
      <c r="S69" s="2"/>
    </row>
    <row r="70" spans="1:19" x14ac:dyDescent="0.35">
      <c r="A70" s="1" t="s">
        <v>44</v>
      </c>
      <c r="B70" s="4">
        <v>1</v>
      </c>
      <c r="L70" s="2"/>
      <c r="M70" s="2"/>
      <c r="N70" s="2"/>
      <c r="O70" s="2"/>
      <c r="Q70" s="2"/>
      <c r="R70" s="2"/>
      <c r="S70" s="2"/>
    </row>
    <row r="71" spans="1:19" x14ac:dyDescent="0.35">
      <c r="B71" s="5">
        <v>2</v>
      </c>
      <c r="C71" s="2">
        <v>2.8147929999999999</v>
      </c>
      <c r="D71" s="2">
        <v>0.31451770000000001</v>
      </c>
      <c r="E71" s="2">
        <v>37.522629999999999</v>
      </c>
      <c r="F71">
        <f>1-76.2%</f>
        <v>0.23799999999999999</v>
      </c>
      <c r="H71" s="2">
        <v>3.0067430000000002</v>
      </c>
      <c r="I71" s="2">
        <v>0.21877869999999999</v>
      </c>
      <c r="J71" s="2">
        <v>42.963349999999998</v>
      </c>
      <c r="L71" s="2"/>
      <c r="M71" s="2"/>
      <c r="N71" s="2"/>
      <c r="O71" s="2"/>
      <c r="Q71" s="2"/>
      <c r="R71" s="2"/>
      <c r="S71" s="2"/>
    </row>
    <row r="72" spans="1:19" x14ac:dyDescent="0.35">
      <c r="B72" s="5" t="s">
        <v>45</v>
      </c>
      <c r="C72" s="2">
        <v>5.1223549999999998</v>
      </c>
      <c r="D72" s="2">
        <v>0.53880110000000003</v>
      </c>
      <c r="E72" s="2">
        <v>85.031130000000005</v>
      </c>
      <c r="F72">
        <f>1-88.67%</f>
        <v>0.11329999999999996</v>
      </c>
      <c r="H72" s="2">
        <v>8.4148250000000004</v>
      </c>
      <c r="I72" s="2">
        <v>0.52015290000000003</v>
      </c>
      <c r="J72" s="2">
        <v>132.0103</v>
      </c>
      <c r="L72" s="2"/>
      <c r="M72" s="2"/>
      <c r="N72" s="2"/>
      <c r="O72" s="2"/>
      <c r="Q72" s="2"/>
      <c r="R72" s="2"/>
      <c r="S72" s="2"/>
    </row>
    <row r="73" spans="1:19" x14ac:dyDescent="0.35">
      <c r="B73" s="5" t="s">
        <v>46</v>
      </c>
      <c r="C73" s="2">
        <v>1.059579</v>
      </c>
      <c r="D73" s="2">
        <v>1.9977829999999999E-2</v>
      </c>
      <c r="E73" s="2">
        <v>50.13402</v>
      </c>
      <c r="F73">
        <f>1-47.47%</f>
        <v>0.52529999999999999</v>
      </c>
      <c r="H73" s="2">
        <v>1.286718</v>
      </c>
      <c r="I73" s="2">
        <v>1.375591E-2</v>
      </c>
      <c r="J73" s="2">
        <v>114.08329999999999</v>
      </c>
      <c r="L73" s="2"/>
      <c r="M73" s="2"/>
      <c r="N73" s="2"/>
      <c r="O73" s="2"/>
      <c r="Q73" s="2"/>
      <c r="R73" s="2"/>
      <c r="S73" s="2"/>
    </row>
    <row r="74" spans="1:19" x14ac:dyDescent="0.35">
      <c r="A74" s="1" t="s">
        <v>47</v>
      </c>
      <c r="L74" s="2"/>
      <c r="M74" s="2"/>
      <c r="N74" s="2"/>
      <c r="O74" s="2"/>
      <c r="Q74" s="2"/>
      <c r="R74" s="2"/>
      <c r="S74" s="2"/>
    </row>
    <row r="75" spans="1:19" x14ac:dyDescent="0.35">
      <c r="B75" t="s">
        <v>48</v>
      </c>
      <c r="L75" s="2"/>
      <c r="M75" s="2"/>
      <c r="N75" s="2"/>
      <c r="O75" s="2"/>
      <c r="Q75" s="2"/>
      <c r="R75" s="2"/>
      <c r="S75" s="2"/>
    </row>
    <row r="76" spans="1:19" x14ac:dyDescent="0.35">
      <c r="B76" t="s">
        <v>49</v>
      </c>
      <c r="C76" s="2">
        <v>1.6798870000000001E-4</v>
      </c>
      <c r="D76" s="2">
        <v>8.5542560000000006E-9</v>
      </c>
      <c r="E76" s="2">
        <v>0.14835760000000001</v>
      </c>
      <c r="F76">
        <f>1-99.67%</f>
        <v>3.2999999999999696E-3</v>
      </c>
      <c r="H76" s="2">
        <v>9.1514550000000003E-5</v>
      </c>
      <c r="I76" s="2">
        <v>6.9369370000000001E-9</v>
      </c>
      <c r="J76" s="2">
        <v>6.4298049999999995E-2</v>
      </c>
      <c r="L76" s="2"/>
      <c r="M76" s="2"/>
      <c r="N76" s="2"/>
      <c r="O76" s="2"/>
      <c r="Q76" s="2"/>
      <c r="R76" s="2"/>
      <c r="S76" s="2"/>
    </row>
    <row r="77" spans="1:19" x14ac:dyDescent="0.35">
      <c r="B77" t="s">
        <v>50</v>
      </c>
      <c r="C77" s="2">
        <v>1.5481659999999999</v>
      </c>
      <c r="D77" s="2">
        <v>0.29266910000000002</v>
      </c>
      <c r="E77" s="2">
        <v>9.3026180000000007</v>
      </c>
      <c r="F77">
        <f>1-61.11%</f>
        <v>0.38890000000000002</v>
      </c>
      <c r="H77" s="2">
        <v>1.8237220000000001</v>
      </c>
      <c r="I77" s="2">
        <v>0.33426280000000003</v>
      </c>
      <c r="J77" s="2">
        <v>12.25808</v>
      </c>
      <c r="L77" s="2"/>
      <c r="M77" s="2"/>
      <c r="N77" s="2"/>
      <c r="O77" s="2"/>
      <c r="Q77" s="2"/>
      <c r="R77" s="2"/>
      <c r="S77" s="2"/>
    </row>
    <row r="78" spans="1:19" ht="29" x14ac:dyDescent="0.35">
      <c r="A78" s="1" t="s">
        <v>51</v>
      </c>
      <c r="B78" s="3"/>
      <c r="L78" s="2"/>
      <c r="M78" s="2"/>
      <c r="N78" s="2"/>
      <c r="O78" s="2"/>
      <c r="Q78" s="2"/>
      <c r="R78" s="2"/>
      <c r="S78" s="2"/>
    </row>
    <row r="79" spans="1:19" x14ac:dyDescent="0.35">
      <c r="B79" t="s">
        <v>52</v>
      </c>
      <c r="O79" s="2"/>
      <c r="Q79" s="2"/>
      <c r="R79" s="2"/>
      <c r="S79" s="2"/>
    </row>
    <row r="80" spans="1:19" x14ac:dyDescent="0.35">
      <c r="B80" t="s">
        <v>53</v>
      </c>
      <c r="C80" s="2">
        <v>3.8619210000000002</v>
      </c>
      <c r="D80" s="2">
        <v>0.59013459999999995</v>
      </c>
      <c r="E80" s="2">
        <v>32.260289999999998</v>
      </c>
      <c r="F80">
        <f>1-52.86%</f>
        <v>0.47140000000000004</v>
      </c>
      <c r="H80" s="2">
        <v>4.1463190000000001</v>
      </c>
      <c r="I80" s="2">
        <v>0.52213279999999995</v>
      </c>
      <c r="J80" s="2">
        <v>43.074840000000002</v>
      </c>
      <c r="L80" s="2"/>
      <c r="M80" s="2"/>
      <c r="N80" s="2"/>
      <c r="O80" s="2"/>
      <c r="Q80" s="2"/>
      <c r="R80" s="2"/>
      <c r="S80" s="2"/>
    </row>
    <row r="81" spans="1:19" x14ac:dyDescent="0.35">
      <c r="B81" t="s">
        <v>54</v>
      </c>
      <c r="C81" s="2">
        <v>0.14284050000000001</v>
      </c>
      <c r="D81" s="2">
        <v>6.5888090000000002E-3</v>
      </c>
      <c r="E81" s="2">
        <v>1.5901209999999999</v>
      </c>
      <c r="F81">
        <f>1-89%</f>
        <v>0.10999999999999999</v>
      </c>
      <c r="H81" s="2">
        <v>7.7592599999999998E-2</v>
      </c>
      <c r="I81" s="2">
        <v>1.9362979999999999E-3</v>
      </c>
      <c r="J81" s="2">
        <v>1.416371</v>
      </c>
      <c r="L81" s="2"/>
      <c r="M81" s="2"/>
      <c r="N81" s="2"/>
      <c r="O81" s="2"/>
      <c r="Q81" s="2"/>
      <c r="R81" s="2"/>
      <c r="S81" s="2"/>
    </row>
    <row r="82" spans="1:19" x14ac:dyDescent="0.35">
      <c r="B82" t="s">
        <v>55</v>
      </c>
      <c r="C82" s="2">
        <v>0.75083659999999997</v>
      </c>
      <c r="D82" s="2">
        <v>6.9067229999999993E-2</v>
      </c>
      <c r="E82" s="2">
        <v>6.5669430000000002</v>
      </c>
      <c r="F82">
        <f>1-91.69%</f>
        <v>8.3100000000000063E-2</v>
      </c>
      <c r="H82" s="2">
        <v>0.44950519999999999</v>
      </c>
      <c r="I82" s="2">
        <v>2.6504460000000001E-2</v>
      </c>
      <c r="J82" s="2">
        <v>4.2460579999999997</v>
      </c>
      <c r="L82" s="2"/>
      <c r="M82" s="2"/>
      <c r="N82" s="2"/>
      <c r="O82" s="2"/>
      <c r="Q82" s="2"/>
      <c r="R82" s="2"/>
      <c r="S82" s="2"/>
    </row>
    <row r="83" spans="1:19" x14ac:dyDescent="0.35">
      <c r="B83" s="3"/>
      <c r="O83" s="2"/>
      <c r="Q83" s="2"/>
      <c r="R83" s="2"/>
      <c r="S83" s="2"/>
    </row>
    <row r="84" spans="1:19" x14ac:dyDescent="0.35">
      <c r="A84" s="1" t="s">
        <v>77</v>
      </c>
      <c r="B84" s="3" t="s">
        <v>65</v>
      </c>
      <c r="L84" s="2"/>
      <c r="M84" s="2"/>
      <c r="N84" s="2"/>
      <c r="O84" s="2"/>
      <c r="Q84" s="2"/>
      <c r="R84" s="2"/>
      <c r="S84" s="2"/>
    </row>
    <row r="85" spans="1:19" x14ac:dyDescent="0.35">
      <c r="B85" s="3" t="s">
        <v>66</v>
      </c>
      <c r="C85" s="2">
        <v>18.534199999999998</v>
      </c>
      <c r="D85" s="2">
        <v>0.35102889999999998</v>
      </c>
      <c r="E85" s="2">
        <v>1121.895</v>
      </c>
      <c r="F85">
        <f>1-91.66%</f>
        <v>8.340000000000003E-2</v>
      </c>
      <c r="L85" s="2"/>
      <c r="M85" s="2"/>
      <c r="N85" s="2"/>
      <c r="O85" s="2"/>
      <c r="Q85" s="2"/>
      <c r="R85" s="2"/>
      <c r="S85" s="2"/>
    </row>
    <row r="86" spans="1:19" x14ac:dyDescent="0.35">
      <c r="L86" s="2"/>
      <c r="M86" s="2"/>
      <c r="N86" s="2"/>
      <c r="O86" s="2"/>
      <c r="Q86" s="2"/>
      <c r="R86" s="2"/>
      <c r="S86" s="2"/>
    </row>
    <row r="87" spans="1:19" x14ac:dyDescent="0.35">
      <c r="A87" s="1" t="s">
        <v>78</v>
      </c>
      <c r="B87" t="s">
        <v>56</v>
      </c>
      <c r="L87" s="2"/>
      <c r="M87" s="2"/>
      <c r="N87" s="2"/>
      <c r="O87" s="2"/>
      <c r="Q87" s="2"/>
      <c r="R87" s="2"/>
      <c r="S87" s="2"/>
    </row>
    <row r="88" spans="1:19" x14ac:dyDescent="0.35">
      <c r="B88" t="s">
        <v>57</v>
      </c>
      <c r="C88" s="2">
        <v>0.60297129999999999</v>
      </c>
      <c r="D88" s="2">
        <v>0.1784422</v>
      </c>
      <c r="E88" s="2">
        <v>1.9196679999999999</v>
      </c>
      <c r="F88">
        <f>1-70.4%</f>
        <v>0.29599999999999993</v>
      </c>
      <c r="H88" s="2">
        <v>0.63817809999999997</v>
      </c>
      <c r="I88" s="2">
        <v>0.16790959999999999</v>
      </c>
      <c r="J88" s="2">
        <v>2.2703319999999998</v>
      </c>
      <c r="L88" s="2"/>
      <c r="M88" s="2"/>
      <c r="N88" s="2"/>
      <c r="O88" s="2"/>
      <c r="Q88" s="2"/>
      <c r="R88" s="2"/>
      <c r="S88" s="2"/>
    </row>
    <row r="89" spans="1:19" x14ac:dyDescent="0.35">
      <c r="L89" s="2"/>
      <c r="M89" s="2"/>
      <c r="N89" s="2"/>
      <c r="O89" s="2"/>
      <c r="Q89" s="2"/>
      <c r="R89" s="2"/>
      <c r="S89" s="2"/>
    </row>
    <row r="90" spans="1:19" x14ac:dyDescent="0.35">
      <c r="A90" s="1" t="s">
        <v>79</v>
      </c>
      <c r="B90" t="s">
        <v>28</v>
      </c>
      <c r="L90" s="2"/>
      <c r="M90" s="2"/>
      <c r="N90" s="2"/>
      <c r="O90" s="2"/>
      <c r="Q90" s="2"/>
      <c r="R90" s="2"/>
      <c r="S90" s="2"/>
    </row>
    <row r="91" spans="1:19" x14ac:dyDescent="0.35">
      <c r="B91" t="s">
        <v>29</v>
      </c>
      <c r="C91" s="2">
        <v>0.4340987</v>
      </c>
      <c r="D91" s="2">
        <v>1.5825170000000001E-3</v>
      </c>
      <c r="E91" s="2">
        <v>33.283369999999998</v>
      </c>
      <c r="F91">
        <f>1-57.62%</f>
        <v>0.42380000000000007</v>
      </c>
      <c r="H91" s="2">
        <v>0.42783409999999999</v>
      </c>
      <c r="I91" s="2">
        <v>1.2897080000000001E-3</v>
      </c>
      <c r="J91" s="2">
        <v>40.766959999999997</v>
      </c>
      <c r="L91" s="2"/>
      <c r="M91" s="2"/>
      <c r="N91" s="2"/>
      <c r="O91" s="2"/>
      <c r="Q91" s="2"/>
      <c r="R91" s="2"/>
      <c r="S91" s="2"/>
    </row>
    <row r="92" spans="1:19" x14ac:dyDescent="0.35">
      <c r="A92" s="1" t="s">
        <v>80</v>
      </c>
      <c r="B92" t="s">
        <v>28</v>
      </c>
      <c r="L92" s="2"/>
      <c r="M92" s="2"/>
      <c r="N92" s="2"/>
      <c r="O92" s="2"/>
      <c r="Q92" s="2"/>
      <c r="R92" s="2"/>
      <c r="S92" s="2"/>
    </row>
    <row r="93" spans="1:19" x14ac:dyDescent="0.35">
      <c r="B93" t="s">
        <v>29</v>
      </c>
      <c r="C93" s="2">
        <v>7.5266849999999996</v>
      </c>
      <c r="D93" s="2">
        <v>1.1632989999999999E-2</v>
      </c>
      <c r="E93" s="2">
        <v>2329.962</v>
      </c>
      <c r="F93">
        <f>1- 74.64%</f>
        <v>0.25360000000000005</v>
      </c>
      <c r="H93" s="2">
        <v>10.77652</v>
      </c>
      <c r="I93" s="2">
        <v>1.4986370000000001E-2</v>
      </c>
      <c r="J93" s="2">
        <v>5480.4170000000004</v>
      </c>
      <c r="L93" s="2"/>
      <c r="M93" s="2"/>
      <c r="N93" s="2"/>
      <c r="O93" s="2"/>
      <c r="Q93" s="2"/>
      <c r="R93" s="2"/>
      <c r="S93" s="2"/>
    </row>
    <row r="94" spans="1:19" x14ac:dyDescent="0.35">
      <c r="A94" s="1" t="s">
        <v>81</v>
      </c>
      <c r="B94" t="s">
        <v>28</v>
      </c>
      <c r="L94" s="2"/>
      <c r="M94" s="2"/>
      <c r="N94" s="2"/>
      <c r="O94" s="2"/>
      <c r="Q94" s="2"/>
      <c r="R94" s="2"/>
      <c r="S94" s="2"/>
    </row>
    <row r="95" spans="1:19" x14ac:dyDescent="0.35">
      <c r="B95" t="s">
        <v>29</v>
      </c>
      <c r="C95" s="2">
        <v>0.82367310000000005</v>
      </c>
      <c r="D95" s="2">
        <v>7.7715270000000003E-2</v>
      </c>
      <c r="E95" s="2">
        <v>6.8288760000000002</v>
      </c>
      <c r="F95">
        <f>1-48.7%</f>
        <v>0.5129999999999999</v>
      </c>
      <c r="H95" s="2">
        <v>0.71872139999999995</v>
      </c>
      <c r="I95" s="2">
        <v>6.0093929999999997E-2</v>
      </c>
      <c r="J95" s="2">
        <v>6.8129400000000002</v>
      </c>
      <c r="L95" s="2"/>
      <c r="M95" s="2"/>
      <c r="N95" s="2"/>
      <c r="O95" s="2"/>
      <c r="Q95" s="2"/>
      <c r="R95" s="2"/>
      <c r="S95" s="2"/>
    </row>
    <row r="96" spans="1:19" x14ac:dyDescent="0.35">
      <c r="A96" s="1" t="s">
        <v>82</v>
      </c>
      <c r="B96" t="s">
        <v>28</v>
      </c>
      <c r="L96" s="2"/>
      <c r="M96" s="2"/>
      <c r="N96" s="2"/>
      <c r="O96" s="2"/>
      <c r="Q96" s="2"/>
      <c r="R96" s="2"/>
      <c r="S96" s="2"/>
    </row>
    <row r="97" spans="1:19" x14ac:dyDescent="0.35">
      <c r="B97" t="s">
        <v>29</v>
      </c>
      <c r="C97" s="2">
        <v>1.280891</v>
      </c>
      <c r="D97" s="2">
        <v>0.22796359999999999</v>
      </c>
      <c r="E97" s="2">
        <v>6.2450089999999996</v>
      </c>
      <c r="F97">
        <f>1-54.57%</f>
        <v>0.45430000000000004</v>
      </c>
      <c r="H97" s="2">
        <v>1.3223290000000001</v>
      </c>
      <c r="I97" s="2">
        <v>0.18739639999999999</v>
      </c>
      <c r="J97" s="2">
        <v>6.9421619999999997</v>
      </c>
      <c r="L97" s="2"/>
      <c r="M97" s="2"/>
      <c r="N97" s="2"/>
      <c r="O97" s="2"/>
      <c r="Q97" s="2"/>
      <c r="R97" s="2"/>
      <c r="S97" s="2"/>
    </row>
    <row r="98" spans="1:19" x14ac:dyDescent="0.35">
      <c r="A98" s="1" t="s">
        <v>83</v>
      </c>
      <c r="B98" t="s">
        <v>28</v>
      </c>
      <c r="L98" s="2"/>
      <c r="M98" s="2"/>
      <c r="N98" s="2"/>
      <c r="O98" s="2"/>
      <c r="Q98" s="2"/>
      <c r="R98" s="2"/>
      <c r="S98" s="2"/>
    </row>
    <row r="99" spans="1:19" x14ac:dyDescent="0.35">
      <c r="B99" t="s">
        <v>29</v>
      </c>
      <c r="C99" s="2">
        <v>31.412690000000001</v>
      </c>
      <c r="D99" s="2">
        <v>1.1489780000000001</v>
      </c>
      <c r="E99" s="2">
        <v>1227.7760000000001</v>
      </c>
      <c r="F99">
        <f>1-97.32%</f>
        <v>2.6800000000000046E-2</v>
      </c>
      <c r="H99" s="2">
        <v>49.586689999999997</v>
      </c>
      <c r="I99" s="2">
        <v>1.297865</v>
      </c>
      <c r="J99" s="2">
        <v>7004.95</v>
      </c>
      <c r="L99" s="2"/>
      <c r="M99" s="2"/>
      <c r="N99" s="2"/>
      <c r="O99" s="2"/>
      <c r="Q99" s="2"/>
      <c r="R99" s="2"/>
      <c r="S99" s="2"/>
    </row>
    <row r="100" spans="1:19" x14ac:dyDescent="0.35">
      <c r="A100" s="1" t="s">
        <v>84</v>
      </c>
      <c r="B100" t="s">
        <v>28</v>
      </c>
      <c r="L100" s="2"/>
      <c r="M100" s="2"/>
      <c r="N100" s="2"/>
      <c r="O100" s="2"/>
      <c r="Q100" s="2"/>
      <c r="R100" s="2"/>
      <c r="S100" s="2"/>
    </row>
    <row r="101" spans="1:19" x14ac:dyDescent="0.35">
      <c r="B101" t="s">
        <v>29</v>
      </c>
      <c r="C101" s="2">
        <v>0.74510259999999995</v>
      </c>
      <c r="D101" s="2">
        <v>0.14343149999999999</v>
      </c>
      <c r="E101" s="2">
        <v>3.373294</v>
      </c>
      <c r="F101">
        <f>1-54.49%</f>
        <v>0.45509999999999995</v>
      </c>
      <c r="H101" s="2">
        <v>0.82289190000000001</v>
      </c>
      <c r="I101" s="2">
        <v>0.15008199999999999</v>
      </c>
      <c r="J101" s="2">
        <v>3.990545</v>
      </c>
      <c r="L101" s="2"/>
      <c r="M101" s="2"/>
      <c r="N101" s="2"/>
      <c r="O101" s="2"/>
      <c r="Q101" s="2"/>
      <c r="R101" s="2"/>
      <c r="S101" s="2"/>
    </row>
    <row r="102" spans="1:19" x14ac:dyDescent="0.35">
      <c r="L102" s="2"/>
      <c r="M102" s="2"/>
      <c r="N102" s="2"/>
      <c r="O102" s="2"/>
      <c r="Q102" s="2"/>
      <c r="R102" s="2"/>
      <c r="S102" s="2"/>
    </row>
    <row r="103" spans="1:19" x14ac:dyDescent="0.35">
      <c r="A103" s="1" t="s">
        <v>85</v>
      </c>
      <c r="B103" t="s">
        <v>64</v>
      </c>
      <c r="C103" s="2">
        <v>1.0232000000000001</v>
      </c>
      <c r="D103" s="2">
        <v>0.65917400000000004</v>
      </c>
      <c r="E103" s="2">
        <v>1.5579499999999999</v>
      </c>
      <c r="F103">
        <f>1-23.31%</f>
        <v>0.76690000000000003</v>
      </c>
      <c r="H103" s="2">
        <v>1.0853699999999999</v>
      </c>
      <c r="I103" s="2">
        <v>0.69928500000000005</v>
      </c>
      <c r="J103" s="2">
        <v>1.6455869999999999</v>
      </c>
      <c r="L103" s="2"/>
      <c r="M103" s="2"/>
      <c r="N103" s="2"/>
      <c r="O103" s="2"/>
      <c r="Q103" s="2"/>
      <c r="R103" s="2"/>
      <c r="S103" s="2"/>
    </row>
    <row r="104" spans="1:19" x14ac:dyDescent="0.35">
      <c r="L104" s="2"/>
      <c r="M104" s="2"/>
      <c r="N104" s="2"/>
      <c r="O104" s="2"/>
      <c r="Q104" s="2"/>
      <c r="R104" s="2"/>
      <c r="S104" s="2"/>
    </row>
    <row r="105" spans="1:19" x14ac:dyDescent="0.35">
      <c r="A105" s="1" t="s">
        <v>86</v>
      </c>
      <c r="B105" t="s">
        <v>28</v>
      </c>
      <c r="L105" s="2"/>
      <c r="M105" s="2"/>
      <c r="N105" s="2"/>
      <c r="O105" s="2"/>
      <c r="Q105" s="2"/>
      <c r="R105" s="2"/>
      <c r="S105" s="2"/>
    </row>
    <row r="106" spans="1:19" x14ac:dyDescent="0.35">
      <c r="B106" t="s">
        <v>29</v>
      </c>
      <c r="C106" s="2">
        <v>0.37633539999999999</v>
      </c>
      <c r="D106" s="2">
        <v>0.10409409999999999</v>
      </c>
      <c r="E106" s="2">
        <v>1.1856629999999999</v>
      </c>
      <c r="F106">
        <f>1-90.76%</f>
        <v>9.2399999999999927E-2</v>
      </c>
      <c r="H106" s="2">
        <v>0.33135629999999999</v>
      </c>
      <c r="I106" s="2">
        <v>8.0628569999999997E-2</v>
      </c>
      <c r="J106" s="2">
        <v>1.091968</v>
      </c>
      <c r="L106" s="2"/>
      <c r="M106" s="2"/>
      <c r="N106" s="2"/>
      <c r="O106" s="2"/>
      <c r="Q106" s="2"/>
      <c r="R106" s="2"/>
      <c r="S106" s="2"/>
    </row>
    <row r="107" spans="1:19" x14ac:dyDescent="0.35">
      <c r="L107" s="2"/>
      <c r="M107" s="2"/>
      <c r="N107" s="2"/>
      <c r="O107" s="2"/>
      <c r="Q107" s="2"/>
      <c r="R107" s="2"/>
      <c r="S107" s="2"/>
    </row>
    <row r="108" spans="1:19" x14ac:dyDescent="0.35">
      <c r="A108" s="1" t="s">
        <v>87</v>
      </c>
      <c r="B108" t="s">
        <v>58</v>
      </c>
      <c r="L108" s="2"/>
      <c r="M108" s="2"/>
      <c r="N108" s="2"/>
      <c r="O108" s="2"/>
      <c r="Q108" s="2"/>
      <c r="R108" s="2"/>
      <c r="S108" s="2"/>
    </row>
    <row r="109" spans="1:19" x14ac:dyDescent="0.35">
      <c r="B109" t="s">
        <v>59</v>
      </c>
      <c r="C109" s="2">
        <v>1.3188299999999999</v>
      </c>
      <c r="D109" s="2">
        <v>0.34444809999999998</v>
      </c>
      <c r="E109" s="2">
        <v>6.0056330000000004</v>
      </c>
      <c r="F109" s="2">
        <f>1-54.21%</f>
        <v>0.45789999999999997</v>
      </c>
      <c r="G109" s="2"/>
      <c r="H109" s="2">
        <v>1.2875859999999999</v>
      </c>
      <c r="I109" s="2">
        <v>0.31714890000000001</v>
      </c>
      <c r="J109" s="2">
        <v>7.106306</v>
      </c>
      <c r="K109" s="2"/>
      <c r="L109" s="2"/>
      <c r="M109" s="2"/>
      <c r="N109" s="2"/>
      <c r="O109" s="2"/>
      <c r="Q109" s="2"/>
      <c r="R109" s="2"/>
      <c r="S109" s="2"/>
    </row>
    <row r="110" spans="1:19" x14ac:dyDescent="0.35">
      <c r="B110" t="s">
        <v>70</v>
      </c>
      <c r="C110" s="2">
        <v>0.84497560000000005</v>
      </c>
      <c r="D110" s="2">
        <v>0.15312519999999999</v>
      </c>
      <c r="E110" s="2">
        <v>5.0478009999999998</v>
      </c>
      <c r="F110" s="2">
        <f>1-50.14%</f>
        <v>0.49860000000000004</v>
      </c>
      <c r="G110" s="2"/>
      <c r="H110" s="2">
        <v>0.81737629999999994</v>
      </c>
      <c r="I110" s="2">
        <v>0.14300189999999999</v>
      </c>
      <c r="J110" s="2">
        <v>5.3792600000000004</v>
      </c>
      <c r="K110" s="2"/>
      <c r="L110" s="2"/>
      <c r="M110" s="2"/>
      <c r="N110" s="2"/>
      <c r="O110" s="2"/>
      <c r="Q110" s="2"/>
      <c r="R110" s="2"/>
      <c r="S110" s="2"/>
    </row>
    <row r="111" spans="1:19" x14ac:dyDescent="0.35">
      <c r="F111" s="6"/>
      <c r="G111" s="6"/>
      <c r="K111" s="6"/>
      <c r="L111" s="2"/>
      <c r="M111" s="2"/>
      <c r="N111" s="2"/>
      <c r="O111" s="2"/>
      <c r="Q111" s="2"/>
      <c r="R111" s="2"/>
      <c r="S111" s="2"/>
    </row>
    <row r="112" spans="1:19" x14ac:dyDescent="0.35">
      <c r="L112" s="2"/>
      <c r="M112" s="2"/>
      <c r="N112" s="2"/>
      <c r="O112" s="2"/>
      <c r="Q112" s="2"/>
      <c r="R112" s="2"/>
      <c r="S112" s="2"/>
    </row>
    <row r="113" spans="1:19" x14ac:dyDescent="0.35">
      <c r="A113" s="1" t="s">
        <v>60</v>
      </c>
      <c r="L113" s="2"/>
      <c r="M113" s="2"/>
      <c r="N113" s="2"/>
      <c r="O113" s="2"/>
      <c r="Q113" s="2"/>
      <c r="R113" s="2"/>
      <c r="S113" s="2"/>
    </row>
    <row r="114" spans="1:19" x14ac:dyDescent="0.35">
      <c r="A114" s="1" t="s">
        <v>88</v>
      </c>
      <c r="B114" t="s">
        <v>28</v>
      </c>
      <c r="L114" s="2"/>
      <c r="M114" s="2"/>
      <c r="N114" s="2"/>
      <c r="O114" s="2"/>
      <c r="Q114" s="2"/>
      <c r="R114" s="2"/>
      <c r="S114" s="2"/>
    </row>
    <row r="115" spans="1:19" x14ac:dyDescent="0.35">
      <c r="B115" t="s">
        <v>29</v>
      </c>
      <c r="C115" s="2">
        <v>0.85489700000000002</v>
      </c>
      <c r="D115" s="2">
        <v>0.26549600000000001</v>
      </c>
      <c r="E115" s="2">
        <v>2.6769210000000001</v>
      </c>
      <c r="F115">
        <f>1-47.5%</f>
        <v>0.52500000000000002</v>
      </c>
      <c r="H115" s="2">
        <v>0.86249200000000004</v>
      </c>
      <c r="I115" s="2">
        <v>0.23913770000000001</v>
      </c>
      <c r="J115" s="2">
        <v>2.9272809999999998</v>
      </c>
      <c r="L115" s="2"/>
      <c r="M115" s="2"/>
      <c r="N115" s="2"/>
      <c r="O115" s="2"/>
      <c r="Q115" s="2"/>
      <c r="R115" s="2"/>
      <c r="S115" s="2"/>
    </row>
    <row r="116" spans="1:19" x14ac:dyDescent="0.35">
      <c r="A116" s="1" t="s">
        <v>89</v>
      </c>
      <c r="B116" t="s">
        <v>28</v>
      </c>
      <c r="L116" s="2"/>
      <c r="M116" s="2"/>
      <c r="N116" s="2"/>
      <c r="O116" s="2"/>
      <c r="Q116" s="2"/>
      <c r="R116" s="2"/>
      <c r="S116" s="2"/>
    </row>
    <row r="117" spans="1:19" x14ac:dyDescent="0.35">
      <c r="B117" t="s">
        <v>29</v>
      </c>
      <c r="C117" s="2">
        <v>0.96238919999999994</v>
      </c>
      <c r="D117" s="2">
        <v>0.17255210000000001</v>
      </c>
      <c r="E117" s="2">
        <v>5.2356439999999997</v>
      </c>
      <c r="F117">
        <f>1-42.64%</f>
        <v>0.5736</v>
      </c>
      <c r="H117" s="2">
        <v>1.014348</v>
      </c>
      <c r="I117" s="2">
        <v>0.1763634</v>
      </c>
      <c r="J117" s="2">
        <v>5.5900650000000001</v>
      </c>
      <c r="L117" s="2"/>
      <c r="M117" s="2"/>
      <c r="N117" s="2"/>
      <c r="O117" s="2"/>
      <c r="Q117" s="2"/>
      <c r="R117" s="2"/>
      <c r="S117" s="2"/>
    </row>
    <row r="118" spans="1:19" x14ac:dyDescent="0.35">
      <c r="A118" s="1" t="s">
        <v>90</v>
      </c>
      <c r="B118" t="s">
        <v>28</v>
      </c>
      <c r="L118" s="2"/>
      <c r="M118" s="2"/>
      <c r="N118" s="2"/>
      <c r="O118" s="2"/>
      <c r="Q118" s="2"/>
      <c r="R118" s="2"/>
      <c r="S118" s="2"/>
    </row>
    <row r="119" spans="1:19" x14ac:dyDescent="0.35">
      <c r="B119" t="s">
        <v>29</v>
      </c>
      <c r="C119" s="2">
        <v>1.289875E-2</v>
      </c>
      <c r="D119" s="2">
        <v>7.8974550000000004E-5</v>
      </c>
      <c r="E119" s="2">
        <v>0.41364200000000001</v>
      </c>
      <c r="F119">
        <f>1-99.27%</f>
        <v>7.3000000000000842E-3</v>
      </c>
      <c r="H119" s="2">
        <v>1.052137E-2</v>
      </c>
      <c r="I119" s="2">
        <v>6.521977E-5</v>
      </c>
      <c r="J119" s="2">
        <v>0.41350379999999998</v>
      </c>
      <c r="L119" s="2"/>
      <c r="M119" s="2"/>
      <c r="N119" s="2"/>
      <c r="O119" s="2"/>
      <c r="Q119" s="2"/>
      <c r="R119" s="2"/>
      <c r="S119" s="2"/>
    </row>
    <row r="120" spans="1:19" x14ac:dyDescent="0.35">
      <c r="A120" s="1" t="s">
        <v>91</v>
      </c>
      <c r="B120" t="s">
        <v>28</v>
      </c>
      <c r="L120" s="2"/>
      <c r="M120" s="2"/>
      <c r="N120" s="2"/>
      <c r="O120" s="2"/>
      <c r="Q120" s="2"/>
      <c r="R120" s="2"/>
      <c r="S120" s="2"/>
    </row>
    <row r="121" spans="1:19" x14ac:dyDescent="0.35">
      <c r="B121" t="s">
        <v>29</v>
      </c>
      <c r="C121" s="2">
        <v>1.6098079999999999</v>
      </c>
      <c r="D121" s="2">
        <v>0.1186241</v>
      </c>
      <c r="E121" s="2">
        <v>18.72785</v>
      </c>
      <c r="F121">
        <f>1-60.31%</f>
        <v>0.39690000000000003</v>
      </c>
      <c r="H121" s="2">
        <v>1.801364</v>
      </c>
      <c r="I121" s="2">
        <v>0.1146563</v>
      </c>
      <c r="J121" s="2">
        <v>26.289190000000001</v>
      </c>
      <c r="L121" s="2"/>
      <c r="M121" s="2"/>
      <c r="N121" s="2"/>
      <c r="O121" s="2"/>
      <c r="Q121" s="2"/>
      <c r="R121" s="2"/>
      <c r="S121" s="2"/>
    </row>
    <row r="122" spans="1:19" x14ac:dyDescent="0.35">
      <c r="A122" s="1" t="s">
        <v>92</v>
      </c>
      <c r="B122" t="s">
        <v>28</v>
      </c>
      <c r="L122" s="2"/>
      <c r="M122" s="2"/>
      <c r="N122" s="2"/>
      <c r="O122" s="2"/>
    </row>
    <row r="123" spans="1:19" x14ac:dyDescent="0.35">
      <c r="B123" t="s">
        <v>29</v>
      </c>
      <c r="C123" s="2">
        <v>1.735868</v>
      </c>
      <c r="D123" s="2">
        <v>0.3454564</v>
      </c>
      <c r="E123" s="2">
        <v>9.5596359999999994</v>
      </c>
      <c r="F123">
        <f>1-66.53%</f>
        <v>0.3347</v>
      </c>
      <c r="H123" s="2">
        <v>1.7897369999999999</v>
      </c>
      <c r="I123" s="2">
        <v>0.32539669999999998</v>
      </c>
      <c r="J123" s="2">
        <v>9.454027</v>
      </c>
      <c r="L123" s="2"/>
      <c r="M123" s="2"/>
      <c r="N123" s="2"/>
      <c r="O123" s="2"/>
      <c r="Q123" s="2"/>
      <c r="R123" s="2"/>
      <c r="S123" s="2"/>
    </row>
    <row r="124" spans="1:19" x14ac:dyDescent="0.35">
      <c r="A124" s="1" t="s">
        <v>93</v>
      </c>
      <c r="B124" t="s">
        <v>28</v>
      </c>
      <c r="L124" s="2"/>
      <c r="M124" s="2"/>
      <c r="N124" s="2"/>
      <c r="O124" s="2"/>
      <c r="Q124" s="2"/>
      <c r="R124" s="2"/>
      <c r="S124" s="2"/>
    </row>
    <row r="125" spans="1:19" x14ac:dyDescent="0.35">
      <c r="B125" t="s">
        <v>29</v>
      </c>
      <c r="C125" s="2">
        <v>9.3317739999999996E-2</v>
      </c>
      <c r="D125" s="2">
        <v>4.3438040000000003E-4</v>
      </c>
      <c r="E125" s="2">
        <v>3.6300720000000002</v>
      </c>
      <c r="F125">
        <f>1-83.91%</f>
        <v>0.16090000000000004</v>
      </c>
      <c r="H125" s="2">
        <v>4.6192329999999997E-2</v>
      </c>
      <c r="I125" s="2">
        <v>7.3230489999999996E-5</v>
      </c>
      <c r="J125" s="2">
        <v>3.1584720000000002</v>
      </c>
      <c r="L125" s="2"/>
      <c r="M125" s="2"/>
      <c r="N125" s="2"/>
      <c r="O125" s="2"/>
      <c r="P125" s="2"/>
      <c r="Q125" s="2"/>
      <c r="R125" s="2"/>
      <c r="S125" s="2"/>
    </row>
    <row r="126" spans="1:19" x14ac:dyDescent="0.35">
      <c r="A126" s="1" t="s">
        <v>94</v>
      </c>
      <c r="B126" t="s">
        <v>28</v>
      </c>
      <c r="L126" s="2"/>
      <c r="M126" s="2"/>
      <c r="N126" s="2"/>
      <c r="O126" s="2"/>
      <c r="Q126" s="2"/>
      <c r="R126" s="2"/>
      <c r="S126" s="2"/>
    </row>
    <row r="127" spans="1:19" x14ac:dyDescent="0.35">
      <c r="B127" t="s">
        <v>29</v>
      </c>
      <c r="C127" s="2">
        <v>1.0348790000000001</v>
      </c>
      <c r="D127" s="2">
        <v>0.1394804</v>
      </c>
      <c r="E127" s="2">
        <v>6.6643670000000004</v>
      </c>
      <c r="F127">
        <f>1-44.97%</f>
        <v>0.55030000000000001</v>
      </c>
      <c r="H127" s="2">
        <v>0.99517250000000002</v>
      </c>
      <c r="I127" s="2">
        <v>9.4750749999999995E-2</v>
      </c>
      <c r="J127" s="2">
        <v>9.0077809999999996</v>
      </c>
      <c r="L127" s="2"/>
      <c r="M127" s="2"/>
      <c r="N127" s="2"/>
      <c r="O127" s="2"/>
      <c r="Q127" s="2"/>
      <c r="R127" s="2"/>
      <c r="S127" s="2"/>
    </row>
    <row r="128" spans="1:19" x14ac:dyDescent="0.35">
      <c r="A128" s="1" t="s">
        <v>95</v>
      </c>
      <c r="B128" t="s">
        <v>28</v>
      </c>
      <c r="L128" s="2"/>
      <c r="M128" s="2"/>
      <c r="N128" s="2"/>
      <c r="O128" s="2"/>
      <c r="Q128" s="2"/>
      <c r="R128" s="2"/>
      <c r="S128" s="2"/>
    </row>
    <row r="129" spans="2:19" x14ac:dyDescent="0.35">
      <c r="B129" t="s">
        <v>29</v>
      </c>
      <c r="C129" s="2">
        <v>0.33120460000000002</v>
      </c>
      <c r="D129" s="2">
        <v>1.2750630000000001E-2</v>
      </c>
      <c r="E129" s="2">
        <v>4.4805219999999997</v>
      </c>
      <c r="F129">
        <f>1-71.77%</f>
        <v>0.2823</v>
      </c>
      <c r="H129" s="2">
        <v>0.26278190000000001</v>
      </c>
      <c r="I129" s="2">
        <v>4.8898589999999999E-3</v>
      </c>
      <c r="J129" s="2">
        <v>4.8686550000000004</v>
      </c>
      <c r="L129" s="2"/>
      <c r="M129" s="2"/>
      <c r="N129" s="2"/>
      <c r="O129" s="2"/>
      <c r="Q129" s="2"/>
      <c r="R129" s="2"/>
      <c r="S129" s="2"/>
    </row>
    <row r="130" spans="2:19" x14ac:dyDescent="0.35">
      <c r="L130" s="2"/>
      <c r="M130" s="2"/>
      <c r="N130" s="2"/>
      <c r="O130" s="2"/>
      <c r="Q130" s="2"/>
      <c r="R130" s="2"/>
      <c r="S130" s="2"/>
    </row>
    <row r="131" spans="2:19" x14ac:dyDescent="0.35">
      <c r="L131" s="2"/>
      <c r="M131" s="2"/>
      <c r="N131" s="2"/>
      <c r="O131" s="2"/>
    </row>
    <row r="132" spans="2:19" x14ac:dyDescent="0.35">
      <c r="L132" s="2"/>
      <c r="M132" s="2"/>
      <c r="N132" s="2"/>
      <c r="O132" s="2"/>
      <c r="P132" s="2"/>
      <c r="Q132" s="2"/>
      <c r="R132" s="2"/>
      <c r="S132" s="2"/>
    </row>
    <row r="133" spans="2:19" x14ac:dyDescent="0.35">
      <c r="L133" s="2"/>
      <c r="M133" s="2"/>
      <c r="N133" s="2"/>
      <c r="O133" s="2"/>
      <c r="P133" s="2"/>
      <c r="Q133" s="2"/>
      <c r="R133" s="2"/>
      <c r="S133" s="2"/>
    </row>
    <row r="134" spans="2:19" x14ac:dyDescent="0.35">
      <c r="L134" s="2"/>
      <c r="M134" s="2"/>
      <c r="N134" s="2"/>
      <c r="O134" s="2"/>
    </row>
    <row r="135" spans="2:19" x14ac:dyDescent="0.35">
      <c r="L135" s="2"/>
      <c r="M135" s="2"/>
      <c r="N135" s="2"/>
      <c r="O135" s="2"/>
    </row>
    <row r="136" spans="2:19" x14ac:dyDescent="0.35">
      <c r="L136" s="2"/>
      <c r="M136" s="2"/>
      <c r="N136" s="2"/>
      <c r="O136" s="2"/>
    </row>
    <row r="137" spans="2:19" x14ac:dyDescent="0.35">
      <c r="L137" s="2"/>
      <c r="M137" s="2"/>
      <c r="N137" s="2"/>
      <c r="O137" s="2"/>
    </row>
    <row r="138" spans="2:19" x14ac:dyDescent="0.35">
      <c r="L138" s="2"/>
      <c r="M138" s="2"/>
      <c r="N138" s="2"/>
      <c r="O138" s="2"/>
    </row>
    <row r="139" spans="2:19" x14ac:dyDescent="0.35">
      <c r="L139" s="2"/>
      <c r="M139" s="2"/>
      <c r="N139" s="2"/>
      <c r="O139" s="2"/>
    </row>
    <row r="140" spans="2:19" x14ac:dyDescent="0.35">
      <c r="L140" s="2"/>
      <c r="M140" s="2"/>
      <c r="N140" s="2"/>
      <c r="O140" s="2"/>
      <c r="Q140" s="2"/>
      <c r="R140" s="2"/>
      <c r="S140" s="2"/>
    </row>
    <row r="141" spans="2:19" x14ac:dyDescent="0.35">
      <c r="L141" s="2"/>
      <c r="M141" s="2"/>
      <c r="N141" s="2"/>
      <c r="O141" s="2"/>
      <c r="Q141" s="2"/>
      <c r="R141" s="2"/>
      <c r="S141" s="2"/>
    </row>
    <row r="142" spans="2:19" x14ac:dyDescent="0.35">
      <c r="L142" s="2"/>
      <c r="M142" s="2"/>
      <c r="N142" s="2"/>
      <c r="O142" s="2"/>
      <c r="Q142" s="2"/>
      <c r="R142" s="2"/>
      <c r="S142" s="2"/>
    </row>
    <row r="143" spans="2:19" x14ac:dyDescent="0.35">
      <c r="L143" s="2"/>
      <c r="M143" s="2"/>
      <c r="N143" s="2"/>
      <c r="O143" s="2"/>
      <c r="Q143" s="2"/>
      <c r="R143" s="2"/>
      <c r="S143" s="2"/>
    </row>
    <row r="144" spans="2:19" x14ac:dyDescent="0.35">
      <c r="L144" s="2"/>
      <c r="M144" s="2"/>
      <c r="N144" s="2"/>
      <c r="O144" s="2"/>
      <c r="Q144" s="2"/>
      <c r="R144" s="2"/>
      <c r="S144" s="2"/>
    </row>
    <row r="145" spans="6:19" x14ac:dyDescent="0.35">
      <c r="L145" s="2"/>
      <c r="M145" s="2"/>
      <c r="N145" s="2"/>
      <c r="O145" s="2"/>
      <c r="Q145" s="2"/>
      <c r="R145" s="2"/>
      <c r="S145" s="2"/>
    </row>
    <row r="146" spans="6:19" x14ac:dyDescent="0.35">
      <c r="L146" s="2"/>
      <c r="M146" s="2"/>
      <c r="N146" s="2"/>
      <c r="O146" s="2"/>
      <c r="Q146" s="2"/>
      <c r="R146" s="2"/>
      <c r="S146" s="2"/>
    </row>
    <row r="147" spans="6:19" x14ac:dyDescent="0.35">
      <c r="L147" s="2"/>
      <c r="M147" s="2"/>
      <c r="N147" s="2"/>
      <c r="O147" s="2"/>
      <c r="Q147" s="2"/>
      <c r="R147" s="2"/>
      <c r="S147" s="2"/>
    </row>
    <row r="148" spans="6:19" x14ac:dyDescent="0.35">
      <c r="L148" s="2"/>
      <c r="M148" s="2"/>
      <c r="N148" s="2"/>
      <c r="O148" s="2"/>
      <c r="Q148" s="2"/>
      <c r="R148" s="2"/>
      <c r="S148" s="2"/>
    </row>
    <row r="149" spans="6:19" x14ac:dyDescent="0.35">
      <c r="L149" s="2"/>
      <c r="M149" s="2"/>
      <c r="N149" s="2"/>
      <c r="O149" s="2"/>
      <c r="Q149" s="2"/>
      <c r="R149" s="2"/>
      <c r="S149" s="2"/>
    </row>
    <row r="150" spans="6:19" x14ac:dyDescent="0.35">
      <c r="F150" s="2"/>
      <c r="L150" s="2"/>
      <c r="M150" s="2"/>
      <c r="N150" s="2"/>
      <c r="O150" s="2"/>
      <c r="Q150" s="2"/>
      <c r="R150" s="2"/>
      <c r="S150" s="2"/>
    </row>
    <row r="151" spans="6:19" x14ac:dyDescent="0.35">
      <c r="L151" s="2"/>
      <c r="M151" s="2"/>
      <c r="N151" s="2"/>
      <c r="O151" s="2"/>
    </row>
    <row r="152" spans="6:19" x14ac:dyDescent="0.35">
      <c r="L152" s="2"/>
      <c r="M152" s="2"/>
      <c r="N152" s="2"/>
      <c r="O152" s="2"/>
    </row>
    <row r="153" spans="6:19" x14ac:dyDescent="0.35">
      <c r="L153" s="2"/>
      <c r="M153" s="2"/>
      <c r="N153" s="2"/>
      <c r="O153" s="2"/>
    </row>
    <row r="154" spans="6:19" x14ac:dyDescent="0.35">
      <c r="L154" s="2"/>
      <c r="M154" s="2"/>
      <c r="N154" s="2"/>
      <c r="O154" s="2"/>
    </row>
    <row r="155" spans="6:19" x14ac:dyDescent="0.35">
      <c r="L155" s="2"/>
      <c r="M155" s="2"/>
      <c r="N155" s="2"/>
      <c r="O155" s="2"/>
    </row>
    <row r="156" spans="6:19" x14ac:dyDescent="0.35">
      <c r="L156" s="2"/>
      <c r="M156" s="2"/>
      <c r="N156" s="2"/>
      <c r="O156" s="2"/>
    </row>
    <row r="157" spans="6:19" x14ac:dyDescent="0.35">
      <c r="L157" s="2"/>
      <c r="M157" s="2"/>
      <c r="N157" s="2"/>
      <c r="O157" s="2"/>
    </row>
    <row r="158" spans="6:19" x14ac:dyDescent="0.35">
      <c r="L158" s="2"/>
      <c r="M158" s="2"/>
      <c r="N158" s="2"/>
      <c r="O158" s="2"/>
    </row>
    <row r="159" spans="6:19" x14ac:dyDescent="0.35">
      <c r="L159" s="2"/>
      <c r="M159" s="2"/>
      <c r="N159" s="2"/>
      <c r="O159" s="2"/>
    </row>
    <row r="160" spans="6:19" x14ac:dyDescent="0.35">
      <c r="L160" s="2"/>
      <c r="M160" s="2"/>
      <c r="N160" s="2"/>
      <c r="O160" s="2"/>
    </row>
    <row r="161" spans="12:15" x14ac:dyDescent="0.35">
      <c r="L161" s="2"/>
      <c r="M161" s="2"/>
      <c r="N161" s="2"/>
      <c r="O161" s="2"/>
    </row>
    <row r="162" spans="12:15" x14ac:dyDescent="0.35">
      <c r="L162" s="2"/>
      <c r="M162" s="2"/>
      <c r="N162" s="2"/>
      <c r="O162" s="2"/>
    </row>
    <row r="163" spans="12:15" x14ac:dyDescent="0.35">
      <c r="L163" s="2"/>
      <c r="M163" s="2"/>
      <c r="N163" s="2"/>
      <c r="O163" s="2"/>
    </row>
    <row r="164" spans="12:15" x14ac:dyDescent="0.35">
      <c r="L164" s="2"/>
      <c r="M164" s="2"/>
      <c r="N164" s="2"/>
      <c r="O164" s="2"/>
    </row>
    <row r="165" spans="12:15" x14ac:dyDescent="0.35">
      <c r="L165" s="2"/>
      <c r="M165" s="2"/>
      <c r="N165" s="2"/>
      <c r="O165" s="2"/>
    </row>
    <row r="166" spans="12:15" x14ac:dyDescent="0.35">
      <c r="L166" s="2"/>
      <c r="M166" s="2"/>
      <c r="N166" s="2"/>
      <c r="O166" s="2"/>
    </row>
    <row r="167" spans="12:15" x14ac:dyDescent="0.35">
      <c r="L167" s="2"/>
      <c r="M167" s="2"/>
      <c r="N167" s="2"/>
      <c r="O167" s="2"/>
    </row>
    <row r="168" spans="12:15" x14ac:dyDescent="0.35">
      <c r="L168" s="2"/>
      <c r="M168" s="2"/>
      <c r="N168" s="2"/>
      <c r="O168" s="2"/>
    </row>
    <row r="169" spans="12:15" x14ac:dyDescent="0.35">
      <c r="L169" s="2"/>
      <c r="M169" s="2"/>
      <c r="N169" s="2"/>
      <c r="O169" s="2"/>
    </row>
    <row r="170" spans="12:15" x14ac:dyDescent="0.35">
      <c r="L170" s="2"/>
      <c r="M170" s="2"/>
      <c r="N170" s="2"/>
      <c r="O170" s="2"/>
    </row>
    <row r="171" spans="12:15" x14ac:dyDescent="0.35">
      <c r="L171" s="2"/>
      <c r="M171" s="2"/>
      <c r="N171" s="2"/>
      <c r="O171" s="2"/>
    </row>
    <row r="172" spans="12:15" x14ac:dyDescent="0.35">
      <c r="L172" s="2"/>
      <c r="M172" s="2"/>
      <c r="N172" s="2"/>
      <c r="O172" s="2"/>
    </row>
    <row r="173" spans="12:15" x14ac:dyDescent="0.35">
      <c r="L173" s="2"/>
      <c r="M173" s="2"/>
      <c r="N173" s="2"/>
      <c r="O173" s="2"/>
    </row>
    <row r="176" spans="12:15" x14ac:dyDescent="0.35">
      <c r="L176" s="2"/>
      <c r="M176" s="2"/>
      <c r="N176" s="2"/>
      <c r="O176" s="2"/>
    </row>
    <row r="177" spans="12:15" x14ac:dyDescent="0.35">
      <c r="L177" s="2"/>
      <c r="M177" s="2"/>
      <c r="N177" s="2"/>
      <c r="O177" s="2"/>
    </row>
    <row r="178" spans="12:15" x14ac:dyDescent="0.35">
      <c r="L178" s="2"/>
      <c r="M178" s="2"/>
      <c r="N178" s="2"/>
      <c r="O178" s="2"/>
    </row>
    <row r="179" spans="12:15" x14ac:dyDescent="0.35">
      <c r="L179" s="2"/>
      <c r="M179" s="2"/>
      <c r="N179" s="2"/>
      <c r="O179" s="2"/>
    </row>
  </sheetData>
  <mergeCells count="1">
    <mergeCell ref="A16:B1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</dc:creator>
  <cp:lastModifiedBy>abhishek</cp:lastModifiedBy>
  <dcterms:created xsi:type="dcterms:W3CDTF">2021-02-14T19:54:54Z</dcterms:created>
  <dcterms:modified xsi:type="dcterms:W3CDTF">2021-03-29T17:10:24Z</dcterms:modified>
</cp:coreProperties>
</file>