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ree/Documents/Boot Camp HW/excel-challenge/Case Assignment/"/>
    </mc:Choice>
  </mc:AlternateContent>
  <xr:revisionPtr revIDLastSave="0" documentId="13_ncr:1_{58AA1A41-8A88-C944-846E-F20BCBCE69C3}" xr6:coauthVersionLast="45" xr6:coauthVersionMax="45" xr10:uidLastSave="{00000000-0000-0000-0000-000000000000}"/>
  <bookViews>
    <workbookView xWindow="28800" yWindow="0" windowWidth="25600" windowHeight="20480" xr2:uid="{00000000-000D-0000-FFFF-FFFF00000000}"/>
  </bookViews>
  <sheets>
    <sheet name="Sheet1" sheetId="1" r:id="rId1"/>
    <sheet name="Category Stats" sheetId="2" r:id="rId2"/>
    <sheet name="Subcategory Stats" sheetId="3" r:id="rId3"/>
    <sheet name="Date Outcomes" sheetId="4" r:id="rId4"/>
    <sheet name="Bonus" sheetId="5" r:id="rId5"/>
  </sheets>
  <definedNames>
    <definedName name="goal">Sheet1!$D$2:$D$4115</definedName>
    <definedName name="state">Sheet1!$F$2:$F$4115</definedName>
  </definedNames>
  <calcPr calcId="191029"/>
  <pivotCaches>
    <pivotCache cacheId="13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B13" i="5"/>
  <c r="C12" i="5"/>
  <c r="C11" i="5"/>
  <c r="C10" i="5"/>
  <c r="B10" i="5"/>
  <c r="C9" i="5"/>
  <c r="B9" i="5"/>
  <c r="C8" i="5"/>
  <c r="C7" i="5"/>
  <c r="B7" i="5"/>
  <c r="C6" i="5"/>
  <c r="B6" i="5"/>
  <c r="B3" i="5"/>
  <c r="C5" i="5"/>
  <c r="C4" i="5"/>
  <c r="C3" i="5"/>
  <c r="C2" i="5"/>
  <c r="B12" i="5"/>
  <c r="B11" i="5"/>
  <c r="B8" i="5"/>
  <c r="B5" i="5"/>
  <c r="B4" i="5"/>
  <c r="B2" i="5" a="1"/>
  <c r="B2" i="5" s="1"/>
  <c r="E2" i="5" l="1"/>
  <c r="H2" i="5" s="1"/>
  <c r="E10" i="5"/>
  <c r="F10" i="5" s="1"/>
  <c r="E6" i="5"/>
  <c r="F6" i="5" s="1"/>
  <c r="E13" i="5"/>
  <c r="F13" i="5" s="1"/>
  <c r="E9" i="5"/>
  <c r="F9" i="5" s="1"/>
  <c r="E5" i="5"/>
  <c r="F5" i="5" s="1"/>
  <c r="E12" i="5"/>
  <c r="F12" i="5" s="1"/>
  <c r="E8" i="5"/>
  <c r="H8" i="5" s="1"/>
  <c r="E4" i="5"/>
  <c r="F4" i="5" s="1"/>
  <c r="E11" i="5"/>
  <c r="H11" i="5" s="1"/>
  <c r="E7" i="5"/>
  <c r="F7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5" l="1"/>
  <c r="F8" i="5"/>
  <c r="H12" i="5"/>
  <c r="H7" i="5"/>
  <c r="H10" i="5"/>
  <c r="F11" i="5"/>
  <c r="H9" i="5"/>
  <c r="H4" i="5"/>
  <c r="H3" i="5"/>
  <c r="H6" i="5"/>
  <c r="F2" i="5"/>
  <c r="H5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<sst xmlns="http://schemas.openxmlformats.org/spreadsheetml/2006/main" count="33015" uniqueCount="8401">
  <si>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</si>
  <si>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</si>
  <si>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</si>
  <si>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</si>
  <si>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</si>
  <si>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</si>
  <si>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</si>
  <si>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</si>
  <si>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</si>
  <si>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</si>
  <si>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</si>
  <si>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</si>
  <si>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</si>
  <si>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</si>
  <si>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</si>
  <si>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</si>
  <si>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</si>
  <si>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</si>
  <si>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</si>
  <si>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</si>
  <si>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</si>
  <si>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</si>
  <si>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</si>
  <si>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</si>
  <si>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</si>
  <si>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</si>
  <si>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</si>
  <si>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</si>
  <si>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</si>
  <si>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</si>
  <si>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</si>
  <si>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</si>
  <si>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</si>
  <si>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</si>
  <si>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</si>
  <si>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</si>
  <si>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</si>
  <si>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</si>
  <si>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</si>
  <si>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</si>
  <si>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</si>
  <si>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</si>
  <si>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</si>
  <si>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</si>
  <si>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</si>
  <si>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</si>
  <si>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</si>
  <si>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</si>
  <si>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</si>
  <si>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</si>
  <si>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</si>
  <si>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</si>
  <si>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</si>
  <si>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</si>
  <si>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</si>
  <si>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</si>
  <si>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</si>
  <si>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</si>
  <si>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</si>
  <si>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</si>
  <si>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</si>
  <si>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</si>
  <si>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</si>
  <si>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</si>
  <si>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</si>
  <si>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</si>
  <si>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</si>
  <si>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</si>
  <si>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</si>
  <si>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</si>
  <si>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</si>
  <si>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</si>
  <si>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</si>
  <si>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</si>
  <si>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</si>
  <si>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</si>
  <si>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</si>
  <si>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</si>
  <si>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</si>
  <si>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</si>
  <si>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</si>
  <si>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</si>
  <si>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</si>
  <si>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</si>
  <si>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</si>
  <si>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</si>
  <si>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</si>
  <si>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</si>
  <si>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</si>
  <si>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</si>
  <si>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</si>
  <si>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</si>
  <si>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</si>
  <si>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</si>
  <si>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</si>
  <si>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</si>
  <si>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</si>
  <si>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</si>
  <si>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</si>
  <si>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</si>
  <si>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</si>
  <si>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</si>
  <si>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</si>
  <si>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</si>
  <si>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</si>
  <si>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</si>
  <si>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</si>
  <si>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</si>
  <si>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</si>
  <si>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</si>
  <si>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</si>
  <si>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</si>
  <si>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</si>
  <si>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</si>
  <si>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</si>
  <si>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</si>
  <si>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</si>
  <si>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</si>
  <si>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</si>
  <si>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</si>
  <si>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</si>
  <si>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</si>
  <si>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</si>
  <si>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</si>
  <si>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</si>
  <si>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</si>
  <si>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</si>
  <si>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</si>
  <si>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</si>
  <si>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</si>
  <si>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</si>
  <si>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</si>
  <si>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</si>
  <si>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</si>
  <si>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</si>
  <si>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</si>
  <si>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</si>
  <si>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</si>
  <si>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</si>
  <si>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</si>
  <si>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</si>
  <si>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</si>
  <si>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</si>
  <si>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</si>
  <si>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</si>
  <si>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</si>
  <si>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</si>
  <si>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</si>
  <si>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</si>
  <si>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</si>
  <si>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</si>
  <si>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</si>
  <si>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</si>
  <si>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</si>
  <si>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</si>
  <si>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</si>
  <si>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</si>
  <si>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</si>
  <si>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</si>
  <si>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</si>
  <si>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</si>
  <si>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</si>
  <si>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</si>
  <si>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</si>
  <si>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</si>
  <si>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</si>
  <si>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</si>
  <si>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</si>
  <si>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</si>
  <si>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</si>
  <si>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</si>
  <si>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</si>
  <si>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</si>
  <si>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</si>
  <si>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</si>
  <si>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</si>
  <si>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</si>
  <si>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</si>
  <si>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</si>
  <si>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</si>
  <si>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</si>
  <si>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</si>
  <si>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</si>
  <si>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</si>
  <si>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</si>
  <si>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</si>
  <si>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</si>
  <si>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</si>
  <si>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</si>
  <si>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</si>
  <si>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</si>
  <si>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</si>
  <si>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</si>
  <si>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</si>
  <si>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</si>
  <si>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</si>
  <si>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</si>
  <si>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</si>
  <si>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</si>
  <si>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</si>
  <si>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</si>
  <si>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</si>
  <si>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</si>
  <si>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</si>
  <si>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</si>
  <si>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</si>
  <si>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</si>
  <si>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</si>
  <si>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</si>
  <si>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</si>
  <si>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</si>
  <si>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</si>
  <si>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</si>
  <si>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</si>
  <si>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</si>
  <si>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</si>
  <si>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</si>
  <si>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</si>
  <si>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</si>
  <si>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</si>
  <si>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</si>
  <si>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</si>
  <si>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</si>
  <si>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</si>
  <si>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</si>
  <si>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</si>
  <si>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</si>
  <si>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</si>
  <si>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</si>
  <si>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</si>
  <si>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</si>
  <si>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</si>
  <si>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</si>
  <si>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</si>
  <si>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</si>
  <si>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</si>
  <si>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</si>
  <si>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</si>
  <si>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</si>
  <si>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</si>
  <si>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</si>
  <si>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</si>
  <si>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</si>
  <si>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</si>
  <si>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</si>
  <si>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</si>
  <si>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</si>
  <si>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</si>
  <si>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</si>
  <si>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</si>
  <si>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</si>
  <si>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</si>
  <si>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</si>
  <si>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</si>
  <si>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</si>
  <si>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</si>
  <si>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</si>
  <si>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</si>
  <si>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</si>
  <si>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</si>
  <si>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</si>
  <si>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</si>
  <si>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</si>
  <si>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</si>
  <si>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</si>
  <si>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</si>
  <si>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</si>
  <si>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</si>
  <si>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</si>
  <si>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</si>
  <si>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</si>
  <si>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</si>
  <si>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</si>
  <si>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</si>
  <si>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</si>
  <si>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</si>
  <si>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</si>
  <si>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</si>
  <si>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</si>
  <si>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</si>
  <si>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</si>
  <si>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</si>
  <si>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</si>
  <si>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</si>
  <si>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</si>
  <si>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</si>
  <si>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</si>
  <si>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</si>
  <si>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</si>
  <si>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</si>
  <si>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</si>
  <si>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</si>
  <si>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</si>
  <si>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</si>
  <si>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</si>
  <si>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</si>
  <si>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</si>
  <si>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</si>
  <si>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</si>
  <si>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</si>
  <si>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</si>
  <si>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</si>
  <si>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</si>
  <si>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</si>
  <si>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</si>
  <si>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</si>
  <si>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</si>
  <si>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</si>
  <si>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</si>
  <si>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</si>
  <si>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</si>
  <si>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</si>
  <si>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</si>
  <si>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</si>
  <si>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</si>
  <si>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</si>
  <si>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</si>
  <si>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</si>
  <si>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</si>
  <si>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</si>
  <si>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</si>
  <si>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</si>
  <si>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</si>
  <si>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</si>
  <si>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</si>
  <si>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</si>
  <si>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</si>
  <si>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</si>
  <si>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</si>
  <si>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</si>
  <si>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</si>
  <si>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</si>
  <si>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</si>
  <si>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</si>
  <si>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</si>
  <si>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</si>
  <si>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</si>
  <si>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</si>
  <si>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</si>
  <si>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</si>
  <si>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</si>
  <si>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</si>
  <si>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</si>
  <si>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</si>
  <si>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</si>
  <si>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</si>
  <si>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</si>
  <si>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</si>
  <si>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</si>
  <si>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</si>
  <si>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</si>
  <si>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</si>
  <si>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</si>
  <si>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</si>
  <si>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</si>
  <si>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</si>
  <si>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</si>
  <si>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</si>
  <si>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</si>
  <si>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</si>
  <si>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</si>
  <si>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</si>
  <si>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</si>
  <si>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</si>
  <si>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</si>
  <si>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</si>
  <si>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</si>
  <si>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</si>
  <si>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</si>
  <si>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</si>
  <si>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</si>
  <si>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</si>
  <si>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</si>
  <si>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</si>
  <si>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</si>
  <si>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</si>
  <si>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</si>
  <si>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</si>
  <si>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</si>
  <si>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</si>
  <si>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</si>
  <si>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</si>
  <si>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</si>
  <si>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</si>
  <si>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</si>
  <si>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</si>
  <si>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</si>
  <si>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</si>
  <si>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</si>
  <si>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</si>
  <si>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</si>
  <si>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</si>
  <si>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</si>
  <si>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</si>
  <si>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</si>
  <si>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</si>
  <si>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</si>
  <si>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</si>
  <si>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</si>
  <si>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</si>
  <si>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</si>
  <si>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</si>
  <si>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</si>
  <si>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</si>
  <si>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</si>
  <si>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</si>
  <si>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</si>
  <si>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</si>
  <si>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</si>
  <si>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</si>
  <si>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</si>
  <si>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</si>
  <si>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</si>
  <si>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</si>
  <si>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</si>
  <si>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</si>
  <si>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</si>
  <si>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</si>
  <si>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</si>
  <si>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</si>
  <si>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</si>
  <si>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</si>
  <si>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</si>
  <si>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</si>
  <si>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</si>
  <si>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</si>
  <si>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</si>
  <si>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</si>
  <si>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</si>
  <si>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</si>
  <si>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</si>
  <si>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</si>
  <si>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</si>
  <si>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</si>
  <si>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</si>
  <si>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</si>
  <si>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</si>
  <si>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</si>
  <si>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</si>
  <si>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</si>
  <si>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</si>
  <si>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</si>
  <si>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</si>
  <si>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</si>
  <si>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</si>
  <si>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</si>
  <si>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</si>
  <si>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</si>
  <si>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</si>
  <si>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</si>
  <si>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</si>
  <si>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</si>
  <si>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</si>
  <si>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</si>
  <si>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</si>
  <si>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</si>
  <si>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</si>
  <si>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</si>
  <si>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</si>
  <si>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</si>
  <si>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</si>
  <si>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</si>
  <si>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</si>
  <si>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</si>
  <si>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</si>
  <si>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</si>
  <si>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</si>
  <si>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</si>
  <si>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</si>
  <si>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</si>
  <si>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</si>
  <si>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</si>
  <si>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</si>
  <si>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</si>
  <si>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</si>
  <si>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</si>
  <si>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</si>
  <si>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</si>
  <si>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</si>
  <si>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</si>
  <si>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</si>
  <si>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</si>
  <si>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</si>
  <si>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</si>
  <si>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</si>
  <si>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</si>
  <si>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</si>
  <si>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</si>
  <si>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</si>
  <si>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</si>
  <si>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</si>
  <si>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</si>
  <si>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</si>
  <si>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</si>
  <si>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</si>
  <si>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</si>
  <si>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</si>
  <si>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</si>
  <si>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</si>
  <si>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</si>
  <si>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</si>
  <si>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</si>
  <si>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</si>
  <si>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</si>
  <si>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</si>
  <si>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</si>
  <si>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</si>
  <si>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</si>
  <si>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</si>
  <si>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</si>
  <si>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</si>
  <si>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</si>
  <si>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</si>
  <si>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</si>
  <si>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</si>
  <si>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</si>
  <si>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</si>
  <si>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</si>
  <si>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</si>
  <si>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</si>
  <si>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</si>
  <si>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</si>
  <si>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</si>
  <si>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</si>
  <si>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</si>
  <si>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</si>
  <si>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</si>
  <si>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</si>
  <si>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</si>
  <si>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</si>
  <si>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</si>
  <si>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</si>
  <si>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</si>
  <si>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</si>
  <si>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</si>
  <si>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</si>
  <si>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</si>
  <si>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</si>
  <si>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</si>
  <si>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</si>
  <si>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</si>
  <si>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</si>
  <si>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</si>
  <si>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</si>
  <si>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</si>
  <si>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</si>
  <si>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</si>
  <si>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</si>
  <si>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</si>
  <si>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</si>
  <si>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</si>
  <si>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</si>
  <si>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</si>
  <si>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</si>
  <si>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</si>
  <si>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</si>
  <si>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</si>
  <si>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</si>
  <si>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</si>
  <si>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</si>
  <si>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</si>
  <si>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</si>
  <si>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</si>
  <si>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</si>
  <si>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</si>
  <si>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</si>
  <si>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</si>
  <si>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</si>
  <si>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</si>
  <si>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</si>
  <si>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</si>
  <si>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</si>
  <si>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</si>
  <si>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</si>
  <si>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</si>
  <si>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</si>
  <si>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</si>
  <si>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</si>
  <si>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</si>
  <si>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</si>
  <si>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</si>
  <si>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</si>
  <si>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</si>
  <si>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</si>
  <si>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</si>
  <si>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</si>
  <si>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</si>
  <si>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</si>
  <si>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</si>
  <si>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</si>
  <si>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</si>
  <si>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</si>
  <si>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</si>
  <si>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</si>
  <si>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</si>
  <si>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</si>
  <si>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</si>
  <si>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</si>
  <si>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</si>
  <si>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</si>
  <si>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</si>
  <si>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</si>
  <si>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</si>
  <si>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</si>
  <si>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</si>
  <si>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</si>
  <si>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</si>
  <si>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</si>
  <si>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</si>
  <si>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</si>
  <si>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</si>
  <si>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</si>
  <si>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</si>
  <si>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</si>
  <si>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</si>
  <si>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</si>
  <si>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</si>
  <si>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</si>
  <si>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</si>
  <si>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</si>
  <si>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</si>
  <si>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</si>
  <si>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</si>
  <si>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</si>
  <si>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</si>
  <si>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</si>
  <si>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</si>
  <si>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</si>
  <si>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</si>
  <si>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</si>
  <si>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</si>
  <si>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</si>
  <si>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</si>
  <si>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</si>
  <si>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</si>
  <si>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</si>
  <si>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</si>
  <si>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</si>
  <si>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</si>
  <si>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</si>
  <si>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</si>
  <si>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</si>
  <si>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</si>
  <si>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</si>
  <si>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</si>
  <si>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</si>
  <si>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</si>
  <si>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</si>
  <si>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</si>
  <si>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</si>
  <si>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</si>
  <si>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</si>
  <si>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</si>
  <si>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</si>
  <si>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</si>
  <si>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</si>
  <si>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</si>
  <si>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</si>
  <si>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</si>
  <si>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</si>
  <si>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</si>
  <si>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</si>
  <si>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</si>
  <si>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</si>
  <si>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</si>
  <si>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</si>
  <si>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</si>
  <si>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</si>
  <si>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</si>
  <si>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</si>
  <si>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</si>
  <si>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</si>
  <si>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</si>
  <si>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</si>
  <si>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</si>
  <si>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</si>
  <si>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</si>
  <si>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</si>
  <si>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</si>
  <si>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</si>
  <si>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</si>
  <si>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</si>
  <si>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</si>
  <si>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</si>
  <si>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</si>
  <si>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</si>
  <si>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</si>
  <si>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</si>
  <si>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</si>
  <si>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</si>
  <si>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</si>
  <si>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</si>
  <si>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</si>
  <si>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</si>
  <si>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</si>
  <si>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</si>
  <si>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</si>
  <si>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</si>
  <si>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</si>
  <si>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</si>
  <si>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</si>
  <si>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</si>
  <si>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</si>
  <si>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</si>
  <si>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</si>
  <si>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</si>
  <si>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</si>
  <si>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</si>
  <si>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</si>
  <si>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</si>
  <si>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</si>
  <si>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</si>
  <si>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</si>
  <si>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</si>
  <si>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</si>
  <si>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</si>
  <si>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</si>
  <si>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</si>
  <si>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</si>
  <si>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</si>
  <si>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</si>
  <si>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</si>
  <si>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</si>
  <si>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</si>
  <si>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</si>
  <si>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</si>
  <si>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</si>
  <si>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</si>
  <si>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</si>
  <si>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</si>
  <si>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</si>
  <si>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</si>
  <si>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</si>
  <si>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</si>
  <si>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</si>
  <si>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</si>
  <si>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</si>
  <si>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</si>
  <si>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</si>
  <si>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</si>
  <si>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</si>
  <si>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</si>
  <si>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</si>
  <si>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</si>
  <si>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</si>
  <si>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</si>
  <si>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</si>
  <si>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</si>
  <si>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</si>
  <si>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</si>
  <si>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</si>
  <si>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</si>
  <si>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</si>
  <si>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</si>
  <si>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</si>
  <si>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</si>
  <si>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</si>
  <si>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</si>
  <si>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</si>
  <si>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</si>
  <si>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</si>
  <si>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</si>
  <si>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</si>
  <si>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</si>
  <si>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</si>
  <si>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</si>
  <si>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</si>
  <si>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</si>
  <si>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</si>
  <si>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</si>
  <si>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</si>
  <si>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</si>
  <si>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</si>
  <si>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</si>
  <si>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</si>
  <si>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</si>
  <si>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</si>
  <si>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</si>
  <si>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</si>
  <si>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</si>
  <si>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</si>
  <si>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</si>
  <si>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</si>
  <si>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</si>
  <si>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</si>
  <si>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</si>
  <si>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</si>
  <si>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</si>
  <si>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</si>
  <si>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</si>
  <si>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</si>
  <si>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</si>
  <si>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</si>
  <si>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</si>
  <si>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</si>
  <si>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</si>
  <si>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</si>
  <si>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</si>
  <si>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</si>
  <si>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</si>
  <si>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</si>
  <si>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</si>
  <si>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</si>
  <si>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</si>
  <si>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</si>
  <si>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</si>
  <si>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</si>
  <si>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</si>
  <si>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</si>
  <si>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</si>
  <si>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</si>
  <si>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</si>
  <si>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</si>
  <si>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</si>
  <si>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</si>
  <si>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</si>
  <si>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</si>
  <si>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</si>
  <si>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</si>
  <si>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</si>
  <si>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</si>
  <si>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</si>
  <si>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</si>
  <si>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</si>
  <si>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</si>
  <si>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</si>
  <si>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</si>
  <si>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</si>
  <si>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</si>
  <si>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</si>
  <si>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</si>
  <si>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</si>
  <si>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</si>
  <si>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</si>
  <si>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</si>
  <si>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</si>
  <si>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</si>
  <si>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</si>
  <si>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</si>
  <si>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</si>
  <si>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</si>
  <si>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</si>
  <si>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</si>
  <si>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</si>
  <si>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</si>
  <si>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</si>
  <si>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</si>
  <si>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</si>
  <si>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</si>
  <si>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</si>
  <si>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</si>
  <si>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</si>
  <si>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</si>
  <si>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</si>
  <si>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</si>
  <si>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</si>
  <si>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</si>
  <si>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</si>
  <si>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</si>
  <si>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</si>
  <si>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</si>
  <si>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</si>
  <si>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</si>
  <si>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</si>
  <si>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</si>
  <si>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</si>
  <si>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</si>
  <si>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</si>
  <si>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</si>
  <si>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</si>
  <si>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</si>
  <si>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</si>
  <si>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</si>
  <si>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</si>
  <si>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</si>
  <si>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</si>
  <si>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</si>
  <si>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</si>
  <si>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</si>
  <si>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</si>
  <si>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</si>
  <si>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</si>
  <si>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</si>
  <si>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</si>
  <si>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</si>
  <si>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</si>
  <si>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</si>
  <si>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</si>
  <si>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</si>
  <si>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</si>
  <si>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</si>
  <si>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</si>
  <si>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</si>
  <si>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</si>
  <si>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</si>
  <si>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</si>
  <si>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</si>
  <si>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</si>
  <si>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</si>
  <si>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</si>
  <si>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</si>
  <si>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</si>
  <si>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</si>
  <si>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</si>
  <si>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</si>
  <si>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</si>
  <si>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</si>
  <si>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</si>
  <si>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</si>
  <si>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</si>
  <si>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</si>
  <si>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</si>
  <si>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</si>
  <si>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</si>
  <si>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</si>
  <si>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</si>
  <si>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</si>
  <si>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</si>
  <si>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</si>
  <si>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</si>
  <si>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</si>
  <si>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</si>
  <si>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</si>
  <si>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</si>
  <si>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</si>
  <si>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</si>
  <si>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</si>
  <si>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</si>
  <si>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</si>
  <si>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</si>
  <si>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</si>
  <si>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</si>
  <si>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</si>
  <si>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</si>
  <si>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</si>
  <si>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</si>
  <si>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</si>
  <si>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</si>
  <si>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</si>
  <si>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</si>
  <si>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</si>
  <si>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</si>
  <si>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</si>
  <si>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</si>
  <si>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</si>
  <si>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</si>
  <si>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</si>
  <si>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</si>
  <si>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</si>
  <si>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</si>
  <si>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</si>
  <si>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</si>
  <si>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</si>
  <si>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</si>
  <si>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</si>
  <si>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</si>
  <si>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</si>
  <si>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</si>
  <si>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</si>
  <si>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</si>
  <si>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</si>
  <si>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</si>
  <si>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</si>
  <si>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</si>
  <si>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</si>
  <si>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</si>
  <si>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</si>
  <si>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</si>
  <si>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</si>
  <si>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</si>
  <si>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</si>
  <si>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</si>
  <si>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</si>
  <si>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</si>
  <si>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</si>
  <si>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</si>
  <si>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</si>
  <si>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</si>
  <si>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</si>
  <si>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</si>
  <si>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</si>
  <si>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</si>
  <si>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</si>
  <si>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</si>
  <si>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</si>
  <si>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</si>
  <si>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</si>
  <si>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</si>
  <si>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</si>
  <si>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</si>
  <si>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</si>
  <si>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</si>
  <si>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</si>
  <si>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</si>
  <si>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</si>
  <si>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</si>
  <si>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</si>
  <si>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</si>
  <si>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</si>
  <si>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</si>
  <si>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</si>
  <si>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</si>
  <si>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</si>
  <si>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</si>
  <si>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</si>
  <si>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</si>
  <si>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</si>
  <si>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</si>
  <si>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</si>
  <si>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</si>
  <si>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</si>
  <si>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</si>
  <si>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</si>
  <si>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</si>
  <si>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</si>
  <si>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</si>
  <si>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</si>
  <si>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</si>
  <si>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</si>
  <si>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</si>
  <si>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</si>
  <si>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</si>
  <si>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</si>
  <si>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</si>
  <si>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</si>
  <si>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</si>
  <si>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</si>
  <si>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</si>
  <si>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</si>
  <si>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</si>
  <si>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</si>
  <si>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</si>
  <si>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</si>
  <si>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</si>
  <si>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</si>
  <si>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</si>
  <si>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</si>
  <si>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</si>
  <si>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</si>
  <si>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</si>
  <si>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</si>
  <si>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</si>
  <si>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</si>
  <si>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</si>
  <si>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</si>
  <si>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</si>
  <si>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</si>
  <si>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</si>
  <si>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</si>
  <si>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</si>
  <si>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</si>
  <si>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</si>
  <si>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</si>
  <si>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</si>
  <si>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</si>
  <si>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</si>
  <si>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</si>
  <si>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</si>
  <si>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</si>
  <si>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</si>
  <si>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</si>
  <si>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</si>
  <si>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</si>
  <si>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</si>
  <si>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</si>
  <si>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</si>
  <si>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</si>
  <si>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</si>
  <si>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</si>
  <si>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</si>
  <si>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</si>
  <si>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</si>
  <si>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</si>
  <si>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</si>
  <si>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</si>
  <si>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</si>
  <si>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</si>
  <si>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</si>
  <si>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</si>
  <si>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</si>
  <si>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</si>
  <si>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</si>
  <si>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</si>
  <si>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</si>
  <si>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</si>
  <si>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</si>
  <si>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</si>
  <si>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</si>
  <si>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</si>
  <si>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</si>
  <si>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</si>
  <si>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</si>
  <si>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</si>
  <si>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</si>
  <si>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</si>
  <si>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</si>
  <si>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</si>
  <si>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</si>
  <si>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</si>
  <si>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</si>
  <si>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</si>
  <si>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</si>
  <si>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</si>
  <si>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</si>
  <si>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</si>
  <si>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</si>
  <si>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</si>
  <si>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</si>
  <si>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</si>
  <si>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</si>
  <si>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</si>
  <si>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</si>
  <si>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</si>
  <si>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</si>
  <si>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</si>
  <si>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</si>
  <si>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</si>
  <si>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</si>
  <si>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</si>
  <si>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</si>
  <si>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</si>
  <si>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</si>
  <si>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</si>
  <si>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</si>
  <si>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</si>
  <si>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</si>
  <si>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</si>
  <si>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</si>
  <si>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</si>
  <si>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</si>
  <si>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</si>
  <si>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</si>
  <si>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</si>
  <si>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</si>
  <si>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</si>
  <si>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</si>
  <si>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</si>
  <si>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</si>
  <si>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</si>
  <si>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</si>
  <si>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</si>
  <si>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</si>
  <si>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</si>
  <si>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</si>
  <si>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</si>
  <si>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</si>
  <si>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</si>
  <si>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</si>
  <si>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</si>
  <si>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</si>
  <si>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</si>
  <si>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</si>
  <si>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</si>
  <si>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</si>
  <si>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</si>
  <si>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</si>
  <si>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</si>
  <si>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</si>
  <si>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</si>
  <si>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</si>
  <si>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</si>
  <si>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</si>
  <si>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</si>
  <si>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</si>
  <si>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</si>
  <si>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</si>
  <si>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</si>
  <si>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</si>
  <si>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</si>
  <si>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</si>
  <si>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</si>
  <si>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</si>
  <si>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</si>
  <si>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</si>
  <si>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</si>
  <si>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</si>
  <si>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</si>
  <si>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</si>
  <si>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</si>
  <si>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</si>
  <si>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</si>
  <si>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</si>
  <si>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</si>
  <si>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</si>
  <si>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</si>
  <si>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</si>
  <si>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</si>
  <si>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</si>
  <si>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</si>
  <si>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</si>
  <si>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</si>
  <si>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</si>
  <si>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</si>
  <si>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</si>
  <si>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</si>
  <si>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</si>
  <si>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</si>
  <si>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</si>
  <si>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</si>
  <si>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</si>
  <si>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</si>
  <si>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</si>
  <si>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</si>
  <si>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</si>
  <si>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</si>
  <si>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</si>
  <si>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</si>
  <si>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</si>
  <si>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</si>
  <si>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</si>
  <si>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</si>
  <si>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</si>
  <si>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</si>
  <si>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</si>
  <si>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</si>
  <si>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</si>
  <si>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</si>
  <si>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</si>
  <si>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</si>
  <si>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</si>
  <si>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</si>
  <si>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</si>
  <si>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</si>
  <si>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</si>
  <si>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</si>
  <si>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</si>
  <si>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</si>
  <si>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</si>
  <si>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</si>
  <si>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</si>
  <si>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</si>
  <si>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</si>
  <si>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</si>
  <si>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</si>
  <si>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</si>
  <si>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</si>
  <si>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</si>
  <si>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</si>
  <si>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</si>
  <si>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</si>
  <si>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</si>
  <si>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</si>
  <si>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</si>
  <si>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</si>
  <si>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</si>
  <si>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</si>
  <si>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</si>
  <si>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</si>
  <si>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</si>
  <si>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</si>
  <si>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</si>
  <si>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</si>
  <si>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</si>
  <si>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</si>
  <si>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</si>
  <si>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</si>
  <si>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</si>
  <si>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</si>
  <si>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</si>
  <si>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</si>
  <si>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</si>
  <si>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</si>
  <si>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</si>
  <si>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</si>
  <si>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</si>
  <si>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</si>
  <si>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</si>
  <si>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</si>
  <si>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</si>
  <si>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</si>
  <si>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</si>
  <si>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</si>
  <si>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</si>
  <si>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</si>
  <si>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</si>
  <si>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</si>
  <si>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</si>
  <si>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</si>
  <si>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</si>
  <si>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</si>
  <si>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</si>
  <si>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</si>
  <si>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</si>
  <si>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</si>
  <si>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</si>
  <si>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</si>
  <si>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</si>
  <si>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</si>
  <si>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</si>
  <si>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</si>
  <si>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</si>
  <si>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</si>
  <si>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</si>
  <si>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</si>
  <si>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</si>
  <si>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</si>
  <si>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</si>
  <si>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</si>
  <si>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</si>
  <si>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</si>
  <si>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</si>
  <si>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</si>
  <si>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</si>
  <si>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</si>
  <si>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</si>
  <si>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</si>
  <si>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</si>
  <si>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</si>
  <si>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</si>
  <si>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</si>
  <si>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</si>
  <si>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</si>
  <si>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</si>
  <si>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</si>
  <si>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</si>
  <si>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</si>
  <si>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</si>
  <si>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</si>
  <si>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</si>
  <si>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</si>
  <si>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</si>
  <si>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</si>
  <si>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</si>
  <si>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</si>
  <si>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</si>
  <si>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</si>
  <si>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</si>
  <si>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</si>
  <si>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</si>
  <si>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</si>
  <si>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</si>
  <si>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</si>
  <si>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</si>
  <si>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</si>
  <si>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</si>
  <si>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</si>
  <si>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</si>
  <si>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</si>
  <si>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</si>
  <si>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</si>
  <si>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</si>
  <si>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</si>
  <si>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</si>
  <si>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</si>
  <si>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</si>
  <si>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</si>
  <si>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</si>
  <si>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</si>
  <si>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</si>
  <si>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</si>
  <si>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</si>
  <si>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</si>
  <si>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</si>
  <si>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</si>
  <si>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</si>
  <si>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</si>
  <si>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</si>
  <si>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</si>
  <si>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</si>
  <si>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</si>
  <si>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</si>
  <si>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</si>
  <si>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</si>
  <si>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</si>
  <si>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</si>
  <si>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</si>
  <si>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</si>
  <si>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</si>
  <si>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</si>
  <si>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</si>
  <si>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</si>
  <si>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</si>
  <si>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</si>
  <si>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</si>
  <si>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</si>
  <si>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</si>
  <si>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</si>
  <si>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</si>
  <si>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</si>
  <si>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</si>
  <si>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</si>
  <si>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</si>
  <si>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</si>
  <si>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</si>
  <si>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</si>
  <si>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</si>
  <si>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</si>
  <si>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</si>
  <si>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</si>
  <si>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</si>
  <si>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</si>
  <si>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</si>
  <si>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</si>
  <si>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</si>
  <si>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</si>
  <si>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</si>
  <si>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</si>
  <si>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</si>
  <si>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</si>
  <si>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</si>
  <si>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</si>
  <si>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</si>
  <si>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</si>
  <si>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</si>
  <si>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</si>
  <si>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</si>
  <si>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</si>
  <si>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</si>
  <si>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</si>
  <si>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</si>
  <si>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</si>
  <si>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</si>
  <si>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</si>
  <si>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</si>
  <si>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</si>
  <si>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</si>
  <si>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</si>
  <si>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</si>
  <si>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</si>
  <si>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</si>
  <si>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</si>
  <si>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</si>
  <si>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</si>
  <si>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</si>
  <si>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</si>
  <si>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</si>
  <si>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</si>
  <si>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</si>
  <si>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</si>
  <si>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</si>
  <si>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</si>
  <si>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</si>
  <si>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</si>
  <si>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</si>
  <si>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</si>
  <si>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</si>
  <si>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</si>
  <si>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</si>
  <si>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</si>
  <si>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</si>
  <si>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</si>
  <si>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</si>
  <si>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</si>
  <si>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</si>
  <si>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</si>
  <si>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</si>
  <si>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</si>
  <si>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</si>
  <si>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</si>
  <si>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</si>
  <si>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</si>
  <si>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</si>
  <si>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</si>
  <si>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</si>
  <si>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</si>
  <si>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</si>
  <si>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</si>
  <si>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</si>
  <si>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</si>
  <si>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</si>
  <si>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</si>
  <si>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</si>
  <si>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</si>
  <si>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</si>
  <si>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</si>
  <si>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</si>
  <si>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</si>
  <si>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</si>
  <si>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</si>
  <si>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</si>
  <si>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</si>
  <si>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</si>
  <si>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</si>
  <si>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</si>
  <si>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</si>
  <si>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</si>
  <si>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</si>
  <si>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</si>
  <si>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</si>
  <si>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</si>
  <si>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</si>
  <si>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</si>
  <si>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</si>
  <si>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</si>
  <si>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</si>
  <si>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</si>
  <si>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</si>
  <si>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</si>
  <si>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</si>
  <si>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</si>
  <si>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</si>
  <si>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</si>
  <si>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</si>
  <si>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</si>
  <si>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</si>
  <si>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</si>
  <si>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</si>
  <si>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</si>
  <si>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</si>
  <si>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</si>
  <si>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</si>
  <si>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</si>
  <si>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</si>
  <si>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</si>
  <si>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</si>
  <si>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</si>
  <si>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</si>
  <si>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</si>
  <si>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</si>
  <si>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</si>
  <si>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</si>
  <si>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</si>
  <si>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</si>
  <si>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</si>
  <si>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</si>
  <si>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</si>
  <si>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</si>
  <si>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</si>
  <si>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</si>
  <si>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</si>
  <si>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</si>
  <si>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</si>
  <si>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</si>
  <si>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</si>
  <si>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</si>
  <si>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</si>
  <si>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</si>
  <si>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</si>
  <si>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</si>
  <si>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</si>
  <si>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</si>
  <si>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</si>
  <si>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</si>
  <si>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</si>
  <si>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</si>
  <si>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</si>
  <si>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</si>
  <si>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</si>
  <si>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</si>
  <si>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</si>
  <si>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</si>
  <si>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</si>
  <si>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</si>
  <si>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</si>
  <si>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</si>
  <si>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</si>
  <si>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</si>
  <si>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</si>
  <si>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</si>
  <si>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</si>
  <si>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</si>
  <si>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</si>
  <si>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</si>
  <si>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</si>
  <si>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</si>
  <si>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</si>
  <si>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</si>
  <si>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</si>
  <si>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</si>
  <si>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</si>
  <si>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</si>
  <si>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</si>
  <si>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</si>
  <si>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</si>
  <si>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</si>
  <si>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</si>
  <si>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</si>
  <si>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</si>
  <si>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</si>
  <si>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</si>
  <si>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</si>
  <si>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</si>
  <si>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</si>
  <si>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</si>
  <si>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</si>
  <si>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</si>
  <si>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</si>
  <si>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</si>
  <si>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</si>
  <si>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</si>
  <si>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</si>
  <si>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</si>
  <si>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</si>
  <si>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</si>
  <si>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</si>
  <si>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</si>
  <si>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</si>
  <si>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</si>
  <si>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</si>
  <si>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</si>
  <si>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</si>
  <si>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</si>
  <si>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</si>
  <si>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</si>
  <si>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</si>
  <si>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</si>
  <si>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</si>
  <si>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</si>
  <si>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</si>
  <si>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</si>
  <si>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</si>
  <si>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</si>
  <si>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</si>
  <si>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</si>
  <si>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</si>
  <si>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</si>
  <si>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</si>
  <si>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</si>
  <si>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</si>
  <si>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</si>
  <si>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</si>
  <si>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</si>
  <si>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</si>
  <si>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</si>
  <si>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</si>
  <si>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</si>
  <si>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</si>
  <si>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</si>
  <si>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</si>
  <si>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</si>
  <si>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</si>
  <si>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</si>
  <si>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</si>
  <si>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</si>
  <si>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</si>
  <si>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</si>
  <si>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</si>
  <si>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</si>
  <si>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</si>
  <si>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</si>
  <si>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</si>
  <si>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</si>
  <si>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</si>
  <si>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</si>
  <si>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</si>
  <si>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</si>
  <si>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</si>
  <si>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</si>
  <si>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</si>
  <si>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</si>
  <si>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</si>
  <si>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</si>
  <si>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</si>
  <si>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</si>
  <si>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</si>
  <si>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</si>
  <si>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</si>
  <si>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</si>
  <si>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</si>
  <si>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</si>
  <si>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</si>
  <si>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</si>
  <si>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</si>
  <si>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</si>
  <si>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</si>
  <si>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</si>
  <si>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</si>
  <si>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</si>
  <si>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</si>
  <si>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</si>
  <si>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</si>
  <si>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</si>
  <si>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</si>
  <si>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</si>
  <si>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</si>
  <si>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</si>
  <si>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</si>
  <si>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</si>
  <si>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</si>
  <si>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</si>
  <si>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</si>
  <si>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</si>
  <si>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</si>
  <si>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</si>
  <si>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</si>
  <si>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</si>
  <si>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</si>
  <si>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</si>
  <si>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</si>
  <si>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</si>
  <si>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</si>
  <si>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</si>
  <si>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</si>
  <si>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</si>
  <si>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</si>
  <si>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</si>
  <si>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</si>
  <si>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</si>
  <si>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</si>
  <si>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</si>
  <si>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</si>
  <si>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</si>
  <si>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</si>
  <si>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</si>
  <si>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</si>
  <si>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</si>
  <si>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</si>
  <si>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</si>
  <si>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</si>
  <si>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</si>
  <si>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</si>
  <si>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</si>
  <si>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</si>
  <si>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</si>
  <si>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</si>
  <si>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</si>
  <si>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</si>
  <si>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</si>
  <si>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</si>
  <si>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</si>
  <si>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</si>
  <si>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</si>
  <si>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</si>
  <si>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</si>
  <si>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</si>
  <si>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</si>
  <si>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</si>
  <si>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</si>
  <si>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</si>
  <si>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</si>
  <si>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</si>
  <si>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</si>
  <si>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</si>
  <si>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</si>
  <si>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</si>
  <si>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</si>
  <si>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</si>
  <si>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</si>
  <si>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</si>
  <si>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</si>
  <si>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</si>
  <si>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</si>
  <si>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</si>
  <si>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</si>
  <si>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</si>
  <si>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</si>
  <si>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</si>
  <si>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</si>
  <si>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</si>
  <si>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</si>
  <si>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</si>
  <si>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</si>
  <si>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</si>
  <si>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</si>
  <si>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</si>
  <si>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</si>
  <si>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</si>
  <si>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</si>
  <si>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</si>
  <si>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</si>
  <si>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</si>
  <si>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</si>
  <si>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</si>
  <si>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</si>
  <si>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</si>
  <si>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</si>
  <si>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</si>
  <si>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</si>
  <si>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</si>
  <si>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</si>
  <si>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</si>
  <si>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</si>
  <si>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</si>
  <si>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</si>
  <si>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</si>
  <si>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</si>
  <si>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</si>
  <si>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</si>
  <si>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</si>
  <si>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</si>
  <si>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</si>
  <si>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</si>
  <si>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</si>
  <si>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</si>
  <si>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</si>
  <si>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</si>
  <si>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</si>
  <si>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</si>
  <si>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</si>
  <si>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</si>
  <si>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</si>
  <si>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</si>
  <si>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</si>
  <si>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</si>
  <si>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</si>
  <si>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</si>
  <si>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</si>
  <si>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</si>
  <si>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</si>
  <si>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</si>
  <si>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</si>
  <si>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</si>
  <si>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</si>
  <si>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</si>
  <si>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</si>
  <si>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</si>
  <si>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</si>
  <si>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</si>
  <si>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</si>
  <si>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</si>
  <si>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</si>
  <si>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</si>
  <si>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</si>
  <si>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</si>
  <si>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</si>
  <si>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</si>
  <si>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</si>
  <si>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</si>
  <si>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</si>
  <si>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</si>
  <si>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</si>
  <si>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</si>
  <si>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</si>
  <si>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</si>
  <si>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</si>
  <si>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</si>
  <si>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</si>
  <si>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</si>
  <si>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</si>
  <si>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</si>
  <si>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</si>
  <si>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</si>
  <si>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</si>
  <si>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</si>
  <si>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</si>
  <si>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</si>
  <si>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</si>
  <si>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</si>
  <si>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</si>
  <si>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</si>
  <si>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</si>
  <si>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</si>
  <si>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</si>
  <si>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</si>
  <si>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</si>
  <si>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</si>
  <si>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</si>
  <si>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</si>
  <si>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</si>
  <si>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</si>
  <si>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</si>
  <si>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</si>
  <si>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</si>
  <si>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</si>
  <si>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</si>
  <si>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</si>
  <si>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</si>
  <si>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</si>
  <si>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</si>
  <si>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</si>
  <si>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</si>
  <si>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</si>
  <si>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</si>
  <si>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</si>
  <si>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</si>
  <si>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</si>
  <si>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</si>
  <si>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</si>
  <si>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</si>
  <si>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</si>
  <si>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</si>
  <si>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</si>
  <si>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</si>
  <si>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</si>
  <si>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</si>
  <si>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</si>
  <si>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</si>
  <si>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</si>
  <si>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</si>
  <si>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</si>
  <si>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</si>
  <si>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</si>
  <si>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</si>
  <si>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</si>
  <si>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</si>
  <si>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</si>
  <si>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</si>
  <si>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</si>
  <si>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</si>
  <si>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</si>
  <si>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</si>
  <si>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</si>
  <si>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</si>
  <si>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</si>
  <si>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</si>
  <si>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</si>
  <si>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</si>
  <si>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</si>
  <si>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</si>
  <si>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</si>
  <si>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</si>
  <si>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</si>
  <si>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</si>
  <si>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</si>
  <si>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</si>
  <si>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</si>
  <si>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</si>
  <si>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</si>
  <si>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</si>
  <si>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</si>
  <si>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</si>
  <si>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</si>
  <si>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</si>
  <si>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</si>
  <si>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</si>
  <si>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</si>
  <si>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</si>
  <si>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</si>
  <si>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</si>
  <si>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</si>
  <si>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</si>
  <si>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</si>
  <si>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</si>
  <si>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</si>
  <si>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</si>
  <si>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</si>
  <si>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</si>
  <si>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</si>
  <si>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</si>
  <si>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</si>
  <si>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</si>
  <si>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</si>
  <si>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</si>
  <si>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</si>
  <si>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</si>
  <si>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</si>
  <si>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</si>
  <si>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</si>
  <si>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</si>
  <si>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</si>
  <si>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</si>
  <si>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</si>
  <si>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</si>
  <si>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</si>
  <si>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</si>
  <si>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</si>
  <si>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</si>
  <si>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</si>
  <si>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</si>
  <si>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</si>
  <si>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</si>
  <si>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</si>
  <si>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</si>
  <si>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</si>
  <si>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</si>
  <si>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</si>
  <si>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</si>
  <si>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</si>
  <si>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</si>
  <si>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</si>
  <si>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</si>
  <si>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</si>
  <si>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</si>
  <si>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</si>
  <si>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</si>
  <si>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</si>
  <si>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</si>
  <si>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</si>
  <si>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</si>
  <si>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</si>
  <si>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</si>
  <si>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</si>
  <si>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</si>
  <si>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</si>
  <si>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</si>
  <si>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</si>
  <si>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</si>
  <si>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</si>
  <si>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</si>
  <si>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</si>
  <si>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</si>
  <si>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</si>
  <si>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</si>
  <si>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</si>
  <si>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</si>
  <si>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</si>
  <si>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</si>
  <si>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</si>
  <si>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</si>
  <si>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</si>
  <si>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</si>
  <si>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</si>
  <si>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</si>
  <si>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</si>
  <si>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</si>
  <si>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</si>
  <si>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</si>
  <si>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</si>
  <si>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</si>
  <si>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</si>
  <si>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</si>
  <si>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</si>
  <si>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</si>
  <si>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</si>
  <si>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</si>
  <si>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</si>
  <si>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</si>
  <si>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</si>
  <si>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</si>
  <si>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</si>
  <si>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</si>
  <si>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</si>
  <si>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</si>
  <si>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</si>
  <si>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</si>
  <si>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</si>
  <si>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</si>
  <si>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</si>
  <si>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</si>
  <si>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</si>
  <si>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</si>
  <si>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</si>
  <si>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</si>
  <si>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</si>
  <si>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</si>
  <si>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</si>
  <si>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</si>
  <si>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</si>
  <si>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</si>
  <si>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</si>
  <si>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</si>
  <si>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</si>
  <si>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</si>
  <si>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</si>
  <si>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</si>
  <si>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</si>
  <si>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</si>
  <si>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</si>
  <si>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</si>
  <si>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</si>
  <si>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</si>
  <si>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</si>
  <si>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</si>
  <si>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</si>
  <si>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</si>
  <si>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</si>
  <si>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</si>
  <si>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</si>
  <si>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</si>
  <si>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</si>
  <si>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</si>
  <si>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</si>
  <si>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</si>
  <si>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</si>
  <si>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</si>
  <si>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</si>
  <si>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</si>
  <si>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</si>
  <si>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</si>
  <si>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</si>
  <si>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</si>
  <si>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</si>
  <si>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</si>
  <si>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</si>
  <si>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</si>
  <si>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</si>
  <si>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</si>
  <si>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</si>
  <si>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</si>
  <si>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</si>
  <si>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</si>
  <si>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</si>
  <si>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</si>
  <si>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</si>
  <si>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</si>
  <si>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</si>
  <si>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</si>
  <si>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</si>
  <si>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</si>
  <si>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</si>
  <si>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</si>
  <si>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</si>
  <si>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</si>
  <si>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</si>
  <si>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</si>
  <si>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</si>
  <si>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</si>
  <si>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</si>
  <si>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</si>
  <si>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</si>
  <si>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</si>
  <si>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</si>
  <si>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</si>
  <si>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</si>
  <si>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</si>
  <si>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</si>
  <si>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</si>
  <si>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</si>
  <si>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</si>
  <si>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</si>
  <si>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</si>
  <si>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</si>
  <si>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</si>
  <si>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</si>
  <si>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</si>
  <si>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</si>
  <si>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</si>
  <si>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</si>
  <si>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</si>
  <si>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</si>
  <si>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</si>
  <si>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</si>
  <si>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</si>
  <si>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</si>
  <si>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</si>
  <si>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</si>
  <si>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</si>
  <si>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</si>
  <si>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</si>
  <si>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</si>
  <si>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</si>
  <si>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</si>
  <si>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</si>
  <si>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</si>
  <si>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</si>
  <si>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</si>
  <si>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</si>
  <si>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</si>
  <si>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</si>
  <si>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</si>
  <si>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</si>
  <si>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</si>
  <si>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</si>
  <si>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</si>
  <si>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</si>
  <si>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</si>
  <si>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</si>
  <si>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</si>
  <si>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</si>
  <si>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</si>
  <si>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</si>
  <si>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</si>
  <si>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</si>
  <si>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</si>
  <si>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</si>
  <si>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</si>
  <si>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</si>
  <si>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</si>
  <si>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</si>
  <si>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</si>
  <si>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</si>
  <si>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</si>
  <si>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</si>
  <si>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</si>
  <si>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</si>
  <si>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</si>
  <si>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</si>
  <si>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</si>
  <si>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</si>
  <si>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</si>
  <si>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</si>
  <si>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</si>
  <si>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</si>
  <si>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</si>
  <si>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</si>
  <si>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</si>
  <si>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</si>
  <si>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</si>
  <si>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</si>
  <si>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</si>
  <si>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</si>
  <si>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</si>
  <si>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</si>
  <si>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</si>
  <si>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</si>
  <si>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</si>
  <si>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</si>
  <si>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</si>
  <si>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</si>
  <si>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</si>
  <si>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</si>
  <si>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</si>
  <si>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</si>
  <si>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</si>
  <si>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</si>
  <si>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</si>
  <si>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</si>
  <si>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</si>
  <si>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</si>
  <si>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</si>
  <si>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</si>
  <si>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</si>
  <si>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</si>
  <si>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</si>
  <si>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</si>
  <si>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</si>
  <si>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</si>
  <si>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</si>
  <si>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</si>
  <si>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</si>
  <si>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</si>
  <si>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</si>
  <si>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</si>
  <si>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</si>
  <si>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</si>
  <si>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</si>
  <si>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</si>
  <si>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</si>
  <si>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</si>
  <si>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</si>
  <si>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</si>
  <si>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</si>
  <si>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</si>
  <si>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</si>
  <si>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</si>
  <si>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</si>
  <si>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</si>
  <si>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</si>
  <si>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</si>
  <si>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</si>
  <si>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</si>
  <si>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</si>
  <si>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</si>
  <si>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</si>
  <si>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</si>
  <si>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</si>
  <si>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</si>
  <si>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</si>
  <si>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</si>
  <si>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</si>
  <si>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</si>
  <si>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</si>
  <si>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</si>
  <si>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</si>
  <si>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</si>
  <si>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</si>
  <si>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</si>
  <si>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</si>
  <si>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</si>
  <si>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</si>
  <si>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</si>
  <si>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</si>
  <si>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</si>
  <si>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</si>
  <si>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</si>
  <si>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</si>
  <si>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</si>
  <si>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</si>
  <si>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</si>
  <si>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</si>
  <si>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</si>
  <si>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</si>
  <si>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</si>
  <si>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</si>
  <si>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</si>
  <si>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</si>
  <si>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</si>
  <si>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</si>
  <si>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</si>
  <si>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</si>
  <si>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</si>
  <si>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</si>
  <si>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</si>
  <si>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</si>
  <si>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</si>
  <si>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</si>
  <si>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</si>
  <si>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</si>
  <si>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</si>
  <si>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</si>
  <si>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</si>
  <si>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</si>
  <si>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</si>
  <si>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</si>
  <si>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</si>
  <si>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</si>
  <si>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</si>
  <si>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</si>
  <si>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</si>
  <si>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</si>
  <si>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</si>
  <si>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</si>
  <si>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</si>
  <si>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</si>
  <si>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</si>
  <si>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</si>
  <si>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</si>
  <si>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</si>
  <si>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</si>
  <si>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</si>
  <si>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</si>
  <si>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</si>
  <si>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</si>
  <si>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</si>
  <si>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</si>
  <si>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</si>
  <si>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</si>
  <si>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</si>
  <si>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</si>
  <si>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</si>
  <si>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</si>
  <si>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</si>
  <si>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</si>
  <si>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</si>
  <si>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</si>
  <si>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</si>
  <si>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</si>
  <si>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</si>
  <si>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</si>
  <si>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</si>
  <si>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</si>
  <si>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</si>
  <si>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</si>
  <si>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</si>
  <si>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</si>
  <si>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</si>
  <si>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</si>
  <si>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</si>
  <si>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</si>
  <si>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</si>
  <si>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</si>
  <si>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</si>
  <si>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</si>
  <si>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</si>
  <si>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</si>
  <si>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</si>
  <si>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</si>
  <si>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</si>
  <si>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</si>
  <si>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</si>
  <si>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</si>
  <si>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</si>
  <si>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</si>
  <si>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</si>
  <si>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</si>
  <si>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</si>
  <si>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</si>
  <si>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</si>
  <si>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</si>
  <si>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</si>
  <si>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</si>
  <si>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</si>
  <si>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</si>
  <si>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</si>
  <si>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</si>
  <si>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</si>
  <si>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</si>
  <si>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</si>
  <si>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</si>
  <si>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</si>
  <si>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</si>
  <si>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</si>
  <si>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</si>
  <si>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</si>
  <si>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</si>
  <si>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</si>
  <si>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</si>
  <si>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</si>
  <si>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</si>
  <si>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</si>
  <si>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</si>
  <si>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</si>
  <si>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</si>
  <si>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</si>
  <si>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</si>
  <si>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</si>
  <si>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</si>
  <si>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</si>
  <si>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</si>
  <si>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</si>
  <si>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</si>
  <si>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</si>
  <si>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</si>
  <si>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</si>
  <si>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</si>
  <si>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</si>
  <si>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</si>
  <si>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</si>
  <si>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</si>
  <si>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</si>
  <si>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</si>
  <si>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</si>
  <si>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</si>
  <si>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</si>
  <si>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</si>
  <si>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</si>
  <si>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</si>
  <si>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</si>
  <si>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</si>
  <si>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</si>
  <si>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</si>
  <si>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</si>
  <si>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</si>
  <si>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</si>
  <si>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</si>
  <si>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</si>
  <si>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</si>
  <si>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</si>
  <si>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</si>
  <si>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</si>
  <si>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</si>
  <si>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</si>
  <si>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</si>
  <si>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</si>
  <si>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</si>
  <si>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</si>
  <si>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</si>
  <si>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</si>
  <si>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</si>
  <si>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</si>
  <si>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</si>
  <si>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</si>
  <si>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</si>
  <si>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</si>
  <si>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</si>
  <si>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</si>
  <si>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</si>
  <si>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</si>
  <si>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</si>
  <si>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</si>
  <si>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</si>
  <si>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</si>
  <si>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</si>
  <si>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</si>
  <si>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</si>
  <si>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</si>
  <si>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</si>
  <si>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</si>
  <si>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</si>
  <si>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</si>
  <si>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</si>
  <si>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</si>
  <si>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</si>
  <si>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</si>
  <si>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</si>
  <si>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</si>
  <si>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</si>
  <si>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</si>
  <si>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</si>
  <si>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</si>
  <si>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</si>
  <si>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</si>
  <si>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</si>
  <si>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</si>
  <si>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</si>
  <si>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</si>
  <si>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</si>
  <si>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</si>
  <si>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</si>
  <si>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</si>
  <si>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</si>
  <si>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</si>
  <si>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</si>
  <si>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</si>
  <si>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</si>
  <si>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</si>
  <si>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</si>
  <si>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</si>
  <si>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</si>
  <si>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</si>
  <si>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</si>
  <si>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</si>
  <si>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</si>
  <si>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</si>
  <si>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</si>
  <si>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</si>
  <si>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</si>
  <si>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</si>
  <si>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</si>
  <si>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</si>
  <si>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</si>
  <si>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</si>
  <si>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</si>
  <si>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</si>
  <si>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</si>
  <si>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</si>
  <si>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</si>
  <si>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</si>
  <si>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</si>
  <si>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</si>
  <si>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</si>
  <si>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</si>
  <si>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</si>
  <si>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</si>
  <si>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</si>
  <si>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</si>
  <si>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</si>
  <si>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</si>
  <si>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</si>
  <si>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</si>
  <si>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</si>
  <si>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</si>
  <si>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</si>
  <si>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</si>
  <si>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</si>
  <si>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</si>
  <si>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</si>
  <si>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</si>
  <si>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</si>
  <si>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</si>
  <si>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</si>
  <si>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</si>
  <si>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</si>
  <si>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</si>
  <si>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</si>
  <si>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</si>
  <si>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</si>
  <si>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</si>
  <si>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</si>
  <si>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</si>
  <si>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</si>
  <si>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</si>
  <si>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</si>
  <si>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</si>
  <si>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</si>
  <si>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</si>
  <si>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</si>
  <si>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</si>
  <si>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</si>
  <si>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</si>
  <si>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</si>
  <si>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</si>
  <si>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</si>
  <si>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</si>
  <si>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</si>
  <si>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</si>
  <si>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</si>
  <si>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</si>
  <si>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</si>
  <si>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</si>
  <si>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</si>
  <si>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</si>
  <si>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</si>
  <si>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</si>
  <si>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</si>
  <si>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</si>
  <si>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</si>
  <si>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</si>
  <si>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</si>
  <si>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</si>
  <si>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</si>
  <si>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</si>
  <si>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</si>
  <si>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</si>
  <si>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</si>
  <si>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</si>
  <si>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</si>
  <si>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</si>
  <si>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</si>
  <si>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</si>
  <si>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</si>
  <si>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</si>
  <si>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</si>
  <si>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</si>
  <si>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</si>
  <si>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</si>
  <si>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</si>
  <si>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</si>
  <si>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</si>
  <si>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</si>
  <si>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</si>
  <si>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</si>
  <si>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</si>
  <si>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</si>
  <si>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</si>
  <si>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</si>
  <si>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</si>
  <si>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</si>
  <si>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</si>
  <si>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</si>
  <si>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</si>
  <si>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</si>
  <si>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</si>
  <si>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</si>
  <si>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</si>
  <si>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</si>
  <si>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</si>
  <si>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</si>
  <si>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</si>
  <si>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</si>
  <si>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</si>
  <si>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</si>
  <si>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</si>
  <si>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</si>
  <si>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</si>
  <si>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</si>
  <si>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</si>
  <si>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</si>
  <si>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</si>
  <si>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</si>
  <si>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</si>
  <si>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</si>
  <si>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</si>
  <si>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</si>
  <si>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</si>
  <si>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</si>
  <si>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</si>
  <si>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</si>
  <si>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</si>
  <si>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</si>
  <si>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</si>
  <si>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</si>
  <si>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</si>
  <si>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</si>
  <si>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</si>
  <si>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</si>
  <si>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</si>
  <si>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</si>
  <si>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</si>
  <si>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</si>
  <si>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</si>
  <si>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</si>
  <si>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</si>
  <si>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</si>
  <si>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</si>
  <si>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</si>
  <si>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</si>
  <si>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</si>
  <si>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</si>
  <si>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</si>
  <si>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</si>
  <si>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</si>
  <si>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</si>
  <si>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</si>
  <si>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</si>
  <si>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</si>
  <si>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</si>
  <si>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</si>
  <si>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</si>
  <si>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</si>
  <si>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</si>
  <si>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</si>
  <si>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</si>
  <si>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</si>
  <si>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</si>
  <si>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</si>
  <si>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</si>
  <si>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</si>
  <si>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</si>
  <si>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</si>
  <si>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</si>
  <si>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</si>
  <si>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</si>
  <si>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</si>
  <si>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</si>
  <si>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</si>
  <si>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</si>
  <si>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</si>
  <si>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</si>
  <si>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</si>
  <si>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</si>
  <si>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</si>
  <si>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</si>
  <si>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</si>
  <si>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</si>
  <si>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</si>
  <si>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</si>
  <si>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</si>
  <si>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</si>
  <si>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</si>
  <si>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</si>
  <si>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</si>
  <si>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</si>
  <si>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</si>
  <si>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</si>
  <si>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</si>
  <si>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</si>
  <si>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</si>
  <si>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</si>
  <si>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</si>
  <si>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</si>
  <si>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</si>
  <si>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</si>
  <si>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</si>
  <si>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</si>
  <si>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</si>
  <si>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</si>
  <si>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</si>
  <si>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</si>
  <si>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</si>
  <si>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</si>
  <si>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</si>
  <si>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</si>
  <si>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</si>
  <si>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</si>
  <si>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</si>
  <si>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</si>
  <si>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</si>
  <si>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</si>
  <si>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</si>
  <si>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</si>
  <si>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</si>
  <si>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</si>
  <si>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</si>
  <si>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</si>
  <si>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</si>
  <si>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</si>
  <si>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</si>
  <si>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</si>
  <si>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</si>
  <si>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</si>
  <si>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</si>
  <si>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</si>
  <si>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</si>
  <si>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</si>
  <si>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</si>
  <si>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</si>
  <si>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</si>
  <si>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</si>
  <si>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</si>
  <si>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</si>
  <si>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</si>
  <si>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</si>
  <si>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</si>
  <si>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</si>
  <si>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</si>
  <si>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</si>
  <si>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</si>
  <si>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</si>
  <si>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</si>
  <si>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</si>
  <si>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</si>
  <si>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</si>
  <si>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</si>
  <si>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</si>
  <si>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</si>
  <si>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</si>
  <si>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</si>
  <si>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</si>
  <si>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</si>
  <si>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</si>
  <si>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</si>
  <si>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</si>
  <si>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</si>
  <si>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</si>
  <si>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</si>
  <si>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</si>
  <si>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</si>
  <si>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</si>
  <si>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</si>
  <si>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</si>
  <si>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</si>
  <si>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</si>
  <si>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</si>
  <si>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</si>
  <si>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</si>
  <si>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</si>
  <si>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</si>
  <si>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</si>
  <si>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</si>
  <si>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</si>
  <si>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</si>
  <si>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</si>
  <si>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</si>
  <si>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</si>
  <si>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</si>
  <si>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</si>
  <si>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</si>
  <si>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</si>
  <si>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</si>
  <si>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</si>
  <si>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</si>
  <si>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</si>
  <si>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</si>
  <si>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</si>
  <si>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</si>
  <si>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</si>
  <si>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</si>
  <si>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</si>
  <si>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</si>
  <si>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</si>
  <si>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</si>
  <si>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</si>
  <si>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</si>
  <si>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</si>
  <si>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</si>
  <si>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</si>
  <si>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</si>
  <si>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</si>
  <si>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</si>
  <si>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</si>
  <si>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</si>
  <si>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</si>
  <si>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</si>
  <si>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</si>
  <si>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</si>
  <si>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</si>
  <si>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</si>
  <si>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</si>
  <si>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</si>
  <si>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</si>
  <si>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</si>
  <si>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</si>
  <si>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</si>
  <si>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</si>
  <si>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</si>
  <si>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</si>
  <si>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</si>
  <si>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</si>
  <si>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</si>
  <si>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</si>
  <si>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</si>
  <si>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</si>
  <si>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</si>
  <si>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</si>
  <si>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</si>
  <si>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</si>
  <si>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</si>
  <si>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</si>
  <si>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</si>
  <si>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</si>
  <si>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</si>
  <si>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</si>
  <si>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</si>
  <si>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</si>
  <si>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</si>
  <si>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</si>
  <si>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</si>
  <si>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</si>
  <si>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</si>
  <si>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</si>
  <si>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</si>
  <si>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</si>
  <si>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</si>
  <si>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</si>
  <si>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</si>
  <si>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</si>
  <si>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</si>
  <si>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</si>
  <si>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</si>
  <si>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</si>
  <si>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</si>
  <si>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</si>
  <si>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</si>
  <si>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</si>
  <si>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</si>
  <si>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</si>
  <si>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</si>
  <si>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</si>
  <si>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</si>
  <si>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</si>
  <si>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</si>
  <si>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</si>
  <si>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</si>
  <si>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</si>
  <si>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</si>
  <si>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</si>
  <si>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</si>
  <si>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</si>
  <si>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</si>
  <si>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</si>
  <si>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</si>
  <si>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</si>
  <si>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</si>
  <si>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</si>
  <si>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</si>
  <si>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</si>
  <si>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</si>
  <si>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</si>
  <si>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</si>
  <si>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</si>
  <si>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</si>
  <si>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</si>
  <si>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</si>
  <si>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</si>
  <si>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</si>
  <si>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</si>
  <si>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</si>
  <si>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</si>
  <si>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</si>
  <si>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</si>
  <si>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</si>
  <si>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</si>
  <si>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</si>
  <si>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</si>
  <si>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</si>
  <si>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</si>
  <si>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</si>
  <si>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</si>
  <si>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</si>
  <si>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</si>
  <si>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</si>
  <si>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</si>
  <si>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</si>
  <si>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</si>
  <si>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</si>
  <si>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</si>
  <si>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</si>
  <si>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</si>
  <si>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</si>
  <si>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</si>
  <si>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</si>
  <si>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</si>
  <si>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</si>
  <si>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</si>
  <si>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</si>
  <si>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</si>
  <si>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</si>
  <si>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</si>
  <si>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</si>
  <si>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</si>
  <si>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</si>
  <si>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</si>
  <si>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</si>
  <si>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</si>
  <si>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</si>
  <si>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</si>
  <si>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</si>
  <si>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</si>
  <si>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</si>
  <si>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</si>
  <si>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</si>
  <si>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</si>
  <si>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</si>
  <si>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</si>
  <si>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</si>
  <si>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</si>
  <si>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</si>
  <si>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</si>
  <si>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</si>
  <si>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</si>
  <si>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</si>
  <si>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</si>
  <si>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</si>
  <si>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</si>
  <si>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</si>
  <si>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</si>
  <si>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</si>
  <si>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</si>
  <si>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</si>
  <si>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</si>
  <si>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</si>
  <si>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</si>
  <si>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</si>
  <si>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</si>
  <si>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</si>
  <si>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</si>
  <si>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</si>
  <si>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</si>
  <si>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</si>
  <si>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</si>
  <si>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</si>
  <si>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</si>
  <si>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</si>
  <si>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</si>
  <si>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</si>
  <si>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</si>
  <si>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</si>
  <si>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</si>
  <si>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</si>
  <si>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</si>
  <si>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</si>
  <si>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</si>
  <si>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</si>
  <si>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</si>
  <si>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</si>
  <si>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</si>
  <si>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</si>
  <si>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</si>
  <si>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</si>
  <si>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</si>
  <si>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</si>
  <si>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</si>
  <si>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</si>
  <si>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</si>
  <si>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</si>
  <si>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</si>
  <si>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</si>
  <si>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</si>
  <si>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</si>
  <si>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</si>
  <si>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</si>
  <si>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</si>
  <si>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</si>
  <si>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</si>
  <si>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</si>
  <si>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</si>
  <si>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</si>
  <si>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</si>
  <si>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</si>
  <si>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</si>
  <si>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</si>
  <si>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</si>
  <si>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</si>
  <si>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</si>
  <si>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</si>
  <si>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</si>
  <si>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</si>
  <si>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</si>
  <si>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</si>
  <si>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</si>
  <si>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</si>
  <si>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</si>
  <si>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</si>
  <si>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</si>
  <si>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</si>
  <si>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</si>
  <si>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</si>
  <si>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</si>
  <si>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</si>
  <si>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</si>
  <si>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</si>
  <si>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</si>
  <si>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</si>
  <si>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</si>
  <si>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</si>
  <si>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</si>
  <si>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</si>
  <si>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</si>
  <si>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</si>
  <si>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</si>
  <si>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</si>
  <si>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</si>
  <si>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</si>
  <si>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</si>
  <si>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</si>
  <si>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</si>
  <si>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</si>
  <si>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</si>
  <si>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</si>
  <si>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</si>
  <si>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</si>
  <si>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</si>
  <si>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</si>
  <si>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</si>
  <si>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</si>
  <si>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</si>
  <si>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</si>
  <si>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</si>
  <si>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</si>
  <si>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</si>
  <si>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</si>
  <si>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</si>
  <si>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</si>
  <si>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</si>
  <si>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</si>
  <si>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</si>
  <si>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</si>
  <si>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</si>
  <si>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</si>
  <si>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</si>
  <si>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</si>
  <si>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</si>
  <si>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</si>
  <si>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</si>
  <si>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</si>
  <si>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</si>
  <si>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</si>
  <si>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</si>
  <si>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</si>
  <si>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</si>
  <si>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</si>
  <si>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</si>
  <si>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</si>
  <si>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</si>
  <si>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</si>
  <si>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</si>
  <si>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</si>
  <si>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</si>
  <si>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</si>
  <si>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</si>
  <si>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</si>
  <si>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</si>
  <si>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</si>
  <si>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</si>
  <si>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</si>
  <si>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</si>
  <si>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</si>
  <si>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</si>
  <si>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</si>
  <si>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</si>
  <si>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</si>
  <si>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</si>
  <si>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</si>
  <si>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</si>
  <si>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</si>
  <si>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</si>
  <si>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</si>
  <si>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</si>
  <si>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</si>
  <si>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</si>
  <si>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</si>
  <si>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</si>
  <si>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</si>
  <si>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</si>
  <si>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</si>
  <si>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</si>
  <si>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</si>
  <si>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</si>
  <si>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</si>
  <si>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</si>
  <si>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</si>
  <si>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</si>
  <si>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</si>
  <si>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</si>
  <si>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</si>
  <si>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</si>
  <si>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</si>
  <si>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</si>
  <si>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</si>
  <si>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</si>
  <si>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</si>
  <si>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</si>
  <si>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</si>
  <si>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</si>
  <si>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</si>
  <si>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</si>
  <si>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</si>
  <si>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</si>
  <si>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</si>
  <si>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</si>
  <si>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</si>
  <si>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</si>
  <si>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</si>
  <si>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</si>
  <si>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</si>
  <si>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</si>
  <si>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</si>
  <si>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</si>
  <si>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</si>
  <si>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</si>
  <si>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</si>
  <si>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</si>
  <si>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</si>
  <si>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</si>
  <si>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</si>
  <si>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</si>
  <si>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</si>
  <si>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</si>
  <si>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</si>
  <si>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</si>
  <si>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</si>
  <si>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</si>
  <si>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</si>
  <si>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</si>
  <si>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</si>
  <si>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</si>
  <si>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</si>
  <si>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</si>
  <si>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</si>
  <si>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</si>
  <si>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</si>
  <si>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</si>
  <si>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</si>
  <si>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</si>
  <si>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</si>
  <si>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</si>
  <si>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</si>
  <si>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</si>
  <si>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</si>
  <si>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</si>
  <si>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</si>
  <si>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</si>
  <si>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</si>
  <si>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</si>
  <si>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</si>
  <si>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</si>
  <si>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</si>
  <si>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</si>
  <si>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</si>
  <si>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</si>
  <si>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</si>
  <si>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</si>
  <si>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</si>
  <si>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</si>
  <si>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</si>
  <si>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</si>
  <si>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</si>
  <si>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</si>
  <si>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</si>
  <si>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</si>
  <si>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</si>
  <si>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</si>
  <si>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</si>
  <si>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</si>
  <si>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</si>
  <si>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</si>
  <si>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</si>
  <si>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</si>
  <si>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</si>
  <si>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</si>
  <si>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</si>
  <si>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</si>
  <si>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</si>
  <si>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</si>
  <si>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</si>
  <si>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</si>
  <si>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</si>
  <si>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</si>
  <si>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</si>
  <si>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</si>
  <si>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</si>
  <si>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</si>
  <si>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</si>
  <si>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</si>
  <si>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</si>
  <si>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</si>
  <si>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</si>
  <si>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</si>
  <si>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</si>
  <si>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</si>
  <si>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</si>
  <si>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</si>
  <si>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</si>
  <si>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</si>
  <si>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</si>
  <si>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</si>
  <si>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</si>
  <si>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</si>
  <si>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</si>
  <si>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</si>
  <si>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</si>
  <si>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</si>
  <si>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</si>
  <si>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</si>
  <si>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</si>
  <si>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</si>
  <si>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</si>
  <si>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</si>
  <si>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</si>
  <si>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</si>
  <si>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</si>
  <si>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</si>
  <si>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</si>
  <si>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</si>
  <si>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</si>
  <si>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</si>
  <si>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</si>
  <si>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</si>
  <si>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</si>
  <si>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</si>
  <si>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</si>
  <si>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</si>
  <si>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</si>
  <si>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</si>
  <si>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</si>
  <si>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</si>
  <si>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</si>
  <si>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</si>
  <si>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</si>
  <si>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</si>
  <si>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</si>
  <si>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</si>
  <si>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</si>
  <si>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</si>
  <si>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</si>
  <si>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</si>
  <si>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</si>
  <si>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</si>
  <si>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</si>
  <si>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</si>
  <si>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</si>
  <si>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</si>
  <si>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</si>
  <si>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</si>
  <si>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</si>
  <si>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</si>
  <si>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</si>
  <si>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</si>
  <si>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</si>
  <si>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</si>
  <si>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</si>
  <si>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</si>
  <si>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</si>
  <si>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</si>
  <si>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</si>
  <si>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</si>
  <si>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</si>
  <si>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</si>
  <si>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</si>
  <si>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</si>
  <si>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</si>
  <si>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</si>
  <si>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</si>
  <si>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</si>
  <si>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</si>
  <si>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</si>
  <si>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</si>
  <si>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</si>
  <si>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</si>
  <si>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</si>
  <si>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</si>
  <si>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</si>
  <si>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</si>
  <si>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</si>
  <si>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</si>
  <si>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</si>
  <si>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</si>
  <si>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</si>
  <si>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</si>
  <si>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</si>
  <si>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</si>
  <si>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</si>
  <si>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</si>
  <si>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</si>
  <si>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</si>
  <si>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</si>
  <si>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</si>
  <si>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</si>
  <si>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</si>
  <si>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</si>
  <si>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</si>
  <si>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</si>
  <si>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</si>
  <si>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</si>
  <si>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</si>
  <si>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</si>
  <si>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</si>
  <si>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</si>
  <si>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</si>
  <si>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</si>
  <si>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</si>
  <si>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</si>
  <si>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</si>
  <si>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</si>
  <si>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</si>
  <si>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</si>
  <si>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</si>
  <si>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</si>
  <si>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</si>
  <si>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</si>
  <si>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</si>
  <si>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</si>
  <si>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</si>
  <si>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</si>
  <si>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</si>
  <si>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</si>
  <si>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</si>
  <si>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</si>
  <si>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</si>
  <si>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</si>
  <si>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</si>
  <si>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</si>
  <si>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</si>
  <si>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</si>
  <si>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</si>
  <si>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</si>
  <si>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</si>
  <si>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</si>
  <si>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</si>
  <si>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</si>
  <si>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</si>
  <si>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</si>
  <si>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</si>
  <si>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</si>
  <si>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</si>
  <si>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</si>
  <si>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</si>
  <si>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</si>
  <si>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</si>
  <si>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</si>
  <si>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</si>
  <si>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</si>
  <si>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</si>
  <si>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</si>
  <si>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</si>
  <si>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</si>
  <si>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</si>
  <si>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</si>
  <si>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</si>
  <si>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</si>
  <si>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</si>
  <si>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</si>
  <si>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</si>
  <si>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</si>
  <si>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</si>
  <si>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</si>
  <si>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</si>
  <si>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</si>
  <si>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</si>
  <si>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</si>
  <si>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</si>
  <si>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</si>
  <si>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</si>
  <si>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</si>
  <si>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</si>
  <si>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</si>
  <si>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</si>
  <si>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</si>
  <si>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</si>
  <si>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</si>
  <si>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</si>
  <si>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</si>
  <si>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</si>
  <si>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</si>
  <si>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</si>
  <si>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</si>
  <si>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</si>
  <si>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</si>
  <si>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</si>
  <si>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</si>
  <si>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</si>
  <si>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</si>
  <si>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</si>
  <si>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</si>
  <si>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</si>
  <si>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</si>
  <si>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</si>
  <si>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</si>
  <si>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</si>
  <si>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</si>
  <si>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</si>
  <si>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</si>
  <si>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</si>
  <si>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</si>
  <si>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</si>
  <si>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</si>
  <si>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</si>
  <si>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</si>
  <si>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</si>
  <si>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</si>
  <si>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</si>
  <si>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</si>
  <si>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</si>
  <si>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</si>
  <si>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</si>
  <si>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</si>
  <si>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</si>
  <si>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</si>
  <si>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</si>
  <si>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</si>
  <si>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</si>
  <si>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</si>
  <si>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</si>
  <si>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</si>
  <si>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</si>
  <si>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</si>
  <si>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</si>
  <si>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</si>
  <si>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</si>
  <si>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</si>
  <si>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</si>
  <si>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</si>
  <si>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</si>
  <si>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</si>
  <si>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</si>
  <si>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</si>
  <si>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</si>
  <si>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</si>
  <si>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</si>
  <si>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</si>
  <si>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</si>
  <si>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</si>
  <si>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</si>
  <si>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</si>
  <si>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</si>
  <si>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</si>
  <si>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</si>
  <si>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</si>
  <si>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</si>
  <si>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</si>
  <si>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</si>
  <si>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</si>
  <si>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</si>
  <si>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</si>
  <si>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</si>
  <si>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</si>
  <si>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</si>
  <si>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</si>
  <si>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</si>
  <si>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</si>
  <si>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</si>
  <si>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</si>
  <si>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</si>
  <si>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</si>
  <si>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</si>
  <si>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</si>
  <si>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</si>
  <si>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</si>
  <si>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</si>
  <si>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</si>
  <si>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</si>
  <si>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</si>
  <si>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</si>
  <si>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</si>
  <si>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</si>
  <si>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</si>
  <si>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</si>
  <si>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</si>
  <si>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</si>
  <si>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</si>
  <si>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</si>
  <si>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</si>
  <si>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</si>
  <si>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</si>
  <si>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</si>
  <si>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</si>
  <si>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</si>
  <si>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</si>
  <si>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</si>
  <si>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</si>
  <si>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</si>
  <si>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</si>
  <si>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</si>
  <si>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</si>
  <si>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</si>
  <si>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</si>
  <si>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</si>
  <si>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</si>
  <si>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</si>
  <si>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</si>
  <si>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</si>
  <si>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</si>
  <si>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</si>
  <si>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</si>
  <si>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</si>
  <si>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</si>
  <si>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</si>
  <si>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</si>
  <si>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</si>
  <si>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</si>
  <si>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</si>
  <si>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</si>
  <si>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</si>
  <si>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</si>
  <si>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</si>
  <si>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</si>
  <si>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</si>
  <si>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</si>
  <si>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</si>
  <si>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</si>
  <si>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</si>
  <si>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</si>
  <si>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</si>
  <si>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</si>
  <si>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</si>
  <si>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</si>
  <si>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</si>
  <si>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</si>
  <si>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</si>
  <si>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</si>
  <si>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</si>
  <si>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</si>
  <si>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</si>
  <si>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</si>
  <si>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</si>
  <si>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</si>
  <si>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</si>
  <si>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</si>
  <si>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</si>
  <si>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</si>
  <si>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</si>
  <si>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</si>
  <si>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</si>
  <si>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</si>
  <si>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</si>
  <si>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</si>
  <si>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</si>
  <si>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</si>
  <si>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</si>
  <si>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</si>
  <si>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</si>
  <si>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</si>
  <si>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</si>
  <si>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</si>
  <si>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</si>
  <si>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</si>
  <si>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</si>
  <si>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</si>
  <si>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</si>
  <si>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</si>
  <si>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</si>
  <si>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</si>
  <si>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</si>
  <si>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</si>
  <si>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</si>
  <si>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</si>
  <si>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</si>
  <si>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</si>
  <si>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</si>
  <si>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</si>
  <si>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</si>
  <si>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</si>
  <si>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</si>
  <si>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</si>
  <si>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</si>
  <si>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</si>
  <si>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</si>
  <si>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</si>
  <si>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</si>
  <si>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</si>
  <si>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</si>
  <si>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</si>
  <si>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</si>
  <si>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</si>
  <si>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</si>
  <si>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</si>
  <si>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</si>
  <si>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</si>
  <si>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</si>
  <si>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</si>
  <si>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</si>
  <si>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</si>
  <si>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</si>
  <si>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</si>
  <si>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</si>
  <si>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</si>
  <si>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</si>
  <si>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</si>
  <si>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</si>
  <si>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</si>
  <si>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</si>
  <si>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</si>
  <si>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</si>
  <si>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</si>
  <si>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</si>
  <si>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</si>
  <si>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</si>
  <si>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</si>
  <si>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</si>
  <si>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</si>
  <si>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</si>
  <si>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</si>
  <si>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</si>
  <si>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</si>
  <si>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</si>
  <si>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</si>
  <si>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</si>
  <si>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</si>
  <si>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</si>
  <si>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</si>
  <si>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</si>
  <si>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</si>
  <si>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</si>
  <si>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</si>
  <si>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</si>
  <si>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</si>
  <si>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</si>
  <si>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</si>
  <si>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</si>
  <si>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</si>
  <si>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</si>
  <si>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</si>
  <si>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</si>
  <si>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</si>
  <si>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</si>
  <si>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</si>
  <si>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</si>
  <si>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</si>
  <si>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</si>
  <si>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</si>
  <si>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</si>
  <si>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</si>
  <si>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</si>
  <si>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</si>
  <si>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</si>
  <si>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</si>
  <si>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</si>
  <si>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</si>
  <si>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</si>
  <si>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</si>
  <si>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</si>
  <si>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</si>
  <si>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</si>
  <si>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</si>
  <si>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</si>
  <si>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</si>
  <si>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</si>
  <si>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</si>
  <si>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</si>
  <si>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</si>
  <si>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</si>
  <si>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</si>
  <si>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</si>
  <si>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</si>
  <si>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</si>
  <si>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</si>
  <si>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</si>
  <si>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</si>
  <si>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</si>
  <si>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</si>
  <si>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</si>
  <si>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</si>
  <si>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</si>
  <si>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</si>
  <si>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</si>
  <si>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</si>
  <si>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</si>
  <si>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</si>
  <si>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</si>
  <si>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</si>
  <si>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</si>
  <si>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</si>
  <si>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</si>
  <si>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</si>
  <si>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</si>
  <si>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</si>
  <si>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</si>
  <si>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</si>
  <si>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</si>
  <si>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</si>
  <si>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</si>
  <si>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</si>
  <si>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</si>
  <si>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</si>
  <si>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</si>
  <si>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</si>
  <si>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</si>
  <si>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</si>
  <si>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</si>
  <si>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</si>
  <si>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</si>
  <si>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</si>
  <si>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</si>
  <si>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</si>
  <si>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</si>
  <si>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</si>
  <si>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</si>
  <si>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</si>
  <si>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</si>
  <si>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</si>
  <si>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</si>
  <si>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</si>
  <si>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</si>
  <si>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</si>
  <si>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</si>
  <si>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</si>
  <si>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</si>
  <si>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</si>
  <si>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</si>
  <si>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</si>
  <si>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</si>
  <si>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</si>
  <si>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</si>
  <si>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</si>
  <si>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</si>
  <si>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</si>
  <si>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</si>
  <si>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</si>
  <si>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</si>
  <si>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</si>
  <si>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</si>
  <si>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</si>
  <si>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</si>
  <si>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</si>
  <si>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</si>
  <si>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</si>
  <si>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</si>
  <si>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</si>
  <si>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</si>
  <si>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</si>
  <si>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</si>
  <si>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</si>
  <si>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</si>
  <si>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</si>
  <si>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</si>
  <si>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</si>
  <si>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</si>
  <si>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</si>
  <si>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</si>
  <si>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</si>
  <si>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</si>
  <si>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</si>
  <si>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</si>
  <si>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</si>
  <si>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</si>
  <si>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</si>
  <si>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</si>
  <si>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</si>
  <si>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</si>
  <si>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</si>
  <si>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</si>
  <si>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</si>
  <si>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</si>
  <si>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</si>
  <si>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</si>
  <si>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</si>
  <si>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</si>
  <si>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</si>
  <si>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</si>
  <si>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</si>
  <si>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</si>
  <si>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</si>
  <si>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</si>
  <si>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</si>
  <si>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</si>
  <si>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</si>
  <si>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</si>
  <si>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</si>
  <si>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</si>
  <si>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</si>
  <si>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</si>
  <si>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</si>
  <si>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</si>
  <si>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</si>
  <si>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</si>
  <si>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</si>
  <si>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</si>
  <si>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</si>
  <si>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</si>
  <si>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</si>
  <si>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</si>
  <si>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</si>
  <si>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</si>
  <si>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</si>
  <si>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</si>
  <si>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</si>
  <si>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</si>
  <si>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</si>
  <si>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</si>
  <si>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</si>
  <si>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</si>
  <si>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</si>
  <si>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</si>
  <si>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</si>
  <si>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</si>
  <si>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</si>
  <si>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</si>
  <si>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</si>
  <si>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</si>
  <si>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</si>
  <si>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</si>
  <si>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</si>
  <si>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</si>
  <si>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</si>
  <si>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</si>
  <si>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</si>
  <si>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</si>
  <si>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</si>
  <si>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</si>
  <si>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</si>
  <si>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</si>
  <si>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</si>
  <si>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</si>
  <si>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</si>
  <si>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</si>
  <si>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</si>
  <si>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</si>
  <si>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</si>
  <si>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</si>
  <si>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</si>
  <si>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</si>
  <si>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</si>
  <si>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</si>
  <si>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</si>
  <si>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</si>
  <si>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</si>
  <si>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</si>
  <si>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</si>
  <si>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</si>
  <si>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</si>
  <si>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</si>
  <si>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</si>
  <si>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</si>
  <si>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</si>
  <si>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</si>
  <si>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</si>
  <si>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</si>
  <si>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</si>
  <si>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</si>
  <si>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</si>
  <si>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</si>
  <si>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</si>
  <si>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</si>
  <si>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</si>
  <si>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</si>
  <si>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</si>
  <si>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</si>
  <si>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</si>
  <si>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</si>
  <si>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</si>
  <si>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</si>
  <si>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</si>
  <si>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</si>
  <si>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</si>
  <si>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</si>
  <si>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</si>
  <si>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</si>
  <si>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</si>
  <si>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</si>
  <si>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</si>
  <si>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</si>
  <si>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</si>
  <si>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</si>
  <si>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</si>
  <si>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</si>
  <si>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</si>
  <si>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</si>
  <si>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</si>
  <si>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</si>
  <si>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</si>
  <si>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</si>
  <si>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</si>
  <si>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</si>
  <si>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</si>
  <si>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</si>
  <si>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</si>
  <si>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</si>
  <si>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</si>
  <si>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</si>
  <si>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</si>
  <si>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</si>
  <si>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</si>
  <si>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</si>
  <si>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</si>
  <si>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</si>
  <si>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</si>
  <si>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</si>
  <si>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</si>
  <si>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</si>
  <si>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</si>
  <si>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</si>
  <si>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</si>
  <si>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</si>
  <si>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</si>
  <si>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</si>
  <si>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</si>
  <si>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</si>
  <si>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</si>
  <si>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</si>
  <si>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</si>
  <si>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</si>
  <si>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</si>
  <si>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</si>
  <si>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</si>
  <si>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</si>
  <si>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</si>
  <si>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</si>
  <si>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</si>
  <si>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</si>
  <si>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</si>
  <si>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</si>
  <si>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</si>
  <si>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</si>
  <si>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</si>
  <si>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</si>
  <si>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</si>
  <si>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</si>
  <si>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</si>
  <si>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</si>
  <si>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</si>
  <si>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</si>
  <si>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</si>
  <si>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</si>
  <si>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</si>
  <si>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</si>
  <si>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</si>
  <si>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</si>
  <si>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</si>
  <si>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</si>
  <si>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</si>
  <si>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</si>
  <si>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</si>
  <si>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</si>
  <si>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</si>
  <si>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</si>
  <si>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</si>
  <si>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</si>
  <si>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</si>
  <si>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</si>
  <si>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</si>
  <si>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</si>
  <si>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</si>
  <si>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</si>
  <si>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</si>
  <si>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</si>
  <si>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</si>
  <si>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</si>
  <si>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</si>
  <si>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</si>
  <si>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</si>
  <si>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</si>
  <si>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</si>
  <si>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</si>
  <si>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</si>
  <si>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</si>
  <si>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</si>
  <si>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</si>
  <si>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</si>
  <si>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</si>
  <si>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</si>
  <si>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</si>
  <si>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</si>
  <si>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</si>
  <si>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</si>
  <si>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</si>
  <si>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</si>
  <si>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</si>
  <si>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</si>
  <si>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</si>
  <si>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</si>
  <si>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</si>
  <si>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</si>
  <si>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</si>
  <si>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</si>
  <si>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</si>
  <si>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</si>
  <si>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</si>
  <si>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</si>
  <si>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</si>
  <si>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</si>
  <si>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</si>
  <si>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</si>
  <si>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</si>
  <si>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</si>
  <si>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</si>
  <si>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</si>
  <si>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</si>
  <si>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</si>
  <si>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</si>
  <si>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</si>
  <si>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</si>
  <si>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</si>
  <si>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</si>
  <si>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</si>
  <si>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</si>
  <si>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</si>
  <si>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</si>
  <si>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</si>
  <si>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</si>
  <si>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</si>
  <si>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</si>
  <si>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</si>
  <si>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</si>
  <si>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</si>
  <si>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</si>
  <si>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</si>
  <si>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</si>
  <si>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</si>
  <si>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</si>
  <si>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</si>
  <si>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</si>
  <si>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</si>
  <si>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</si>
  <si>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</si>
  <si>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</si>
  <si>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</si>
  <si>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</si>
  <si>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</si>
  <si>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</si>
  <si>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</si>
  <si>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</si>
  <si>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</si>
  <si>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</si>
  <si>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</si>
  <si>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</si>
  <si>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</si>
  <si>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</si>
  <si>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</si>
  <si>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</si>
  <si>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</si>
  <si>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</si>
  <si>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</si>
  <si>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</si>
  <si>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</si>
  <si>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</si>
  <si>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</si>
  <si>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</si>
  <si>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</si>
  <si>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</si>
  <si>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</si>
  <si>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</si>
  <si>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</si>
  <si>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</si>
  <si>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</si>
  <si>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</si>
  <si>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</si>
  <si>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</si>
  <si>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</si>
  <si>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</si>
  <si>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</si>
  <si>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</si>
  <si>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</si>
  <si>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</si>
  <si>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</si>
  <si>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</si>
  <si>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</si>
  <si>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</si>
  <si>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</si>
  <si>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</si>
  <si>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</si>
  <si>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</si>
  <si>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</si>
  <si>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</si>
  <si>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</si>
  <si>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</si>
  <si>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</si>
  <si>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</si>
  <si>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</si>
  <si>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</si>
  <si>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</si>
  <si>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</si>
  <si>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</si>
  <si>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</si>
  <si>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</si>
  <si>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</si>
  <si>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</si>
  <si>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</si>
  <si>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</si>
  <si>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</si>
  <si>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</si>
  <si>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</si>
  <si>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</si>
  <si>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</si>
  <si>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</si>
  <si>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</si>
  <si>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</si>
  <si>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</si>
  <si>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</si>
  <si>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</si>
  <si>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</si>
  <si>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</si>
  <si>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</si>
  <si>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</si>
  <si>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</si>
  <si>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</si>
  <si>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</si>
  <si>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</si>
  <si>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</si>
  <si>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</si>
  <si>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</si>
  <si>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</si>
  <si>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</si>
  <si>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</si>
  <si>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</si>
  <si>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</si>
  <si>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</si>
  <si>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</si>
  <si>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</si>
  <si>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</si>
  <si>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</si>
  <si>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</si>
  <si>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</si>
  <si>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</si>
  <si>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</si>
  <si>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</si>
  <si>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</si>
  <si>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</si>
  <si>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</si>
  <si>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</si>
  <si>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</si>
  <si>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</si>
  <si>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</si>
  <si>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</si>
  <si>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</si>
  <si>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</si>
  <si>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</si>
  <si>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</si>
  <si>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</si>
  <si>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</si>
  <si>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</si>
  <si>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</si>
  <si>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</si>
  <si>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</si>
  <si>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</si>
  <si>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</si>
  <si>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</si>
  <si>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</si>
  <si>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</si>
  <si>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</si>
  <si>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</si>
  <si>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</si>
  <si>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</si>
  <si>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</si>
  <si>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</si>
  <si>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</si>
  <si>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</si>
  <si>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</si>
  <si>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</si>
  <si>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</si>
  <si>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</si>
  <si>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</si>
  <si>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</si>
  <si>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</si>
  <si>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</si>
  <si>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</si>
  <si>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</si>
  <si>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</si>
  <si>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</si>
  <si>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</si>
  <si>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</si>
  <si>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</si>
  <si>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</si>
  <si>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</si>
  <si>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</si>
  <si>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</si>
  <si>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</si>
  <si>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</si>
  <si>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</si>
  <si>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</si>
  <si>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</si>
  <si>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</si>
  <si>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</si>
  <si>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</si>
  <si>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</si>
  <si>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</si>
  <si>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</si>
  <si>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</si>
  <si>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</si>
  <si>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</si>
  <si>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</si>
  <si>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</si>
  <si>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</si>
  <si>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</si>
  <si>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</si>
  <si>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</si>
  <si>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</si>
  <si>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</si>
  <si>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</si>
  <si>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</si>
  <si>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</si>
  <si>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</si>
  <si>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</si>
  <si>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</si>
  <si>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</si>
  <si>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</si>
  <si>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</si>
  <si>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</si>
  <si>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</si>
  <si>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</si>
  <si>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</si>
  <si>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</si>
  <si>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</si>
  <si>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</si>
  <si>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</si>
  <si>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</si>
  <si>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</si>
  <si>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</si>
  <si>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</si>
  <si>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</si>
  <si>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</si>
  <si>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</si>
  <si>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</si>
  <si>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</si>
  <si>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</si>
  <si>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</si>
  <si>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</si>
  <si>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</si>
  <si>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</si>
  <si>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</si>
  <si>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</si>
  <si>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</si>
  <si>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</si>
  <si>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</si>
  <si>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</si>
  <si>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</si>
  <si>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</si>
  <si>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</si>
  <si>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</si>
  <si>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</si>
  <si>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</si>
  <si>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</si>
  <si>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</si>
  <si>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</si>
  <si>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</si>
  <si>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</si>
  <si>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</si>
  <si>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</si>
  <si>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</si>
  <si>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</si>
  <si>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</si>
  <si>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</si>
  <si>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</si>
  <si>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</si>
  <si>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</si>
  <si>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</si>
  <si>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</si>
  <si>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</si>
  <si>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</si>
  <si>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</si>
  <si>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</si>
  <si>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</si>
  <si>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</si>
  <si>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</si>
  <si>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</si>
  <si>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</si>
  <si>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</si>
  <si>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</si>
  <si>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</si>
  <si>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</si>
  <si>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</si>
  <si>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</si>
  <si>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</si>
  <si>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</si>
  <si>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</si>
  <si>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</si>
  <si>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</si>
  <si>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</si>
  <si>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</si>
  <si>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</si>
  <si>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</si>
  <si>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</si>
  <si>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</si>
  <si>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</si>
  <si>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</si>
  <si>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</si>
  <si>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</si>
  <si>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</si>
  <si>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</si>
  <si>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</si>
  <si>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</si>
  <si>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</si>
  <si>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</si>
  <si>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</si>
  <si>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</si>
  <si>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</si>
  <si>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</si>
  <si>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</si>
  <si>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</si>
  <si>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</si>
  <si>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</si>
  <si>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</si>
  <si>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</si>
  <si>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</si>
  <si>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</si>
  <si>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</si>
  <si>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</si>
  <si>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</si>
  <si>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</si>
  <si>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</si>
  <si>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</si>
  <si>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</si>
  <si>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</si>
  <si>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</si>
  <si>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</si>
  <si>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</si>
  <si>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</si>
  <si>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</si>
  <si>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</si>
  <si>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</si>
  <si>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</si>
  <si>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</si>
  <si>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</si>
  <si>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</si>
  <si>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</si>
  <si>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</si>
  <si>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</si>
  <si>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</si>
  <si>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</si>
  <si>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</si>
  <si>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</si>
  <si>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</si>
  <si>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</si>
  <si>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</si>
  <si>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</si>
  <si>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</si>
  <si>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</si>
  <si>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</si>
  <si>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</si>
  <si>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</si>
  <si>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</si>
  <si>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</si>
  <si>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</si>
  <si>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</si>
  <si>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</si>
  <si>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</si>
  <si>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</si>
  <si>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</si>
  <si>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</si>
  <si>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</si>
  <si>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</si>
  <si>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</si>
  <si>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</si>
  <si>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</si>
  <si>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</si>
  <si>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</si>
  <si>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</si>
  <si>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</si>
  <si>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</si>
  <si>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</si>
  <si>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</si>
  <si>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</si>
  <si>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</si>
  <si>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</si>
  <si>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</si>
  <si>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</si>
  <si>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</si>
  <si>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</si>
  <si>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</si>
  <si>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</si>
  <si>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</si>
  <si>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</si>
  <si>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</si>
  <si>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</si>
  <si>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</si>
  <si>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</si>
  <si>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</si>
  <si>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</si>
  <si>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</si>
  <si>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</si>
  <si>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</si>
  <si>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</si>
  <si>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</si>
  <si>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</si>
  <si>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</si>
  <si>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</si>
  <si>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</si>
  <si>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</si>
  <si>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</si>
  <si>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</si>
  <si>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</si>
  <si>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</si>
  <si>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</si>
  <si>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</si>
  <si>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</si>
  <si>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</si>
  <si>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</si>
  <si>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</si>
  <si>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</si>
  <si>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</si>
  <si>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</si>
  <si>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</si>
  <si>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</si>
  <si>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</si>
  <si>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</si>
  <si>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</si>
  <si>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</si>
  <si>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</si>
  <si>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</si>
  <si>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</si>
  <si>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</si>
  <si>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</si>
  <si>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</si>
  <si>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</si>
  <si>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</si>
  <si>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</si>
  <si>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</si>
  <si>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</si>
  <si>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</si>
  <si>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</si>
  <si>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</si>
  <si>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</si>
  <si>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</si>
  <si>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</si>
  <si>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</si>
  <si>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</si>
  <si>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</si>
  <si>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</si>
  <si>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</si>
  <si>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</si>
  <si>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</si>
  <si>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</si>
  <si>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</si>
  <si>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</si>
  <si>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</si>
  <si>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</si>
  <si>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</si>
  <si>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</si>
  <si>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</si>
  <si>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</si>
  <si>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</si>
  <si>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</si>
  <si>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</si>
  <si>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</si>
  <si>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</si>
  <si>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</si>
  <si>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</si>
  <si>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</si>
  <si>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</si>
  <si>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</si>
  <si>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</si>
  <si>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</si>
  <si>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</si>
  <si>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</si>
  <si>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</si>
  <si>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</si>
  <si>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</si>
  <si>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</si>
  <si>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</si>
  <si>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</si>
  <si>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</si>
  <si>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</si>
  <si>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</si>
  <si>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</si>
  <si>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</si>
  <si>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</si>
  <si>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</si>
  <si>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</si>
  <si>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</si>
  <si>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</si>
  <si>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</si>
  <si>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</si>
  <si>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</si>
  <si>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</si>
  <si>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</si>
  <si>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</si>
  <si>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</si>
  <si>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</si>
  <si>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</si>
  <si>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</si>
  <si>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</si>
  <si>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</si>
  <si>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</si>
  <si>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</si>
  <si>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</si>
  <si>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</si>
  <si>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</si>
  <si>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</si>
  <si>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</si>
  <si>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</si>
  <si>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</si>
  <si>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</si>
  <si>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</si>
  <si>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</si>
  <si>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</si>
  <si>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</si>
  <si>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</si>
  <si>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</si>
  <si>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</si>
  <si>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</si>
  <si>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</si>
  <si>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</si>
  <si>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</si>
  <si>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</si>
  <si>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</si>
  <si>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</si>
  <si>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</si>
  <si>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</si>
  <si>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</si>
  <si>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</si>
  <si>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</si>
  <si>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</si>
  <si>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</si>
  <si>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</si>
  <si>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</si>
  <si>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</si>
  <si>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</si>
  <si>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</si>
  <si>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</si>
  <si>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</si>
  <si>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</si>
  <si>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</si>
  <si>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</si>
  <si>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</si>
  <si>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</si>
  <si>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</si>
  <si>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</si>
  <si>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</si>
  <si>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</si>
  <si>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</si>
  <si>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</si>
  <si>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</si>
  <si>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</si>
  <si>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</si>
  <si>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</si>
  <si>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</si>
  <si>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</si>
  <si>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</si>
  <si>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</si>
  <si>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</si>
  <si>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</si>
  <si>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</si>
  <si>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</si>
  <si>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</si>
  <si>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</si>
  <si>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</si>
  <si>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</si>
  <si>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</si>
  <si>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</si>
  <si>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</si>
  <si>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</si>
  <si>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</si>
  <si>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</si>
  <si>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</si>
  <si>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</si>
  <si>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</si>
  <si>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</si>
  <si>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</si>
  <si>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</si>
  <si>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</si>
  <si>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</si>
  <si>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</si>
  <si>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</si>
  <si>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</si>
  <si>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</si>
  <si>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</si>
  <si>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</si>
  <si>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</si>
  <si>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</si>
  <si>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</si>
  <si>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</si>
  <si>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</si>
  <si>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</si>
  <si>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</si>
  <si>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</si>
  <si>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</si>
  <si>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</si>
  <si>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</si>
  <si>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</si>
  <si>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</si>
  <si>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</si>
  <si>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</si>
  <si>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</si>
  <si>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</si>
  <si>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</si>
  <si>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</si>
  <si>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</si>
  <si>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</si>
  <si>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</si>
  <si>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</si>
  <si>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</si>
  <si>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</si>
  <si>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</si>
  <si>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</si>
  <si>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</si>
  <si>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</si>
  <si>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</si>
  <si>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</si>
  <si>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</si>
  <si>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</si>
  <si>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</si>
  <si>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</si>
  <si>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</si>
  <si>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</si>
  <si>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</si>
  <si>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</si>
  <si>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</si>
  <si>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</si>
  <si>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</si>
  <si>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</si>
  <si>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</si>
  <si>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</si>
  <si>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</si>
  <si>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</si>
  <si>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</si>
  <si>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</si>
  <si>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</si>
  <si>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</si>
  <si>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</si>
  <si>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</si>
  <si>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</si>
  <si>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</si>
  <si>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</si>
  <si>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</si>
  <si>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</si>
  <si>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</si>
  <si>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</si>
  <si>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</si>
  <si>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</si>
  <si>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</si>
  <si>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</si>
  <si>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</si>
  <si>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</si>
  <si>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</si>
  <si>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</si>
  <si>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</si>
  <si>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</si>
  <si>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</si>
  <si>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</si>
  <si>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</si>
  <si>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</si>
  <si>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</si>
  <si>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</si>
  <si>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</si>
  <si>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</si>
  <si>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</si>
  <si>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</si>
  <si>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</si>
  <si>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</si>
  <si>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</si>
  <si>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</si>
  <si>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</si>
  <si>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</si>
  <si>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</si>
  <si>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</si>
  <si>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</si>
  <si>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</si>
  <si>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</si>
  <si>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</si>
  <si>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</si>
  <si>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</si>
  <si>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</si>
  <si>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</si>
  <si>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</si>
  <si>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</si>
  <si>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</si>
  <si>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</si>
  <si>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</si>
  <si>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</si>
  <si>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</si>
  <si>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</si>
  <si>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</si>
  <si>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</si>
  <si>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</si>
  <si>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</si>
  <si>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</si>
  <si>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</si>
  <si>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</si>
  <si>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</si>
  <si>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</si>
  <si>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</si>
  <si>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</si>
  <si>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</si>
  <si>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</si>
  <si>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</si>
  <si>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</si>
  <si>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</si>
  <si>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</si>
  <si>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</si>
  <si>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</si>
  <si>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</si>
  <si>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</si>
  <si>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</si>
  <si>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</si>
  <si>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</si>
  <si>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</si>
  <si>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</si>
  <si>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</si>
  <si>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</si>
  <si>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</si>
  <si>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</si>
  <si>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</si>
  <si>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</si>
  <si>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</si>
  <si>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</si>
  <si>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</si>
  <si>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</si>
  <si>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</si>
  <si>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</si>
  <si>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</si>
  <si>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</si>
  <si>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</si>
  <si>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</si>
  <si>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</si>
  <si>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</si>
  <si>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</si>
  <si>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</si>
  <si>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</si>
  <si>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</si>
  <si>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</si>
  <si>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</si>
  <si>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</si>
  <si>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</si>
  <si>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</si>
  <si>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</si>
  <si>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</si>
  <si>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</si>
  <si>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</si>
  <si>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</si>
  <si>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</si>
  <si>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</si>
  <si>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</si>
  <si>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</si>
  <si>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</si>
  <si>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</si>
  <si>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</si>
  <si>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</si>
  <si>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</si>
  <si>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</si>
  <si>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</si>
  <si>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</si>
  <si>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</si>
  <si>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</si>
  <si>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</si>
  <si>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</si>
  <si>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</si>
  <si>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</si>
  <si>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</si>
  <si>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</si>
  <si>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</si>
  <si>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</si>
  <si>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</si>
  <si>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</si>
  <si>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</si>
  <si>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</si>
  <si>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</si>
  <si>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</si>
  <si>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</si>
  <si>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</si>
  <si>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</si>
  <si>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</si>
  <si>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</si>
  <si>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</si>
  <si>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</si>
  <si>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</si>
  <si>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</si>
  <si>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</si>
  <si>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</si>
  <si>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</si>
  <si>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</si>
  <si>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</si>
  <si>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</si>
  <si>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</si>
  <si>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</si>
  <si>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</si>
  <si>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</si>
  <si>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</si>
  <si>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</si>
  <si>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</si>
  <si>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</si>
  <si>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</si>
  <si>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</si>
  <si>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</si>
  <si>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</si>
  <si>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</si>
  <si>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</si>
  <si>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</si>
  <si>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</si>
  <si>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</si>
  <si>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</si>
  <si>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</si>
  <si>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</si>
  <si>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</si>
  <si>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</si>
  <si>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</si>
  <si>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</si>
  <si>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</si>
  <si>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</si>
  <si>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</si>
  <si>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</si>
  <si>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</si>
  <si>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</si>
  <si>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</si>
  <si>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</si>
  <si>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</si>
  <si>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</si>
  <si>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</si>
  <si>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</si>
  <si>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</si>
  <si>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</si>
  <si>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</si>
  <si>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</si>
  <si>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</si>
  <si>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</si>
  <si>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</si>
  <si>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</si>
  <si>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</si>
  <si>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</si>
  <si>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</si>
  <si>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</si>
  <si>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</si>
  <si>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</si>
  <si>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</si>
  <si>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</si>
  <si>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</si>
  <si>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</si>
  <si>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</si>
  <si>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</si>
  <si>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</si>
  <si>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</si>
  <si>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</si>
  <si>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</si>
  <si>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</si>
  <si>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</si>
  <si>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</si>
  <si>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</si>
  <si>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</si>
  <si>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</si>
  <si>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</si>
  <si>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</si>
  <si>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</si>
  <si>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</si>
  <si>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</si>
  <si>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</si>
  <si>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</si>
  <si>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</si>
  <si>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</si>
  <si>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</si>
  <si>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</si>
  <si>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</si>
  <si>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</si>
  <si>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</si>
  <si>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</si>
  <si>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</si>
  <si>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</si>
  <si>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</si>
  <si>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</si>
  <si>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</si>
  <si>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</si>
  <si>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</si>
  <si>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</si>
  <si>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</si>
  <si>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</si>
  <si>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</si>
  <si>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</si>
  <si>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</si>
  <si>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</si>
  <si>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</si>
  <si>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</si>
  <si>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</si>
  <si>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</si>
  <si>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</si>
  <si>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</si>
  <si>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</si>
  <si>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</si>
  <si>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</si>
  <si>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</si>
  <si>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</si>
  <si>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</si>
  <si>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</si>
  <si>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</si>
  <si>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</si>
  <si>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</si>
  <si>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</si>
  <si>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</si>
  <si>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</si>
  <si>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</si>
  <si>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</si>
  <si>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</si>
  <si>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</si>
  <si>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</si>
  <si>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</si>
  <si>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</si>
  <si>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</si>
  <si>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</si>
  <si>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</si>
  <si>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</si>
  <si>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</si>
  <si>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</si>
  <si>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</si>
  <si>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</si>
  <si>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</si>
  <si>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</si>
  <si>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</si>
  <si>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</si>
  <si>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</si>
  <si>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</si>
  <si>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</si>
  <si>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</si>
  <si>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</si>
  <si>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</si>
  <si>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</si>
  <si>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</si>
  <si>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</si>
  <si>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</si>
  <si>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</si>
  <si>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</si>
  <si>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</si>
  <si>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</si>
  <si>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</si>
  <si>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</si>
  <si>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</si>
  <si>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</si>
  <si>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</si>
  <si>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</si>
  <si>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</si>
  <si>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</si>
  <si>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</si>
  <si>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</si>
  <si>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</si>
  <si>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</si>
  <si>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</si>
  <si>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</si>
  <si>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</si>
  <si>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</si>
  <si>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</si>
  <si>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</si>
  <si>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</si>
  <si>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</si>
  <si>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</si>
  <si>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</si>
  <si>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</si>
  <si>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</si>
  <si>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</si>
  <si>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</si>
  <si>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</si>
  <si>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</si>
  <si>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</si>
  <si>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</si>
  <si>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</si>
  <si>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</si>
  <si>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</si>
  <si>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</si>
  <si>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</si>
  <si>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</si>
  <si>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</si>
  <si>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</si>
  <si>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</si>
  <si>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</si>
  <si>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</si>
  <si>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</si>
  <si>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</si>
  <si>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</si>
  <si>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</si>
  <si>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</si>
  <si>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</si>
  <si>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</si>
  <si>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</si>
  <si>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</si>
  <si>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</si>
  <si>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</si>
  <si>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</si>
  <si>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</si>
  <si>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</si>
  <si>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</si>
  <si>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</si>
  <si>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</si>
  <si>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</si>
  <si>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</si>
  <si>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</si>
  <si>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</si>
  <si>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</si>
  <si>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</si>
  <si>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</si>
  <si>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</si>
  <si>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</si>
  <si>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</si>
  <si>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</si>
  <si>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</si>
  <si>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</si>
  <si>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</si>
  <si>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</si>
  <si>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</si>
  <si>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</si>
  <si>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</si>
  <si>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</si>
  <si>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</si>
  <si>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</si>
  <si>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</si>
  <si>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</si>
  <si>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</si>
  <si>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</si>
  <si>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</si>
  <si>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</si>
  <si>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</si>
  <si>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</si>
  <si>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</si>
  <si>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</si>
  <si>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</si>
  <si>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</si>
  <si>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</si>
  <si>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</si>
  <si>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</si>
  <si>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</si>
  <si>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</si>
  <si>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</si>
  <si>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</si>
  <si>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</si>
  <si>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</si>
  <si>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</si>
  <si>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</si>
  <si>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</si>
  <si>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</si>
  <si>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</si>
  <si>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</si>
  <si>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</si>
  <si>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</si>
  <si>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</si>
  <si>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</si>
  <si>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</si>
  <si>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</si>
  <si>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</si>
  <si>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</si>
  <si>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</si>
  <si>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</si>
  <si>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</si>
  <si>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</si>
  <si>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</si>
  <si>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</si>
  <si>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</si>
  <si>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</si>
  <si>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</si>
  <si>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</si>
  <si>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</si>
  <si>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</si>
  <si>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</si>
  <si>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</si>
  <si>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</si>
  <si>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</si>
  <si>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</si>
  <si>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</si>
  <si>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</si>
  <si>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</si>
  <si>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</si>
  <si>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</si>
  <si>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</si>
  <si>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</si>
  <si>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</si>
  <si>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</si>
  <si>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</si>
  <si>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</si>
  <si>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</si>
  <si>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</si>
  <si>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</si>
  <si>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</si>
  <si>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</si>
  <si>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</si>
  <si>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</si>
  <si>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</si>
  <si>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</si>
  <si>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</si>
  <si>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</si>
  <si>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</si>
  <si>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</si>
  <si>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</si>
  <si>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</si>
  <si>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</si>
  <si>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</si>
  <si>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</si>
  <si>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</si>
  <si>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</si>
  <si>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</si>
  <si>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</si>
  <si>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</si>
  <si>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</si>
  <si>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</si>
  <si>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</si>
  <si>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</si>
  <si>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</si>
  <si>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</si>
  <si>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</si>
  <si>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</si>
  <si>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</si>
  <si>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</si>
  <si>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</si>
  <si>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</si>
  <si>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</si>
  <si>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</si>
  <si>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</si>
  <si>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</si>
  <si>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</si>
  <si>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</si>
  <si>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</si>
  <si>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</si>
  <si>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</si>
  <si>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</si>
  <si>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</si>
  <si>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</si>
  <si>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</si>
  <si>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</si>
  <si>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</si>
  <si>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</si>
  <si>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</si>
  <si>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</si>
  <si>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</si>
  <si>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</si>
  <si>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</si>
  <si>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</si>
  <si>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</si>
  <si>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</si>
  <si>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</si>
  <si>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</si>
  <si>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</si>
  <si>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</si>
  <si>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</si>
  <si>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</si>
  <si>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</si>
  <si>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</si>
  <si>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</si>
  <si>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</si>
  <si>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</si>
  <si>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</si>
  <si>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</si>
  <si>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</si>
  <si>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</si>
  <si>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</si>
  <si>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</si>
  <si>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</si>
  <si>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</si>
  <si>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</si>
  <si>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</si>
  <si>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</si>
  <si>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</si>
  <si>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</si>
  <si>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</si>
  <si>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</si>
  <si>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</si>
  <si>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</si>
  <si>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</si>
  <si>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</si>
  <si>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</si>
  <si>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</si>
  <si>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</si>
  <si>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</si>
  <si>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</si>
  <si>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</si>
  <si>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</si>
  <si>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</si>
  <si>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</si>
  <si>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</si>
  <si>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</si>
  <si>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</si>
  <si>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</si>
  <si>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</si>
  <si>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</si>
  <si>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</si>
  <si>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</si>
  <si>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</si>
  <si>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</si>
  <si>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</si>
  <si>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</si>
  <si>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</si>
  <si>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</si>
  <si>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</si>
  <si>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</si>
  <si>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</si>
  <si>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</si>
  <si>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</si>
  <si>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</si>
  <si>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</si>
  <si>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</si>
  <si>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</si>
  <si>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</si>
  <si>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</si>
  <si>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</si>
  <si>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</si>
  <si>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</si>
  <si>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</si>
  <si>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</si>
  <si>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</si>
  <si>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</si>
  <si>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</si>
  <si>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</si>
  <si>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</si>
  <si>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</si>
  <si>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</si>
  <si>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</si>
  <si>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</si>
  <si>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</si>
  <si>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</si>
  <si>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</si>
  <si>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</si>
  <si>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</si>
  <si>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</si>
  <si>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</si>
  <si>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</si>
  <si>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</si>
  <si>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</si>
  <si>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</si>
  <si>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</si>
  <si>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</si>
  <si>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</si>
  <si>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</si>
  <si>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</si>
  <si>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</si>
  <si>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</si>
  <si>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</si>
  <si>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</si>
  <si>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</si>
  <si>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</si>
  <si>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</si>
  <si>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</si>
  <si>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</si>
  <si>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</si>
  <si>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</si>
  <si>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</si>
  <si>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</si>
  <si>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</si>
  <si>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</si>
  <si>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</si>
  <si>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</si>
  <si>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</si>
  <si>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</si>
  <si>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</si>
  <si>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</si>
  <si>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</si>
  <si>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</si>
  <si>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</si>
  <si>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</si>
  <si>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</si>
  <si>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</si>
  <si>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</si>
  <si>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</si>
  <si>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</si>
  <si>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</si>
  <si>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</si>
  <si>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</si>
  <si>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</si>
  <si>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</si>
  <si>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</si>
  <si>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</si>
  <si>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</si>
  <si>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</si>
  <si>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</si>
  <si>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</si>
  <si>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</si>
  <si>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</si>
  <si>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</si>
  <si>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</si>
  <si>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</si>
  <si>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</si>
  <si>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</si>
  <si>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</si>
  <si>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</si>
  <si>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</si>
  <si>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</si>
  <si>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</si>
  <si>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</si>
  <si>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</si>
  <si>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</si>
  <si>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</si>
  <si>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</si>
  <si>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</si>
  <si>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</si>
  <si>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</si>
  <si>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</si>
  <si>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</si>
  <si>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</si>
  <si>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</si>
  <si>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</si>
  <si>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</si>
  <si>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</si>
  <si>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</si>
  <si>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</si>
  <si>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</si>
  <si>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</si>
  <si>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</si>
  <si>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</si>
  <si>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</si>
  <si>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</si>
  <si>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</si>
  <si>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</si>
  <si>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</si>
  <si>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</si>
  <si>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</si>
  <si>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</si>
  <si>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</si>
  <si>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</si>
  <si>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</si>
  <si>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</si>
  <si>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</si>
  <si>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</si>
  <si>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</si>
  <si>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</si>
  <si>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</si>
  <si>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</si>
  <si>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</si>
  <si>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</si>
  <si>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</si>
  <si>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</si>
  <si>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</si>
  <si>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</si>
  <si>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</si>
  <si>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</si>
  <si>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</si>
  <si>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</si>
  <si>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</si>
  <si>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</si>
  <si>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</si>
  <si>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</si>
  <si>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</si>
  <si>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</si>
  <si>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</si>
  <si>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</si>
  <si>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</si>
  <si>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</si>
  <si>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</si>
  <si>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</si>
  <si>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</si>
  <si>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</si>
  <si>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</si>
  <si>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</si>
  <si>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</si>
  <si>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</si>
  <si>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</si>
  <si>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</si>
  <si>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</si>
  <si>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</si>
  <si>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</si>
  <si>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</si>
  <si>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</si>
  <si>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</si>
  <si>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</si>
  <si>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</si>
  <si>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</si>
  <si>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</si>
  <si>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</si>
  <si>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</si>
  <si>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</si>
  <si>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</si>
  <si>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</si>
  <si>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</si>
  <si>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</si>
  <si>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</si>
  <si>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</si>
  <si>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</si>
  <si>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</si>
  <si>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</si>
  <si>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</si>
  <si>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</si>
  <si>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</si>
  <si>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</si>
  <si>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</si>
  <si>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</si>
  <si>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</si>
  <si>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</si>
  <si>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</si>
  <si>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</si>
  <si>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</si>
  <si>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</si>
  <si>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</si>
  <si>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</si>
  <si>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</si>
  <si>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</si>
  <si>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</si>
  <si>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</si>
  <si>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</si>
  <si>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</si>
  <si>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</si>
  <si>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</si>
  <si>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</si>
  <si>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</si>
  <si>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</si>
  <si>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</si>
  <si>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</si>
  <si>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</si>
  <si>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</si>
  <si>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</si>
  <si>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</si>
  <si>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</si>
  <si>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</si>
  <si>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</si>
  <si>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</si>
  <si>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</si>
  <si>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</si>
  <si>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</si>
  <si>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</si>
  <si>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</si>
  <si>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</si>
  <si>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</si>
  <si>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</si>
  <si>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</si>
  <si>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</si>
  <si>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</si>
  <si>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</si>
  <si>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</si>
  <si>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</si>
  <si>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</si>
  <si>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</si>
  <si>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</si>
  <si>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</si>
  <si>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</si>
  <si>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</si>
  <si>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</si>
  <si>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</si>
  <si>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</si>
  <si>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</si>
  <si>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</si>
  <si>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</si>
  <si>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</si>
  <si>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</si>
  <si>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</si>
  <si>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</si>
  <si>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</si>
  <si>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</si>
  <si>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</si>
  <si>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</si>
  <si>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</si>
  <si>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</si>
  <si>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</si>
  <si>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</si>
  <si>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</si>
  <si>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</si>
  <si>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</si>
  <si>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</si>
  <si>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</si>
  <si>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</si>
  <si>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</si>
  <si>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</si>
  <si>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</si>
  <si>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</si>
  <si>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</si>
  <si>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</si>
  <si>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</si>
  <si>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</si>
  <si>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</si>
  <si>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</si>
  <si>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</si>
  <si>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</si>
  <si>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</si>
  <si>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</si>
  <si>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</si>
  <si>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</si>
  <si>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</si>
  <si>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</si>
  <si>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</si>
  <si>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</si>
  <si>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</si>
  <si>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</si>
  <si>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</si>
  <si>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</si>
  <si>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</si>
  <si>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</si>
  <si>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</si>
  <si>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</si>
  <si>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</si>
  <si>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</si>
  <si>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</si>
  <si>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</si>
  <si>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</si>
  <si>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</si>
  <si>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</si>
  <si>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</si>
  <si>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</si>
  <si>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</si>
  <si>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</si>
  <si>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</si>
  <si>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</si>
  <si>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</si>
  <si>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</si>
  <si>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</si>
  <si>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</si>
  <si>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</si>
  <si>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</si>
  <si>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</si>
  <si>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</si>
  <si>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</si>
  <si>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</si>
  <si>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</si>
  <si>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</si>
  <si>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</si>
  <si>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</si>
  <si>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</si>
  <si>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</si>
  <si>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</si>
  <si>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</si>
  <si>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</si>
  <si>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</si>
  <si>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</si>
  <si>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</si>
  <si>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</si>
  <si>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</si>
  <si>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</si>
  <si>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</si>
  <si>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</si>
  <si>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</si>
  <si>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</si>
  <si>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</si>
  <si>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</si>
  <si>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</si>
  <si>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</si>
  <si>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</si>
  <si>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</si>
  <si>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</si>
  <si>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</si>
  <si>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</si>
  <si>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</si>
  <si>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</si>
  <si>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</si>
  <si>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</si>
  <si>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</si>
  <si>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</si>
  <si>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</si>
  <si>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</si>
  <si>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</si>
  <si>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</si>
  <si>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</si>
  <si>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</si>
  <si>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</si>
  <si>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</si>
  <si>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</si>
  <si>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</si>
  <si>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</si>
  <si>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</si>
  <si>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</si>
  <si>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</si>
  <si>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</si>
  <si>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</si>
  <si>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</si>
  <si>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</si>
  <si>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</si>
  <si>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</si>
  <si>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</si>
  <si>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</si>
  <si>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</si>
  <si>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</si>
  <si>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</si>
  <si>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</si>
  <si>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</si>
  <si>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</si>
  <si>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</si>
  <si>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</si>
  <si>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</si>
  <si>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</si>
  <si>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</si>
  <si>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</si>
  <si>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</si>
  <si>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</si>
  <si>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</si>
  <si>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</si>
  <si>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</si>
  <si>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</si>
  <si>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</si>
  <si>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</si>
  <si>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</si>
  <si>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</si>
  <si>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</si>
  <si>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</si>
  <si>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</si>
  <si>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</si>
  <si>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</si>
  <si>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</si>
  <si>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</si>
  <si>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</si>
  <si>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</si>
  <si>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</si>
  <si>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</si>
  <si>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</si>
  <si>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</si>
  <si>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</si>
  <si>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</si>
  <si>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</si>
  <si>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</si>
  <si>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</si>
  <si>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</si>
  <si>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</si>
  <si>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</si>
  <si>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</si>
  <si>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</si>
  <si>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</si>
  <si>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</si>
  <si>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</si>
  <si>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</si>
  <si>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</si>
  <si>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</si>
  <si>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</si>
  <si>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</si>
  <si>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</si>
  <si>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</si>
  <si>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</si>
  <si>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</si>
  <si>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</si>
  <si>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</si>
  <si>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</si>
  <si>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</si>
  <si>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</si>
  <si>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</si>
  <si>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</si>
  <si>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</si>
  <si>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</si>
  <si>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</si>
  <si>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</si>
  <si>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</si>
  <si>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</si>
  <si>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</si>
  <si>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</si>
  <si>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</si>
  <si>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</si>
  <si>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</si>
  <si>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</si>
  <si>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</si>
  <si>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</si>
  <si>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</si>
  <si>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</si>
  <si>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</si>
  <si>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</si>
  <si>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</si>
  <si>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</si>
  <si>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</si>
  <si>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</si>
  <si>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</si>
  <si>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</si>
  <si>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</si>
  <si>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</si>
  <si>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</si>
  <si>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</si>
  <si>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</si>
  <si>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</si>
  <si>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</si>
  <si>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</si>
  <si>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</si>
  <si>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</si>
  <si>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</si>
  <si>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</si>
  <si>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</si>
  <si>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</si>
  <si>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</si>
  <si>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</si>
  <si>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</si>
  <si>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</si>
  <si>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</si>
  <si>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</si>
  <si>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</si>
  <si>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</si>
  <si>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</si>
  <si>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</si>
  <si>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</si>
  <si>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</si>
  <si>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</si>
  <si>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</si>
  <si>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</si>
  <si>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</si>
  <si>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</si>
  <si>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</si>
  <si>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</si>
  <si>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</si>
  <si>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</si>
  <si>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</si>
  <si>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</si>
  <si>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</si>
  <si>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</si>
  <si>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</si>
  <si>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</si>
  <si>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</si>
  <si>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</si>
  <si>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</si>
  <si>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</si>
  <si>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</si>
  <si>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</si>
  <si>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</si>
  <si>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</si>
  <si>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</si>
  <si>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</si>
  <si>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</si>
  <si>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</si>
  <si>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</si>
  <si>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</si>
  <si>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</si>
  <si>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</si>
  <si>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</si>
  <si>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</si>
  <si>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</si>
  <si>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</si>
  <si>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</si>
  <si>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</si>
  <si>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</si>
  <si>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</si>
  <si>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</si>
  <si>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</si>
  <si>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</si>
  <si>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</si>
  <si>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</si>
  <si>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</si>
  <si>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</si>
  <si>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</si>
  <si>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</si>
  <si>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</si>
  <si>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</si>
  <si>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</si>
  <si>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</si>
  <si>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</si>
  <si>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</si>
  <si>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</si>
  <si>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</si>
  <si>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</si>
  <si>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</si>
  <si>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</si>
  <si>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</si>
  <si>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</si>
  <si>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</si>
  <si>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</si>
  <si>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</si>
  <si>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</si>
  <si>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</si>
  <si>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</si>
  <si>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</si>
  <si>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</si>
  <si>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</si>
  <si>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</si>
  <si>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</si>
  <si>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</si>
  <si>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</si>
  <si>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</si>
  <si>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</si>
  <si>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</si>
  <si>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</si>
  <si>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</si>
  <si>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</si>
  <si>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</si>
  <si>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</si>
  <si>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</si>
  <si>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</si>
  <si>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</si>
  <si>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</si>
  <si>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</si>
  <si>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</si>
  <si>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</si>
  <si>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</si>
  <si>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</si>
  <si>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</si>
  <si>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</si>
  <si>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</si>
  <si>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</si>
  <si>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</si>
  <si>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</si>
  <si>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</si>
  <si>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</si>
  <si>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</si>
  <si>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</si>
  <si>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</si>
  <si>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</si>
  <si>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</si>
  <si>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</si>
  <si>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</si>
  <si>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</si>
  <si>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</si>
  <si>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</si>
  <si>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</si>
  <si>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</si>
  <si>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</si>
  <si>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</si>
  <si>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</si>
  <si>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</si>
  <si>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</si>
  <si>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</si>
  <si>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</si>
  <si>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</si>
  <si>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</si>
  <si>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</si>
  <si>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</si>
  <si>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</si>
  <si>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</si>
  <si>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</si>
  <si>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</si>
  <si>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</si>
  <si>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</si>
  <si>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</si>
  <si>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</si>
  <si>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</si>
  <si>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</si>
  <si>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</si>
  <si>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</si>
  <si>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</si>
  <si>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</si>
  <si>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</si>
  <si>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</si>
  <si>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</si>
  <si>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</si>
  <si>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</si>
  <si>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</si>
  <si>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</si>
  <si>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</si>
  <si>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</si>
  <si>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</si>
  <si>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</si>
  <si>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</si>
  <si>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</si>
  <si>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</si>
  <si>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</si>
  <si>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</si>
  <si>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</si>
  <si>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</si>
  <si>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</si>
  <si>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</si>
  <si>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</si>
  <si>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</si>
  <si>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</si>
  <si>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</si>
  <si>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</si>
  <si>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</si>
  <si>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</si>
  <si>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</si>
  <si>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</si>
  <si>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</si>
  <si>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</si>
  <si>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</si>
  <si>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</si>
  <si>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</si>
  <si>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</si>
  <si>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</si>
  <si>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</si>
  <si>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</si>
  <si>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</si>
  <si>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</si>
  <si>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</si>
  <si>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</si>
  <si>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</si>
  <si>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</si>
  <si>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</si>
  <si>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</si>
  <si>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</si>
  <si>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</si>
  <si>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</si>
  <si>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</si>
  <si>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</si>
  <si>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</si>
  <si>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</si>
  <si>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</si>
  <si>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</si>
  <si>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</si>
  <si>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</si>
  <si>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</si>
  <si>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</si>
  <si>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</si>
  <si>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</si>
  <si>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</si>
  <si>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</si>
  <si>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</si>
  <si>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</si>
  <si>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</si>
  <si>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</si>
  <si>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</si>
  <si>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</si>
  <si>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</si>
  <si>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</si>
  <si>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</si>
  <si>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</si>
  <si>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</si>
  <si>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</si>
  <si>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</si>
  <si>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</si>
  <si>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</si>
  <si>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</si>
  <si>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</si>
  <si>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</si>
  <si>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</si>
  <si>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</si>
  <si>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</si>
  <si>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</si>
  <si>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</si>
  <si>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</si>
  <si>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</si>
  <si>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</si>
  <si>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</si>
  <si>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</si>
  <si>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</si>
  <si>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</si>
  <si>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</si>
  <si>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</si>
  <si>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</si>
  <si>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</si>
  <si>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</si>
  <si>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</si>
  <si>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</si>
  <si>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</si>
  <si>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</si>
  <si>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</si>
  <si>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</si>
  <si>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</si>
  <si>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</si>
  <si>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</si>
  <si>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</si>
  <si>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</si>
  <si>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</si>
  <si>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</si>
  <si>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</si>
  <si>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</si>
  <si>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</si>
  <si>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</si>
  <si>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</si>
  <si>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</si>
  <si>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</si>
  <si>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</si>
  <si>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</si>
  <si>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</si>
  <si>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</si>
  <si>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</si>
  <si>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</si>
  <si>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</si>
  <si>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</si>
  <si>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</si>
  <si>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</si>
  <si>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</si>
  <si>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</si>
  <si>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</si>
  <si>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</si>
  <si>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</si>
  <si>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</si>
  <si>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</si>
  <si>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</si>
  <si>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</si>
  <si>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</si>
  <si>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</si>
  <si>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</si>
  <si>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</si>
  <si>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</si>
  <si>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</si>
  <si>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</si>
  <si>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</si>
  <si>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</si>
  <si>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</si>
  <si>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</si>
  <si>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</si>
  <si>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</si>
  <si>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</si>
  <si>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</si>
  <si>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</si>
  <si>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</si>
  <si>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</si>
  <si>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</si>
  <si>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</si>
  <si>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</si>
  <si>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</si>
  <si>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</si>
  <si>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</si>
  <si>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</si>
  <si>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</si>
  <si>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</si>
  <si>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</si>
  <si>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</si>
  <si>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</si>
  <si>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</si>
  <si>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</si>
  <si>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</si>
  <si>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</si>
  <si>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</si>
  <si>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</si>
  <si>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</si>
  <si>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</si>
  <si>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</si>
  <si>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</si>
  <si>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</si>
  <si>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</si>
  <si>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</si>
  <si>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</si>
  <si>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</si>
  <si>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</si>
  <si>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</si>
  <si>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</si>
  <si>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</si>
  <si>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</si>
  <si>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</si>
  <si>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</si>
  <si>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</si>
  <si>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</si>
  <si>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</si>
  <si>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</si>
  <si>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</si>
  <si>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</si>
  <si>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</si>
  <si>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</si>
  <si>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</si>
  <si>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</si>
  <si>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</si>
  <si>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</si>
  <si>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</si>
  <si>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</si>
  <si>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</si>
  <si>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</si>
  <si>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</si>
  <si>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</si>
  <si>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</si>
  <si>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</si>
  <si>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</si>
  <si>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</si>
  <si>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</si>
  <si>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</si>
  <si>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</si>
  <si>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</si>
  <si>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</si>
  <si>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</si>
  <si>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</si>
  <si>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</si>
  <si>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</si>
  <si>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</si>
  <si>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</si>
  <si>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</si>
  <si>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</si>
  <si>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</si>
  <si>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</si>
  <si>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</si>
  <si>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</si>
  <si>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</si>
  <si>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</si>
  <si>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</si>
  <si>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</si>
  <si>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</si>
  <si>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</si>
  <si>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</si>
  <si>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</si>
  <si>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</si>
  <si>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</si>
  <si>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</si>
  <si>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</si>
  <si>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</si>
  <si>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</si>
  <si>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</si>
  <si>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</si>
  <si>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</si>
  <si>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</si>
  <si>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</si>
  <si>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</si>
  <si>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</si>
  <si>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</si>
  <si>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</si>
  <si>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</si>
  <si>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</si>
  <si>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</si>
  <si>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</si>
  <si>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</si>
  <si>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</si>
  <si>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</si>
  <si>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</si>
  <si>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</si>
  <si>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</si>
  <si>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</si>
  <si>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</si>
  <si>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</si>
  <si>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</si>
  <si>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</si>
  <si>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</si>
  <si>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</si>
  <si>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</si>
  <si>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</si>
  <si>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</si>
  <si>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</si>
  <si>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</si>
  <si>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</si>
  <si>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</si>
  <si>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</si>
  <si>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</si>
  <si>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</si>
  <si>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</si>
  <si>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</si>
  <si>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</si>
  <si>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</si>
  <si>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</si>
  <si>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</si>
  <si>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</si>
  <si>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</si>
  <si>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</si>
  <si>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</si>
  <si>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</si>
  <si>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</si>
  <si>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</si>
  <si>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</si>
  <si>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</si>
  <si>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</si>
  <si>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</si>
  <si>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</si>
  <si>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</si>
  <si>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</si>
  <si>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</si>
  <si>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</si>
  <si>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</si>
  <si>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</si>
  <si>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</si>
  <si>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</si>
  <si>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</si>
  <si>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</si>
  <si>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</si>
  <si>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</si>
  <si>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</si>
  <si>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</si>
  <si>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</si>
  <si>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</si>
  <si>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</si>
  <si>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</si>
  <si>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</si>
  <si>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</si>
  <si>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</si>
  <si>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</si>
  <si>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</si>
  <si>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</si>
  <si>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</si>
  <si>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</si>
  <si>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</si>
  <si>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</si>
  <si>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</si>
  <si>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</si>
  <si>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</si>
  <si>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</si>
  <si>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</si>
  <si>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</si>
  <si>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</si>
  <si>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</si>
  <si>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</si>
  <si>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</si>
  <si>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</si>
  <si>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</si>
  <si>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</si>
  <si>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</si>
  <si>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</si>
  <si>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</si>
  <si>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</si>
  <si>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</si>
  <si>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</si>
  <si>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</si>
  <si>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</si>
  <si>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</si>
  <si>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</si>
  <si>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</si>
  <si>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</si>
  <si>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</si>
  <si>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</si>
  <si>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</si>
  <si>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</si>
  <si>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</si>
  <si>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</si>
  <si>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</si>
  <si>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</si>
  <si>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</si>
  <si>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</si>
  <si>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</si>
  <si>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</si>
  <si>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</si>
  <si>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</si>
  <si>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</si>
  <si>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</si>
  <si>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</si>
  <si>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</si>
  <si>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</si>
  <si>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</si>
  <si>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</si>
  <si>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</si>
  <si>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</si>
  <si>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</si>
  <si>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</si>
  <si>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</si>
  <si>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</si>
  <si>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</si>
  <si>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</si>
  <si>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</si>
  <si>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</si>
  <si>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</si>
  <si>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</si>
  <si>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</si>
  <si>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</si>
  <si>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</si>
  <si>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</si>
  <si>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</si>
  <si>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</si>
  <si>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</si>
  <si>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</si>
  <si>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</si>
  <si>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</si>
  <si>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</si>
  <si>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</si>
  <si>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</si>
  <si>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</si>
  <si>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</si>
  <si>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</si>
  <si>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</si>
  <si>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</si>
  <si>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</si>
  <si>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</si>
  <si>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</si>
  <si>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</si>
  <si>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</si>
  <si>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</si>
  <si>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</si>
  <si>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</si>
  <si>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</si>
  <si>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</si>
  <si>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</si>
  <si>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</si>
  <si>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</si>
  <si>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</si>
  <si>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</si>
  <si>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</si>
  <si>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</si>
  <si>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</si>
  <si>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</si>
  <si>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</si>
  <si>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</si>
  <si>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</si>
  <si>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</si>
  <si>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</si>
  <si>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</si>
  <si>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</si>
  <si>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</si>
  <si>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</si>
  <si>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</si>
  <si>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</si>
  <si>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</si>
  <si>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</si>
  <si>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</si>
  <si>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</si>
  <si>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</si>
  <si>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</si>
  <si>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</si>
  <si>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</si>
  <si>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</si>
  <si>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</si>
  <si>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</si>
  <si>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</si>
  <si>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</si>
  <si>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</si>
  <si>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</si>
  <si>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</si>
  <si>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</si>
  <si>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</si>
  <si>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</si>
  <si>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</si>
  <si>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</si>
  <si>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</si>
  <si>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</si>
  <si>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</si>
  <si>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</si>
  <si>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</si>
  <si>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</si>
  <si>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</si>
  <si>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</si>
  <si>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</si>
  <si>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</si>
  <si>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</si>
  <si>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</si>
  <si>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</si>
  <si>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</si>
  <si>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</si>
  <si>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</si>
  <si>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</si>
  <si>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</si>
  <si>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</si>
  <si>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</si>
  <si>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</si>
  <si>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</si>
  <si>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</si>
  <si>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</si>
  <si>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</si>
  <si>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</si>
  <si>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</si>
  <si>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</si>
  <si>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</si>
  <si>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</si>
  <si>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</si>
  <si>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</si>
  <si>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</si>
  <si>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</si>
  <si>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</si>
  <si>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</si>
  <si>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</si>
  <si>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</si>
  <si>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</si>
  <si>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</si>
  <si>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</si>
  <si>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</si>
  <si>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</si>
  <si>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</si>
  <si>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</si>
  <si>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</si>
  <si>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</si>
  <si>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</si>
  <si>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</si>
  <si>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</si>
  <si>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</si>
  <si>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</si>
  <si>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</si>
  <si>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</si>
  <si>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</si>
  <si>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</si>
  <si>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</si>
  <si>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</si>
  <si>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</si>
  <si>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</si>
  <si>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</si>
  <si>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</si>
  <si>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</si>
  <si>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</si>
  <si>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</si>
  <si>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</si>
  <si>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</si>
  <si>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</si>
  <si>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</si>
  <si>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</si>
  <si>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</si>
  <si>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</si>
  <si>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</si>
  <si>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</si>
  <si>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</si>
  <si>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</si>
  <si>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</si>
  <si>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</si>
  <si>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</si>
  <si>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</si>
  <si>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</si>
  <si>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</si>
  <si>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</si>
  <si>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</si>
  <si>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</si>
  <si>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</si>
  <si>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</si>
  <si>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</si>
  <si>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</si>
  <si>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</si>
  <si>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</si>
  <si>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</si>
  <si>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</si>
  <si>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</si>
  <si>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</si>
  <si>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</si>
  <si>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</si>
  <si>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</si>
  <si>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</si>
  <si>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</si>
  <si>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</si>
  <si>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</si>
  <si>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</si>
  <si>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</si>
  <si>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</si>
  <si>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</si>
  <si>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</si>
  <si>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</si>
  <si>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</si>
  <si>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</si>
  <si>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</si>
  <si>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</si>
  <si>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</si>
  <si>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</si>
  <si>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</si>
  <si>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</si>
  <si>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</si>
  <si>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</si>
  <si>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</si>
  <si>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</si>
  <si>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</si>
  <si>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</si>
  <si>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</si>
  <si>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</si>
  <si>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</si>
  <si>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</si>
  <si>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</si>
  <si>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</si>
  <si>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</si>
  <si>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</si>
  <si>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</si>
  <si>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</si>
  <si>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</si>
  <si>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</si>
  <si>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</si>
  <si>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</si>
  <si>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</si>
  <si>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</si>
  <si>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</si>
  <si>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</si>
  <si>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</si>
  <si>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</si>
  <si>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</si>
  <si>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</si>
  <si>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</si>
  <si>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</si>
  <si>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</si>
  <si>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</si>
  <si>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</si>
  <si>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</si>
  <si>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</si>
  <si>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</si>
  <si>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</si>
  <si>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</si>
  <si>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</si>
  <si>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</si>
  <si>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</si>
  <si>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</si>
  <si>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</si>
  <si>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</si>
  <si>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</si>
  <si>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</si>
  <si>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</si>
  <si>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</si>
  <si>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</si>
  <si>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</si>
  <si>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</si>
  <si>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</si>
  <si>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</si>
  <si>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</si>
  <si>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</si>
  <si>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</si>
  <si>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</si>
  <si>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</si>
  <si>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</si>
  <si>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</si>
  <si>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</si>
  <si>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</si>
  <si>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</si>
  <si>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</si>
  <si>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</si>
  <si>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</si>
  <si>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</si>
  <si>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</si>
  <si>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</si>
  <si>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</si>
  <si>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</si>
  <si>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</si>
  <si>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</si>
  <si>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</si>
  <si>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</si>
  <si>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</si>
  <si>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</si>
  <si>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</si>
  <si>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</si>
  <si>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</si>
  <si>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</si>
  <si>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</si>
  <si>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</si>
  <si>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</si>
  <si>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</si>
  <si>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</si>
  <si>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</si>
  <si>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</si>
  <si>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</si>
  <si>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</si>
  <si>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</si>
  <si>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</si>
  <si>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</si>
  <si>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</si>
  <si>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</si>
  <si>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</si>
  <si>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</si>
  <si>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</si>
  <si>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</si>
  <si>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</si>
  <si>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</si>
  <si>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</si>
  <si>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</si>
  <si>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</si>
  <si>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</si>
  <si>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</si>
  <si>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</si>
  <si>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</si>
  <si>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</si>
  <si>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</si>
  <si>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</si>
  <si>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</si>
  <si>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</si>
  <si>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</si>
  <si>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</si>
  <si>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</si>
  <si>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</si>
  <si>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</si>
  <si>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</si>
  <si>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</si>
  <si>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</si>
  <si>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</si>
  <si>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</si>
  <si>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</si>
  <si>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</si>
  <si>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</si>
  <si>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</si>
  <si>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</si>
  <si>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</si>
  <si>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</si>
  <si>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</si>
  <si>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</si>
  <si>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</si>
  <si>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</si>
  <si>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</si>
  <si>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</si>
  <si>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</si>
  <si>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</si>
  <si>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</si>
  <si>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</si>
  <si>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</si>
  <si>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</si>
  <si>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</si>
  <si>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</si>
  <si>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</si>
  <si>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</si>
  <si>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</si>
  <si>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</si>
  <si>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</si>
  <si>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</si>
  <si>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</si>
  <si>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</si>
  <si>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</si>
  <si>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</si>
  <si>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</si>
  <si>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</si>
  <si>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</si>
  <si>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</si>
  <si>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</si>
  <si>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</si>
  <si>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</si>
  <si>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</si>
  <si>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</si>
  <si>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</si>
  <si>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</si>
  <si>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</si>
  <si>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</si>
  <si>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</si>
  <si>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</si>
  <si>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</si>
  <si>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</si>
  <si>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</si>
  <si>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</si>
  <si>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</si>
  <si>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</si>
  <si>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</si>
  <si>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</si>
  <si>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</si>
  <si>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</si>
  <si>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</si>
  <si>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</si>
  <si>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</si>
  <si>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</si>
  <si>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</si>
  <si>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</si>
  <si>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</si>
  <si>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</si>
  <si>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</si>
  <si>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</si>
  <si>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</si>
  <si>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</si>
  <si>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</si>
  <si>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</si>
  <si>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</si>
  <si>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</si>
  <si>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</si>
  <si>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</si>
  <si>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</si>
  <si>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</si>
  <si>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</si>
  <si>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</si>
  <si>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</si>
  <si>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</si>
  <si>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</si>
  <si>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</si>
  <si>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</si>
  <si>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</si>
  <si>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</si>
  <si>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</si>
  <si>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</si>
  <si>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</si>
  <si>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</si>
  <si>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</si>
  <si>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</si>
  <si>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</si>
  <si>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</si>
  <si>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</si>
  <si>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</si>
  <si>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</si>
  <si>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</si>
  <si>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</si>
  <si>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</si>
  <si>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</si>
  <si>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</si>
  <si>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</si>
  <si>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</si>
  <si>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</si>
  <si>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</si>
  <si>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</si>
  <si>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</si>
  <si>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</si>
  <si>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</si>
  <si>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</si>
  <si>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</si>
  <si>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</si>
  <si>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</si>
  <si>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</si>
  <si>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</si>
  <si>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</si>
  <si>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</si>
  <si>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</si>
  <si>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</si>
  <si>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</si>
  <si>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</si>
  <si>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</si>
  <si>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</si>
  <si>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</si>
  <si>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</si>
  <si>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</si>
  <si>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</si>
  <si>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</si>
  <si>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</si>
  <si>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</si>
  <si>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</si>
  <si>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</si>
  <si>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</si>
  <si>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</si>
  <si>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</si>
  <si>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</si>
  <si>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</si>
  <si>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</si>
  <si>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</si>
  <si>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</si>
  <si>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</si>
  <si>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</si>
  <si>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</si>
  <si>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</si>
  <si>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</si>
  <si>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</si>
  <si>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</si>
  <si>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</si>
  <si>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</si>
  <si>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</si>
  <si>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</si>
  <si>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</si>
  <si>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</si>
  <si>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</si>
  <si>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</si>
  <si>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</si>
  <si>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</si>
  <si>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</si>
  <si>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</si>
  <si>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</si>
  <si>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</si>
  <si>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</si>
  <si>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</si>
  <si>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</si>
  <si>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</si>
  <si>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</si>
  <si>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</si>
  <si>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</si>
  <si>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</si>
  <si>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</si>
  <si>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</si>
  <si>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</si>
  <si>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</si>
  <si>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</si>
  <si>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</si>
  <si>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</si>
  <si>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</si>
  <si>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</si>
  <si>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</si>
  <si>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</si>
  <si>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</si>
  <si>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</si>
  <si>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</si>
  <si>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</si>
  <si>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</si>
  <si>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</si>
  <si>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</si>
  <si>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</si>
  <si>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</si>
  <si>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</si>
  <si>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</si>
  <si>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</si>
  <si>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</si>
  <si>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</si>
  <si>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</si>
  <si>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</si>
  <si>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</si>
  <si>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</si>
  <si>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</si>
  <si>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</si>
  <si>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</si>
  <si>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</si>
  <si>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</si>
  <si>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</si>
  <si>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</si>
  <si>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</si>
  <si>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</si>
  <si>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</si>
  <si>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</si>
  <si>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</si>
  <si>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</si>
  <si>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</si>
  <si>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</si>
  <si>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</si>
  <si>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</si>
  <si>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</si>
  <si>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</si>
  <si>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</si>
  <si>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</si>
  <si>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</si>
  <si>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</si>
  <si>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</si>
  <si>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</si>
  <si>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</si>
  <si>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</si>
  <si>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</si>
  <si>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</si>
  <si>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</si>
  <si>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</si>
  <si>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</si>
  <si>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</si>
  <si>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</si>
  <si>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</si>
  <si>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</si>
  <si>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</si>
  <si>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</si>
  <si>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</si>
  <si>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</si>
  <si>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</si>
  <si>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</si>
  <si>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</si>
  <si>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</si>
  <si>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</si>
  <si>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</si>
  <si>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</si>
  <si>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</si>
  <si>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</si>
  <si>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</si>
  <si>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</si>
  <si>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</si>
  <si>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</si>
  <si>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</si>
  <si>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</si>
  <si>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</si>
  <si>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</si>
  <si>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</si>
  <si>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</si>
  <si>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</si>
  <si>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</si>
  <si>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</si>
  <si>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</si>
  <si>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</si>
  <si>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</si>
  <si>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</si>
  <si>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</si>
  <si>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</si>
  <si>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</si>
  <si>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</si>
  <si>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</si>
  <si>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</si>
  <si>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</si>
  <si>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</si>
  <si>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</si>
  <si>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</si>
  <si>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</si>
  <si>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</si>
  <si>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</si>
  <si>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</si>
  <si>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</si>
  <si>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</si>
  <si>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</si>
  <si>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</si>
  <si>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</si>
  <si>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</si>
  <si>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</si>
  <si>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</si>
  <si>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</si>
  <si>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</si>
  <si>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</si>
  <si>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</si>
  <si>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</si>
  <si>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</si>
  <si>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</si>
  <si>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</si>
  <si>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</si>
  <si>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</si>
  <si>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</si>
  <si>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</si>
  <si>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</si>
  <si>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</si>
  <si>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</si>
  <si>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</si>
  <si>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</si>
  <si>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</si>
  <si>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</si>
  <si>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</si>
  <si>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</si>
  <si>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</si>
  <si>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</si>
  <si>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</si>
  <si>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</si>
  <si>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</si>
  <si>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</si>
  <si>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</si>
  <si>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</si>
  <si>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</si>
  <si>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</si>
  <si>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</si>
  <si>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</si>
  <si>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</si>
  <si>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</si>
  <si>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</si>
  <si>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</si>
  <si>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</si>
  <si>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</si>
  <si>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</si>
  <si>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</si>
  <si>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</si>
  <si>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</si>
  <si>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</si>
  <si>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</si>
  <si>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</si>
  <si>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</si>
  <si>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</si>
  <si>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</si>
  <si>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</si>
  <si>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</si>
  <si>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</si>
  <si>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</si>
  <si>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</si>
  <si>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</si>
  <si>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</si>
  <si>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</si>
  <si>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</si>
  <si>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</si>
  <si>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</si>
  <si>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</si>
  <si>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</si>
  <si>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</si>
  <si>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</si>
  <si>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</si>
  <si>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</si>
  <si>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</si>
  <si>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</si>
  <si>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</si>
  <si>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</si>
  <si>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</si>
  <si>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</si>
  <si>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</si>
  <si>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</si>
  <si>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</si>
  <si>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</si>
  <si>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</si>
  <si>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</si>
  <si>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</si>
  <si>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</si>
  <si>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</si>
  <si>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</si>
  <si>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</si>
  <si>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</si>
  <si>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</si>
  <si>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</si>
  <si>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</si>
  <si>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</si>
  <si>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</si>
  <si>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</si>
  <si>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</si>
  <si>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</si>
  <si>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</si>
  <si>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</si>
  <si>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</si>
  <si>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</si>
  <si>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</si>
  <si>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</si>
  <si>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</si>
  <si>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</si>
  <si>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</si>
  <si>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</si>
  <si>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</si>
  <si>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</si>
  <si>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</si>
  <si>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</si>
  <si>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</si>
  <si>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</si>
  <si>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</si>
  <si>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</si>
  <si>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</si>
  <si>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</si>
  <si>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</si>
  <si>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</si>
  <si>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</si>
  <si>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</si>
  <si>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</si>
  <si>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</si>
  <si>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</si>
  <si>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</si>
  <si>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</si>
  <si>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</si>
  <si>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</si>
  <si>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</si>
  <si>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</si>
  <si>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</si>
  <si>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</si>
  <si>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</si>
  <si>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</si>
  <si>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</si>
  <si>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</si>
  <si>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</si>
  <si>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</si>
  <si>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</si>
  <si>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</si>
  <si>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</si>
  <si>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</si>
  <si>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</si>
  <si>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</si>
  <si>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</si>
  <si>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</si>
  <si>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</si>
  <si>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</si>
  <si>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</si>
  <si>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</si>
  <si>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</si>
  <si>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</si>
  <si>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</si>
  <si>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</si>
  <si>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</si>
  <si>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</si>
  <si>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</si>
  <si>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</si>
  <si>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</si>
  <si>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</si>
  <si>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</si>
  <si>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</si>
  <si>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</si>
  <si>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</si>
  <si>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</si>
  <si>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</si>
  <si>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</si>
  <si>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</si>
  <si>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</si>
  <si>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</si>
  <si>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</si>
  <si>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</si>
  <si>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</si>
  <si>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</si>
  <si>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</si>
  <si>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</si>
  <si>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</si>
  <si>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</si>
  <si>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</si>
  <si>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</si>
  <si>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</si>
  <si>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</si>
  <si>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</si>
  <si>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</si>
  <si>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</si>
  <si>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</si>
  <si>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</si>
  <si>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</si>
  <si>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</si>
  <si>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</si>
  <si>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</si>
  <si>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</si>
  <si>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</si>
  <si>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</si>
  <si>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</si>
  <si>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</si>
  <si>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</si>
  <si>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</si>
  <si>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</si>
  <si>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</si>
  <si>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</si>
  <si>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</si>
  <si>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</si>
  <si>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</si>
  <si>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</si>
  <si>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</si>
  <si>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</si>
  <si>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</si>
  <si>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</si>
  <si>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</si>
  <si>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</si>
  <si>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</si>
  <si>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</si>
  <si>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</si>
  <si>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</si>
  <si>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</si>
  <si>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</si>
  <si>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</si>
  <si>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</si>
  <si>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</si>
  <si>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</si>
  <si>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</si>
  <si>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</si>
  <si>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</si>
  <si>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</si>
  <si>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</si>
  <si>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</si>
  <si>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</si>
  <si>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</si>
  <si>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</si>
  <si>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</si>
  <si>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</si>
  <si>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</si>
  <si>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</si>
  <si>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</si>
  <si>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</si>
  <si>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</si>
  <si>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</si>
  <si>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</si>
  <si>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</si>
  <si>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</si>
  <si>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</si>
  <si>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</si>
  <si>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</si>
  <si>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</si>
  <si>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</si>
  <si>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</si>
  <si>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</si>
  <si>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</si>
  <si>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</si>
  <si>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</si>
  <si>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</si>
  <si>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</si>
  <si>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</si>
  <si>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</si>
  <si>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</si>
  <si>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</si>
  <si>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</si>
  <si>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</si>
  <si>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</si>
  <si>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</si>
  <si>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</si>
  <si>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</si>
  <si>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</si>
  <si>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</si>
  <si>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</si>
  <si>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</si>
  <si>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</si>
  <si>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</si>
  <si>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</si>
  <si>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</si>
  <si>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</si>
  <si>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</si>
  <si>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</si>
  <si>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</si>
  <si>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</si>
  <si>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</si>
  <si>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</si>
  <si>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</si>
  <si>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</si>
  <si>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</si>
  <si>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</si>
  <si>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</si>
  <si>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</si>
  <si>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</si>
  <si>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</si>
  <si>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</si>
  <si>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</si>
  <si>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</si>
  <si>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</si>
  <si>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</si>
  <si>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</si>
  <si>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</si>
  <si>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</si>
  <si>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</si>
  <si>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</si>
  <si>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</si>
  <si>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</si>
  <si>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</si>
  <si>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</si>
  <si>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</si>
  <si>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</si>
  <si>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</si>
  <si>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</si>
  <si>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</si>
  <si>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</si>
  <si>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</si>
  <si>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</si>
  <si>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</si>
  <si>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</si>
  <si>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</si>
  <si>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</si>
  <si>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</si>
  <si>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</si>
  <si>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</si>
  <si>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</si>
  <si>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</si>
  <si>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</si>
  <si>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</si>
  <si>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</si>
  <si>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</si>
  <si>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</si>
  <si>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</si>
  <si>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</si>
  <si>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</si>
  <si>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</si>
  <si>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</si>
  <si>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</si>
  <si>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</si>
  <si>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</si>
  <si>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</si>
  <si>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</si>
  <si>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</si>
  <si>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</si>
  <si>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</si>
  <si>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</si>
  <si>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</si>
  <si>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</si>
  <si>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</si>
  <si>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</si>
  <si>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</si>
  <si>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</si>
  <si>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</si>
  <si>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</si>
  <si>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</si>
  <si>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</si>
  <si>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</si>
  <si>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</si>
  <si>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</si>
  <si>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</si>
  <si>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</si>
  <si>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</si>
  <si>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</si>
  <si>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</si>
  <si>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</si>
  <si>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</si>
  <si>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</si>
  <si>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</si>
  <si>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</si>
  <si>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</si>
  <si>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</si>
  <si>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</si>
  <si>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</si>
  <si>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</si>
  <si>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</si>
  <si>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</si>
  <si>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</si>
  <si>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</si>
  <si>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</si>
  <si>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</si>
  <si>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</si>
  <si>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</si>
  <si>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</si>
  <si>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</si>
  <si>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</si>
  <si>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</si>
  <si>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</si>
  <si>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</si>
  <si>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</si>
  <si>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</si>
  <si>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</si>
  <si>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</si>
  <si>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</si>
  <si>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</si>
  <si>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</si>
  <si>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</si>
  <si>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</si>
  <si>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</si>
  <si>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</si>
  <si>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</si>
  <si>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</si>
  <si>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</si>
  <si>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</si>
  <si>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</si>
  <si>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</si>
  <si>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</si>
  <si>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</si>
  <si>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</si>
  <si>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</si>
  <si>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</si>
  <si>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</si>
  <si>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</si>
  <si>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</si>
  <si>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</si>
  <si>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</si>
  <si>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</si>
  <si>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</si>
  <si>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</si>
  <si>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</si>
  <si>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</si>
  <si>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</si>
  <si>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</si>
  <si>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</si>
  <si>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</si>
  <si>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</si>
  <si>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</si>
  <si>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</si>
  <si>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</si>
  <si>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</si>
  <si>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</si>
  <si>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</si>
  <si>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</si>
  <si>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</si>
  <si>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</si>
  <si>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</si>
  <si>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</si>
  <si>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</si>
  <si>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</si>
  <si>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</si>
  <si>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</si>
  <si>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</si>
  <si>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</si>
  <si>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</si>
  <si>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</si>
  <si>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</si>
  <si>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</si>
  <si>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</si>
  <si>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</si>
  <si>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</si>
  <si>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</si>
  <si>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</si>
  <si>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</si>
  <si>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</si>
  <si>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</si>
  <si>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</si>
  <si>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</si>
  <si>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</si>
  <si>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</si>
  <si>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</si>
  <si>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</si>
  <si>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</si>
  <si>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</si>
  <si>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</si>
  <si>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</si>
  <si>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</si>
  <si>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</si>
  <si>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</si>
  <si>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</si>
  <si>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</si>
  <si>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</si>
  <si>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</si>
  <si>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</si>
  <si>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</si>
  <si>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</si>
  <si>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</si>
  <si>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</si>
  <si>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</si>
  <si>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</si>
  <si>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</si>
  <si>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</si>
  <si>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</si>
  <si>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</si>
  <si>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</si>
  <si>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</si>
  <si>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</si>
  <si>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</si>
  <si>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</si>
  <si>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</si>
  <si>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</si>
  <si>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</si>
  <si>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</si>
  <si>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</si>
  <si>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</si>
  <si>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</si>
  <si>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</si>
  <si>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</si>
  <si>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</si>
  <si>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</si>
  <si>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</si>
  <si>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</si>
  <si>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</si>
  <si>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</si>
  <si>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</si>
  <si>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</si>
  <si>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</si>
  <si>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</si>
  <si>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</si>
  <si>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</si>
  <si>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</si>
  <si>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</si>
  <si>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</si>
  <si>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</si>
  <si>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</si>
  <si>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</si>
  <si>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</si>
  <si>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</si>
  <si>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</si>
  <si>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</si>
  <si>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</si>
  <si>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</si>
  <si>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</si>
  <si>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</si>
  <si>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</si>
  <si>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</si>
  <si>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</si>
  <si>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</si>
  <si>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</si>
  <si>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</si>
  <si>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</si>
  <si>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</si>
  <si>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</si>
  <si>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</si>
  <si>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</si>
  <si>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</si>
  <si>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</si>
  <si>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</si>
  <si>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</si>
  <si>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</si>
  <si>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</si>
  <si>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</si>
  <si>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</si>
  <si>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</si>
  <si>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</si>
  <si>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</si>
  <si>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</si>
  <si>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</si>
  <si>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</si>
  <si>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</si>
  <si>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</si>
  <si>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</si>
  <si>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</si>
  <si>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</si>
  <si>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</si>
  <si>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</si>
  <si>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</si>
  <si>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</si>
  <si>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</si>
  <si>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</si>
  <si>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</si>
  <si>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</si>
  <si>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</si>
  <si>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</si>
  <si>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</si>
  <si>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</si>
  <si>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</si>
  <si>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</si>
  <si>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</si>
  <si>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</si>
  <si>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</si>
  <si>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</si>
  <si>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</si>
  <si>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</si>
  <si>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</si>
  <si>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</si>
  <si>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</si>
  <si>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</si>
  <si>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</si>
  <si>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</si>
  <si>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</si>
  <si>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</si>
  <si>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</si>
  <si>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</si>
  <si>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</si>
  <si>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</si>
  <si>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</si>
  <si>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</si>
  <si>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</si>
  <si>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</si>
  <si>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</si>
  <si>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</si>
  <si>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</si>
  <si>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</si>
  <si>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</si>
  <si>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</si>
  <si>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</si>
  <si>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</si>
  <si>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</si>
  <si>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</si>
  <si>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</si>
  <si>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</si>
  <si>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</si>
  <si>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</si>
  <si>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</si>
  <si>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</si>
  <si>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</si>
  <si>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</si>
  <si>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</si>
  <si>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</si>
  <si>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</si>
  <si>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</si>
  <si>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</si>
  <si>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</si>
  <si>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</si>
  <si>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</si>
  <si>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</si>
  <si>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</si>
  <si>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</si>
  <si>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</si>
  <si>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</si>
  <si>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</si>
  <si>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</si>
  <si>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</si>
  <si>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</si>
  <si>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</si>
  <si>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</si>
  <si>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</si>
  <si>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</si>
  <si>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</si>
  <si>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</si>
  <si>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</si>
  <si>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</si>
  <si>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</si>
  <si>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</si>
  <si>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</si>
  <si>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</si>
  <si>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</si>
  <si>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</si>
  <si>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</si>
  <si>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</si>
  <si>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</si>
  <si>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</si>
  <si>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</si>
  <si>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</si>
  <si>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</si>
  <si>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</si>
  <si>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</si>
  <si>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</si>
  <si>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</si>
  <si>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</si>
  <si>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</si>
  <si>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</si>
  <si>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</si>
  <si>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</si>
  <si>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</si>
  <si>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</si>
  <si>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</si>
  <si>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</si>
  <si>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</si>
  <si>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</si>
  <si>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</si>
  <si>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</si>
  <si>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</si>
  <si>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</si>
  <si>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</si>
  <si>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</si>
  <si>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</si>
  <si>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</si>
  <si>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</si>
  <si>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</si>
  <si>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</si>
  <si>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</si>
  <si>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</si>
  <si>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</si>
  <si>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</si>
  <si>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</si>
  <si>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</si>
  <si>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</si>
  <si>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</si>
  <si>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</si>
  <si>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</si>
  <si>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</si>
  <si>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</si>
  <si>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</si>
  <si>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</si>
  <si>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</si>
  <si>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</si>
  <si>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</si>
  <si>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</si>
  <si>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</si>
  <si>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</si>
  <si>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</si>
  <si>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</si>
  <si>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</si>
  <si>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</si>
  <si>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</si>
  <si>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</si>
  <si>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</si>
  <si>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</si>
  <si>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</si>
  <si>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</si>
  <si>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</si>
  <si>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</si>
  <si>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</si>
  <si>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</si>
  <si>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</si>
  <si>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</si>
  <si>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</si>
  <si>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</si>
  <si>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</si>
  <si>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</si>
  <si>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</si>
  <si>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</si>
  <si>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</si>
  <si>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</si>
  <si>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</si>
  <si>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</si>
  <si>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</si>
  <si>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</si>
  <si>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</si>
  <si>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</si>
  <si>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</si>
  <si>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</si>
  <si>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</si>
  <si>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</si>
  <si>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</si>
  <si>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</si>
  <si>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</si>
  <si>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</si>
  <si>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</si>
  <si>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</si>
  <si>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</si>
  <si>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</si>
  <si>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</si>
  <si>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</si>
  <si>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</si>
  <si>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</si>
  <si>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</si>
  <si>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</si>
  <si>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</si>
  <si>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</si>
  <si>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</si>
  <si>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</si>
  <si>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</si>
  <si>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</si>
  <si>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</si>
  <si>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</si>
  <si>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</si>
  <si>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</si>
  <si>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</si>
  <si>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</si>
  <si>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</si>
  <si>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</si>
  <si>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</si>
  <si>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</si>
  <si>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</si>
  <si>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</si>
  <si>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</si>
  <si>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</si>
  <si>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</si>
  <si>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</si>
  <si>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</si>
  <si>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</si>
  <si>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</si>
  <si>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</si>
  <si>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</si>
  <si>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</si>
  <si>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</si>
  <si>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</si>
  <si>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</si>
  <si>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</si>
  <si>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</si>
  <si>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</si>
  <si>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</si>
  <si>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</si>
  <si>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</si>
  <si>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</si>
  <si>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</si>
  <si>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</si>
  <si>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</si>
  <si>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</si>
  <si>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</si>
  <si>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</si>
  <si>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</si>
  <si>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</si>
  <si>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</si>
  <si>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</si>
  <si>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</si>
  <si>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</si>
  <si>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</si>
  <si>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</si>
  <si>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</si>
  <si>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</si>
  <si>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</si>
  <si>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</si>
  <si>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</si>
  <si>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</si>
  <si>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</si>
  <si>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</si>
  <si>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</si>
  <si>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</si>
  <si>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</si>
  <si>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</si>
  <si>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</si>
  <si>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</si>
  <si>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</si>
  <si>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</si>
  <si>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</si>
  <si>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</si>
  <si>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</si>
  <si>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</si>
  <si>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</si>
  <si>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</si>
  <si>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</si>
  <si>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</si>
  <si>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</si>
  <si>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</si>
  <si>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</si>
  <si>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</si>
  <si>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</si>
  <si>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</si>
  <si>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</si>
  <si>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</si>
  <si>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</si>
  <si>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</si>
  <si>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</si>
  <si>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</si>
  <si>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</si>
  <si>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</si>
  <si>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</si>
  <si>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</si>
  <si>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</si>
  <si>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</si>
  <si>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</si>
  <si>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</si>
  <si>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</si>
  <si>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</si>
  <si>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</si>
  <si>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</si>
  <si>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</si>
  <si>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</si>
  <si>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</si>
  <si>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</si>
  <si>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</si>
  <si>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</si>
  <si>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</si>
  <si>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</si>
  <si>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</si>
  <si>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</si>
  <si>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</si>
  <si>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</si>
  <si>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</si>
  <si>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</si>
  <si>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</si>
  <si>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</si>
  <si>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</si>
  <si>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</si>
  <si>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</si>
  <si>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</si>
  <si>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</si>
  <si>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</si>
  <si>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</si>
  <si>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</si>
  <si>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</si>
  <si>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</si>
  <si>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</si>
  <si>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</si>
  <si>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</si>
  <si>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</si>
  <si>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</si>
  <si>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</si>
  <si>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</si>
  <si>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</si>
  <si>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</si>
  <si>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</si>
  <si>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</si>
  <si>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</si>
  <si>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</si>
  <si>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</si>
  <si>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</si>
  <si>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</si>
  <si>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</si>
  <si>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</si>
  <si>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</si>
  <si>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</si>
  <si>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</si>
  <si>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</si>
  <si>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</si>
  <si>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</si>
  <si>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</si>
  <si>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</si>
  <si>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</si>
  <si>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</si>
  <si>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</si>
  <si>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</si>
  <si>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</si>
  <si>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</si>
  <si>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</si>
  <si>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</si>
  <si>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</si>
  <si>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</si>
  <si>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</si>
  <si>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</si>
  <si>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</si>
  <si>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</si>
  <si>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</si>
  <si>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</si>
  <si>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</si>
  <si>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</si>
  <si>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</si>
  <si>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</si>
  <si>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</si>
  <si>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</si>
  <si>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</si>
  <si>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</si>
  <si>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</si>
  <si>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</si>
  <si>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</si>
  <si>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</si>
  <si>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</si>
  <si>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</si>
  <si>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</si>
  <si>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</si>
  <si>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</si>
  <si>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</si>
  <si>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</si>
  <si>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</si>
  <si>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</si>
  <si>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</si>
  <si>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</si>
  <si>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</si>
  <si>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</si>
  <si>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</si>
  <si>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</si>
  <si>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</si>
  <si>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</si>
  <si>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</si>
  <si>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</si>
  <si>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</si>
  <si>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</si>
  <si>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</si>
  <si>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</si>
  <si>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</si>
  <si>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</si>
  <si>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</si>
  <si>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</si>
  <si>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</si>
  <si>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</si>
  <si>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</si>
  <si>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</si>
  <si>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</si>
  <si>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</si>
  <si>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</si>
  <si>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</si>
  <si>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</si>
  <si>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</si>
  <si>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</si>
  <si>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</si>
  <si>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</si>
  <si>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</si>
  <si>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</si>
  <si>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</si>
  <si>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</si>
  <si>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</si>
  <si>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</si>
  <si>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</si>
  <si>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</si>
  <si>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</si>
  <si>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</si>
  <si>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</si>
  <si>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</si>
  <si>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</si>
  <si>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</si>
  <si>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</si>
  <si>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</si>
  <si>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</si>
  <si>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</si>
  <si>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</si>
  <si>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</si>
  <si>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</si>
  <si>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</si>
  <si>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</si>
  <si>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</si>
  <si>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</si>
  <si>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</si>
  <si>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</si>
  <si>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</si>
  <si>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</si>
  <si>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</si>
  <si>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</si>
  <si>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</si>
  <si>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</si>
  <si>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</si>
  <si>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</si>
  <si>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</si>
  <si>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</si>
  <si>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</si>
  <si>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</si>
  <si>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</si>
  <si>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</si>
  <si>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</si>
  <si>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</si>
  <si>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</si>
  <si>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</si>
  <si>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</si>
  <si>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</si>
  <si>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</si>
  <si>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</si>
  <si>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</si>
  <si>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</si>
  <si>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</si>
  <si>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</si>
  <si>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</si>
  <si>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</si>
  <si>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</si>
  <si>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</si>
  <si>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</si>
  <si>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</si>
  <si>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</si>
  <si>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</si>
  <si>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</si>
  <si>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</si>
  <si>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</si>
  <si>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</si>
  <si>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</si>
  <si>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</si>
  <si>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</si>
  <si>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</si>
  <si>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</si>
  <si>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</si>
  <si>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</si>
  <si>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</si>
  <si>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</si>
  <si>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</si>
  <si>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</si>
  <si>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</si>
  <si>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</si>
  <si>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</si>
  <si>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</si>
  <si>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</si>
  <si>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</si>
  <si>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</si>
  <si>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</si>
  <si>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</si>
  <si>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</si>
  <si>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</si>
  <si>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</si>
  <si>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</si>
  <si>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</si>
  <si>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</si>
  <si>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</si>
  <si>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</si>
  <si>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</si>
  <si>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</si>
  <si>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</si>
  <si>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</si>
  <si>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</si>
  <si>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</si>
  <si>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</si>
  <si>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</si>
  <si>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</si>
  <si>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</si>
  <si>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</si>
  <si>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</si>
  <si>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</si>
  <si>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</si>
  <si>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</si>
  <si>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</si>
  <si>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</si>
  <si>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</si>
  <si>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</si>
  <si>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</si>
  <si>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</si>
  <si>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</si>
  <si>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</si>
  <si>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</si>
  <si>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</si>
  <si>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</si>
  <si>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</si>
  <si>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</si>
  <si>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</si>
  <si>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</si>
  <si>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</si>
  <si>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</si>
  <si>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</si>
  <si>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</si>
  <si>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</si>
  <si>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</si>
  <si>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</si>
  <si>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</si>
  <si>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</si>
  <si>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</si>
  <si>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</si>
  <si>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</si>
  <si>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</si>
  <si>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</si>
  <si>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</si>
  <si>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</si>
  <si>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</si>
  <si>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</si>
  <si>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</si>
  <si>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</si>
  <si>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</si>
  <si>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</si>
  <si>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</si>
  <si>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</si>
  <si>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</si>
  <si>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</si>
  <si>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</si>
  <si>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</si>
  <si>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</si>
  <si>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</si>
  <si>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</si>
  <si>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</si>
  <si>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</si>
  <si>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</si>
  <si>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</si>
  <si>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</si>
  <si>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</si>
  <si>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</si>
  <si>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</si>
  <si>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</si>
  <si>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</si>
  <si>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</si>
  <si>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</si>
  <si>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</si>
  <si>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</si>
  <si>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</si>
  <si>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</si>
  <si>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</si>
  <si>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</si>
  <si>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</si>
  <si>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</si>
  <si>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</si>
  <si>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</si>
  <si>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</si>
  <si>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</si>
  <si>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</si>
  <si>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</si>
  <si>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</si>
  <si>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</si>
  <si>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</si>
  <si>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</si>
  <si>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</si>
  <si>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</si>
  <si>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</si>
  <si>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</si>
  <si>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</si>
  <si>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</si>
  <si>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</si>
  <si>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</si>
  <si>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</si>
  <si>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</si>
  <si>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</si>
  <si>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</si>
  <si>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</si>
  <si>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</si>
  <si>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</si>
  <si>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</si>
  <si>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</si>
  <si>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</si>
  <si>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</si>
  <si>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</si>
  <si>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</si>
  <si>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</si>
  <si>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</si>
  <si>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</si>
  <si>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</si>
  <si>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</si>
  <si>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</si>
  <si>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</si>
  <si>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</si>
  <si>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</si>
  <si>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</si>
  <si>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</si>
  <si>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</si>
  <si>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</si>
  <si>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</si>
  <si>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</si>
  <si>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</si>
  <si>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</si>
  <si>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</si>
  <si>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</si>
  <si>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</si>
  <si>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</si>
  <si>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</si>
  <si>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</si>
  <si>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</si>
  <si>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</si>
  <si>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</si>
  <si>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</si>
  <si>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</si>
  <si>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</si>
  <si>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</si>
  <si>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</si>
  <si>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</si>
  <si>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</si>
  <si>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</si>
  <si>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</si>
  <si>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</si>
  <si>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</si>
  <si>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</si>
  <si>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</si>
  <si>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</si>
  <si>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</si>
  <si>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</si>
  <si>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</si>
  <si>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</si>
  <si>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</si>
  <si>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</si>
  <si>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</si>
  <si>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</si>
  <si>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</si>
  <si>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</si>
  <si>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</si>
  <si>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</si>
  <si>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</si>
  <si>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</si>
  <si>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</si>
  <si>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</si>
  <si>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</si>
  <si>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</si>
  <si>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</si>
  <si>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</si>
  <si>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</si>
  <si>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</si>
  <si>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</si>
  <si>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</si>
  <si>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</si>
  <si>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</si>
  <si>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</si>
  <si>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</si>
  <si>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</si>
  <si>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</si>
  <si>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</si>
  <si>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</si>
  <si>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</si>
  <si>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</si>
  <si>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</si>
  <si>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</si>
  <si>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</si>
  <si>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</si>
  <si>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</si>
  <si>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</si>
  <si>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</si>
  <si>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</si>
  <si>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</si>
  <si>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</si>
  <si>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</si>
  <si>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</si>
  <si>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</si>
  <si>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</si>
  <si>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</si>
  <si>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</si>
  <si>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</si>
  <si>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</si>
  <si>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</si>
  <si>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</si>
  <si>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</si>
  <si>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</si>
  <si>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</si>
  <si>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</si>
  <si>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</si>
  <si>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</si>
  <si>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</si>
  <si>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</si>
  <si>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</si>
  <si>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</si>
  <si>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</si>
  <si>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</si>
  <si>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</si>
  <si>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</si>
  <si>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</si>
  <si>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</si>
  <si>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</si>
  <si>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</si>
  <si>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</si>
  <si>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</si>
  <si>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</si>
  <si>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</si>
  <si>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</si>
  <si>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</si>
  <si>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</si>
  <si>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</si>
  <si>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</si>
  <si>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</si>
  <si>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</si>
  <si>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</si>
  <si>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</si>
  <si>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</si>
  <si>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</si>
  <si>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</si>
  <si>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</si>
  <si>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</si>
  <si>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</si>
  <si>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</si>
  <si>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</si>
  <si>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</si>
  <si>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</si>
  <si>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</si>
  <si>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</si>
  <si>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</si>
  <si>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</si>
  <si>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</si>
  <si>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</si>
  <si>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</si>
  <si>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</si>
  <si>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</si>
  <si>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</si>
  <si>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</si>
  <si>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</si>
  <si>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</si>
  <si>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</si>
  <si>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</si>
  <si>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</si>
  <si>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</si>
  <si>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</si>
  <si>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</si>
  <si>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</si>
  <si>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</si>
  <si>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</si>
  <si>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</si>
  <si>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</si>
  <si>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</si>
  <si>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</si>
  <si>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</si>
  <si>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</si>
  <si>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</si>
  <si>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</si>
  <si>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</si>
  <si>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</si>
  <si>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</si>
  <si>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</si>
  <si>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</si>
  <si>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</si>
  <si>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</si>
  <si>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</si>
  <si>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</si>
  <si>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</si>
  <si>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</si>
  <si>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</si>
  <si>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</si>
  <si>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</si>
  <si>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</si>
  <si>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</si>
  <si>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</si>
  <si>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</si>
  <si>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</si>
  <si>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</si>
  <si>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</si>
  <si>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</si>
  <si>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</si>
  <si>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</si>
  <si>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</si>
  <si>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</si>
  <si>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</si>
  <si>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</si>
  <si>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</si>
  <si>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</si>
  <si>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</si>
  <si>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</si>
  <si>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</si>
  <si>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</si>
  <si>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</si>
  <si>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</si>
  <si>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</si>
  <si>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</si>
  <si>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</si>
  <si>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</si>
  <si>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</si>
  <si>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</si>
  <si>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</si>
  <si>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</si>
  <si>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</si>
  <si>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</si>
  <si>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</si>
  <si>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</si>
  <si>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</si>
  <si>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</si>
  <si>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</si>
  <si>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</si>
  <si>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</si>
  <si>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</si>
  <si>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</si>
  <si>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</si>
  <si>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</si>
  <si>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</si>
  <si>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</si>
  <si>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</si>
  <si>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</si>
  <si>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</si>
  <si>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</si>
  <si>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</si>
  <si>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</si>
  <si>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</si>
  <si>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</si>
  <si>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</si>
  <si>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</si>
  <si>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</si>
  <si>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</si>
  <si>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</si>
  <si>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</si>
  <si>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</si>
  <si>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</si>
  <si>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</si>
  <si>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</si>
  <si>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</si>
  <si>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</si>
  <si>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</si>
  <si>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</si>
  <si>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</si>
  <si>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</si>
  <si>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</si>
  <si>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</si>
  <si>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</si>
  <si>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</si>
  <si>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</si>
  <si>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</si>
  <si>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</si>
  <si>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</si>
  <si>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</si>
  <si>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</si>
  <si>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</si>
  <si>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</si>
  <si>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</si>
  <si>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</si>
  <si>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</si>
  <si>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</si>
  <si>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</si>
  <si>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</si>
  <si>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</si>
  <si>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</si>
  <si>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</si>
  <si>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</si>
  <si>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</si>
  <si>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</si>
  <si>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</si>
  <si>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</si>
  <si>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</si>
  <si>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</si>
  <si>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</si>
  <si>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</si>
  <si>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</si>
  <si>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</si>
  <si>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</si>
  <si>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</si>
  <si>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</si>
  <si>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</si>
  <si>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</si>
  <si>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</si>
  <si>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</si>
  <si>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</si>
  <si>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</si>
  <si>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</si>
  <si>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</si>
  <si>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</si>
  <si>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</si>
  <si>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</si>
  <si>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</si>
  <si>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</si>
  <si>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</si>
  <si>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</si>
  <si>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</si>
  <si>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</si>
  <si>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</si>
  <si>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</si>
  <si>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</si>
  <si>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</si>
  <si>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</si>
  <si>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</si>
  <si>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</si>
  <si>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</si>
  <si>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</si>
  <si>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</si>
  <si>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</si>
  <si>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</si>
  <si>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</si>
  <si>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</si>
  <si>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</si>
  <si>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</si>
  <si>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</si>
  <si>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</si>
  <si>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</si>
  <si>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</si>
  <si>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</si>
  <si>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</si>
  <si>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</si>
  <si>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</si>
  <si>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</si>
  <si>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</si>
  <si>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</si>
  <si>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</si>
  <si>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</si>
  <si>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</si>
  <si>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</si>
  <si>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</si>
  <si>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</si>
  <si>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</si>
  <si>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</si>
  <si>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</si>
  <si>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</si>
  <si>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</si>
  <si>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</si>
  <si>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</si>
  <si>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</si>
  <si>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</si>
  <si>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</si>
  <si>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</si>
  <si>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</si>
  <si>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</si>
  <si>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</si>
  <si>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</si>
  <si>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</si>
  <si>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</si>
  <si>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</si>
  <si>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</si>
  <si>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</si>
  <si>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</si>
  <si>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</si>
  <si>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</si>
  <si>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</si>
  <si>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</si>
  <si>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</si>
  <si>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</si>
  <si>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</si>
  <si>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</si>
  <si>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</si>
  <si>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</si>
  <si>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</si>
  <si>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</si>
  <si>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</si>
  <si>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</si>
  <si>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</si>
  <si>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</si>
  <si>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</si>
  <si>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</si>
  <si>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</si>
  <si>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</si>
  <si>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</si>
  <si>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</si>
  <si>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</si>
  <si>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</si>
  <si>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</si>
  <si>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</si>
  <si>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</si>
  <si>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</si>
  <si>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</si>
  <si>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</si>
  <si>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</si>
  <si>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</si>
  <si>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</si>
  <si>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</si>
  <si>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</si>
  <si>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</si>
  <si>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</si>
  <si>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</si>
  <si>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</si>
  <si>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</si>
  <si>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</si>
  <si>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</si>
  <si>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</si>
  <si>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</si>
  <si>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</si>
  <si>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</si>
  <si>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</si>
  <si>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</si>
  <si>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</si>
  <si>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</si>
  <si>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</si>
  <si>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</si>
  <si>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</si>
  <si>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</si>
  <si>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</si>
  <si>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</si>
  <si>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</si>
  <si>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</si>
  <si>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</si>
  <si>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</si>
  <si>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</si>
  <si>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</si>
  <si>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</si>
  <si>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</si>
  <si>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</si>
  <si>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</si>
  <si>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</si>
  <si>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</si>
  <si>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</si>
  <si>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</si>
  <si>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</si>
  <si>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</si>
  <si>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</si>
  <si>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</si>
  <si>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</si>
  <si>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</si>
  <si>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</si>
  <si>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</si>
  <si>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</si>
  <si>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</si>
  <si>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</si>
  <si>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</si>
  <si>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</si>
  <si>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</si>
  <si>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</si>
  <si>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</si>
  <si>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</si>
  <si>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</si>
  <si>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</si>
  <si>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</si>
  <si>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</si>
  <si>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</si>
  <si>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</si>
  <si>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</si>
  <si>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</si>
  <si>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</si>
  <si>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</si>
  <si>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</si>
  <si>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</si>
  <si>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</si>
  <si>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</si>
  <si>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</si>
  <si>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</si>
  <si>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</si>
  <si>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</si>
  <si>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</si>
  <si>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</si>
  <si>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</si>
  <si>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</si>
  <si>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</si>
  <si>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</si>
  <si>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</si>
  <si>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</si>
  <si>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</si>
  <si>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</si>
  <si>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</si>
  <si>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</si>
  <si>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</si>
  <si>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</si>
  <si>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</si>
  <si>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</si>
  <si>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</si>
  <si>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</si>
  <si>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</si>
  <si>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</si>
  <si>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</si>
  <si>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</si>
  <si>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</si>
  <si>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</si>
  <si>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</si>
  <si>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</si>
  <si>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</si>
  <si>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</si>
  <si>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</si>
  <si>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</si>
  <si>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</si>
  <si>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</si>
  <si>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r>
      <rPr>
        <u/>
        <sz val="11"/>
        <color theme="1"/>
        <rFont val="Calibri (Body)"/>
      </rPr>
      <t xml:space="preserve">&gt; </t>
    </r>
    <r>
      <rPr>
        <sz val="11"/>
        <color theme="1"/>
        <rFont val="Calibri (Body)"/>
      </rPr>
      <t xml:space="preserve"> 50000</t>
    </r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</si>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</sst>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 (Body)"/>
    </font>
    <font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[StarterBook_Kodali.xlsx]Category Stats!PivotTable1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Categorical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p3d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8-BE4B-8078-3BAB482D7F82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8-BE4B-8078-3BAB482D7F82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8-BE4B-8078-3BAB482D7F82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B8-BE4B-8078-3BAB482D7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56026335"/>
        <c:axId val="1942099775"/>
        <c:axId val="0"/>
      </c:bar3DChart>
      <c:catAx>
        <c:axId val="195602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99775"/>
        <c:crosses val="autoZero"/>
        <c:auto val="1"/>
        <c:lblAlgn val="ctr"/>
        <c:lblOffset val="100"/>
        <c:noMultiLvlLbl val="0"/>
      </c:catAx>
      <c:valAx>
        <c:axId val="19420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2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[StarterBook_Kodali.xlsx]Subcategory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Stats'!$A$6:$A$13</c:f>
              <c:strCache>
                <c:ptCount val="7"/>
                <c:pt idx="0">
                  <c:v>musical</c:v>
                </c:pt>
                <c:pt idx="1">
                  <c:v>nature</c:v>
                </c:pt>
                <c:pt idx="2">
                  <c:v>people</c:v>
                </c:pt>
                <c:pt idx="3">
                  <c:v>photobooks</c:v>
                </c:pt>
                <c:pt idx="4">
                  <c:v>places</c:v>
                </c:pt>
                <c:pt idx="5">
                  <c:v>plays</c:v>
                </c:pt>
                <c:pt idx="6">
                  <c:v>spaces</c:v>
                </c:pt>
              </c:strCache>
            </c:strRef>
          </c:cat>
          <c:val>
            <c:numRef>
              <c:f>'Subcategory Stats'!$B$6:$B$13</c:f>
              <c:numCache>
                <c:formatCode>General</c:formatCode>
                <c:ptCount val="7"/>
                <c:pt idx="0">
                  <c:v>20</c:v>
                </c:pt>
                <c:pt idx="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8-C74C-8E33-02EF37DCFAC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Stats'!$A$6:$A$13</c:f>
              <c:strCache>
                <c:ptCount val="7"/>
                <c:pt idx="0">
                  <c:v>musical</c:v>
                </c:pt>
                <c:pt idx="1">
                  <c:v>nature</c:v>
                </c:pt>
                <c:pt idx="2">
                  <c:v>people</c:v>
                </c:pt>
                <c:pt idx="3">
                  <c:v>photobooks</c:v>
                </c:pt>
                <c:pt idx="4">
                  <c:v>places</c:v>
                </c:pt>
                <c:pt idx="5">
                  <c:v>plays</c:v>
                </c:pt>
                <c:pt idx="6">
                  <c:v>spaces</c:v>
                </c:pt>
              </c:strCache>
            </c:strRef>
          </c:cat>
          <c:val>
            <c:numRef>
              <c:f>'Subcategory Stats'!$C$6:$C$13</c:f>
              <c:numCache>
                <c:formatCode>General</c:formatCode>
                <c:ptCount val="7"/>
                <c:pt idx="0">
                  <c:v>60</c:v>
                </c:pt>
                <c:pt idx="1">
                  <c:v>20</c:v>
                </c:pt>
                <c:pt idx="2">
                  <c:v>20</c:v>
                </c:pt>
                <c:pt idx="3">
                  <c:v>57</c:v>
                </c:pt>
                <c:pt idx="4">
                  <c:v>20</c:v>
                </c:pt>
                <c:pt idx="5">
                  <c:v>353</c:v>
                </c:pt>
                <c:pt idx="6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8-C74C-8E33-02EF37DCFAC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Stats'!$A$6:$A$13</c:f>
              <c:strCache>
                <c:ptCount val="7"/>
                <c:pt idx="0">
                  <c:v>musical</c:v>
                </c:pt>
                <c:pt idx="1">
                  <c:v>nature</c:v>
                </c:pt>
                <c:pt idx="2">
                  <c:v>people</c:v>
                </c:pt>
                <c:pt idx="3">
                  <c:v>photobooks</c:v>
                </c:pt>
                <c:pt idx="4">
                  <c:v>places</c:v>
                </c:pt>
                <c:pt idx="5">
                  <c:v>plays</c:v>
                </c:pt>
                <c:pt idx="6">
                  <c:v>spaces</c:v>
                </c:pt>
              </c:strCache>
            </c:strRef>
          </c:cat>
          <c:val>
            <c:numRef>
              <c:f>'Subcategory Stats'!$D$6:$D$13</c:f>
              <c:numCache>
                <c:formatCode>General</c:formatCode>
                <c:ptCount val="7"/>
                <c:pt idx="5">
                  <c:v>19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8-C74C-8E33-02EF37DCFAC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Stats'!$A$6:$A$13</c:f>
              <c:strCache>
                <c:ptCount val="7"/>
                <c:pt idx="0">
                  <c:v>musical</c:v>
                </c:pt>
                <c:pt idx="1">
                  <c:v>nature</c:v>
                </c:pt>
                <c:pt idx="2">
                  <c:v>people</c:v>
                </c:pt>
                <c:pt idx="3">
                  <c:v>photobooks</c:v>
                </c:pt>
                <c:pt idx="4">
                  <c:v>places</c:v>
                </c:pt>
                <c:pt idx="5">
                  <c:v>plays</c:v>
                </c:pt>
                <c:pt idx="6">
                  <c:v>spaces</c:v>
                </c:pt>
              </c:strCache>
            </c:strRef>
          </c:cat>
          <c:val>
            <c:numRef>
              <c:f>'Subcategory Stats'!$E$6:$E$13</c:f>
              <c:numCache>
                <c:formatCode>General</c:formatCode>
                <c:ptCount val="7"/>
                <c:pt idx="0">
                  <c:v>60</c:v>
                </c:pt>
                <c:pt idx="3">
                  <c:v>103</c:v>
                </c:pt>
                <c:pt idx="5">
                  <c:v>694</c:v>
                </c:pt>
                <c:pt idx="6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78-C74C-8E33-02EF37DCF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30818783"/>
        <c:axId val="2034665007"/>
        <c:axId val="0"/>
      </c:bar3DChart>
      <c:catAx>
        <c:axId val="203081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665007"/>
        <c:crosses val="autoZero"/>
        <c:auto val="1"/>
        <c:lblAlgn val="ctr"/>
        <c:lblOffset val="100"/>
        <c:noMultiLvlLbl val="0"/>
      </c:catAx>
      <c:valAx>
        <c:axId val="203466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81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[StarterBook_Kodali.xlsx]Date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Outcomes'!$B$6:$B$18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5-E049-A164-2CF5EA1CC4FE}"/>
            </c:ext>
          </c:extLst>
        </c:ser>
        <c:ser>
          <c:idx val="1"/>
          <c:order val="1"/>
          <c:tx>
            <c:strRef>
              <c:f>'Date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Outcomes'!$C$6:$C$18</c:f>
              <c:numCache>
                <c:formatCode>General</c:formatCode>
                <c:ptCount val="12"/>
                <c:pt idx="0">
                  <c:v>7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5-E049-A164-2CF5EA1CC4FE}"/>
            </c:ext>
          </c:extLst>
        </c:ser>
        <c:ser>
          <c:idx val="2"/>
          <c:order val="2"/>
          <c:tx>
            <c:strRef>
              <c:f>'Date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Outcomes'!$D$6:$D$18</c:f>
              <c:numCache>
                <c:formatCode>General</c:formatCode>
                <c:ptCount val="12"/>
                <c:pt idx="1">
                  <c:v>10</c:v>
                </c:pt>
                <c:pt idx="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5-E049-A164-2CF5EA1CC4FE}"/>
            </c:ext>
          </c:extLst>
        </c:ser>
        <c:ser>
          <c:idx val="3"/>
          <c:order val="3"/>
          <c:tx>
            <c:strRef>
              <c:f>'Date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Outcomes'!$E$6:$E$18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E5-E049-A164-2CF5EA1CC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576559"/>
        <c:axId val="2026552831"/>
      </c:lineChart>
      <c:catAx>
        <c:axId val="202657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52831"/>
        <c:crosses val="autoZero"/>
        <c:auto val="1"/>
        <c:lblAlgn val="ctr"/>
        <c:lblOffset val="100"/>
        <c:noMultiLvlLbl val="0"/>
      </c:catAx>
      <c:valAx>
        <c:axId val="202655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7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5-E14B-863B-CCC2E79153F7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5-E14B-863B-CCC2E79153F7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5-E14B-863B-CCC2E791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224815"/>
        <c:axId val="2058713887"/>
      </c:lineChart>
      <c:catAx>
        <c:axId val="203522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713887"/>
        <c:crosses val="autoZero"/>
        <c:auto val="1"/>
        <c:lblAlgn val="ctr"/>
        <c:lblOffset val="100"/>
        <c:noMultiLvlLbl val="0"/>
      </c:catAx>
      <c:valAx>
        <c:axId val="205871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22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15</xdr:row>
      <xdr:rowOff>19050</xdr:rowOff>
    </xdr:from>
    <xdr:to>
      <xdr:col>15</xdr:col>
      <xdr:colOff>711200</xdr:colOff>
      <xdr:row>39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EF41A0-36CC-A542-BD6A-41CF1468B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9</xdr:row>
      <xdr:rowOff>88900</xdr:rowOff>
    </xdr:from>
    <xdr:to>
      <xdr:col>14</xdr:col>
      <xdr:colOff>304800</xdr:colOff>
      <xdr:row>31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56402-6D7C-0D46-86EE-A0557D80A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15</xdr:row>
      <xdr:rowOff>101600</xdr:rowOff>
    </xdr:from>
    <xdr:to>
      <xdr:col>12</xdr:col>
      <xdr:colOff>101600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02948-F052-BF44-A22D-AF9758F0C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1581150</xdr:colOff>
      <xdr:row>18</xdr:row>
      <xdr:rowOff>158750</xdr:rowOff>
    </xdr:from>
    <xdr:to>
      <xdr:col>7</xdr:col>
      <xdr:colOff>825500</xdr:colOff>
      <xdr:row>41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482D2-9234-EF4D-AE38-BC0B19530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ee R Kodali" refreshedDate="44107.760022222225" createdVersion="6" refreshedVersion="6" minRefreshableVersion="3" recordCount="4114" xr:uid="{86C8064A-8039-B848-BD88-43C77DE96E1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ee R Kodali" refreshedDate="44107.778315277777" createdVersion="6" refreshedVersion="6" minRefreshableVersion="3" recordCount="4114" xr:uid="{DB3CF8CC-E772-E040-A51F-A1277CE4826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41DF9-8210-5C43-BA85-F6E94541A08D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DCDE6-1FC4-C64A-8FA9-E35121456A31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8">
    <i>
      <x v="18"/>
    </i>
    <i>
      <x v="19"/>
    </i>
    <i>
      <x v="21"/>
    </i>
    <i>
      <x v="22"/>
    </i>
    <i>
      <x v="23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CAA48-79E3-3544-8B66-86AB50C32D47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h="1" sd="0" x="3"/>
        <item h="1" sd="0" x="4"/>
        <item h="1" sd="0" x="5"/>
        <item h="1" sd="0" x="6"/>
        <item h="1" sd="0" x="7"/>
        <item h="1"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5" zoomScaleNormal="90" workbookViewId="0">
      <selection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18.33203125" customWidth="1"/>
    <col min="17" max="17" width="20.6640625" customWidth="1"/>
    <col min="18" max="18" width="24" customWidth="1"/>
    <col min="19" max="19" width="23.6640625" customWidth="1"/>
    <col min="20" max="20" width="23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2AF22-B026-B048-9FDC-DC2F81FBC002}">
  <dimension ref="A1:F14"/>
  <sheetViews>
    <sheetView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5" customWidth="1"/>
    <col min="3" max="3" width="10" customWidth="1"/>
    <col min="4" max="4" width="6.5" customWidth="1"/>
    <col min="5" max="5" width="8.83203125" bestFit="1" customWidth="1"/>
    <col min="6" max="6" width="13" customWidth="1"/>
    <col min="7" max="7" width="7.1640625" bestFit="1" customWidth="1"/>
    <col min="8" max="8" width="5.6640625" bestFit="1" customWidth="1"/>
    <col min="9" max="9" width="10.5" bestFit="1" customWidth="1"/>
    <col min="10" max="10" width="8.83203125" bestFit="1" customWidth="1"/>
    <col min="11" max="11" width="7.6640625" bestFit="1" customWidth="1"/>
    <col min="12" max="12" width="10.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9.83203125" bestFit="1" customWidth="1"/>
    <col min="17" max="17" width="7.1640625" bestFit="1" customWidth="1"/>
    <col min="18" max="18" width="5.6640625" bestFit="1" customWidth="1"/>
    <col min="19" max="19" width="10.5" bestFit="1" customWidth="1"/>
    <col min="20" max="20" width="9.83203125" bestFit="1" customWidth="1"/>
    <col min="21" max="21" width="12.6640625" bestFit="1" customWidth="1"/>
    <col min="22" max="22" width="10.5" bestFit="1" customWidth="1"/>
    <col min="23" max="23" width="15.1640625" bestFit="1" customWidth="1"/>
    <col min="25" max="25" width="7.1640625" bestFit="1" customWidth="1"/>
    <col min="26" max="26" width="10.5" bestFit="1" customWidth="1"/>
    <col min="27" max="27" width="13.33203125" bestFit="1" customWidth="1"/>
    <col min="28" max="28" width="11.5" bestFit="1" customWidth="1"/>
    <col min="29" max="29" width="7.1640625" bestFit="1" customWidth="1"/>
    <col min="30" max="30" width="10.5" bestFit="1" customWidth="1"/>
    <col min="31" max="31" width="14" bestFit="1" customWidth="1"/>
    <col min="32" max="32" width="9.83203125" bestFit="1" customWidth="1"/>
    <col min="33" max="33" width="7.1640625" bestFit="1" customWidth="1"/>
    <col min="34" max="34" width="5.6640625" bestFit="1" customWidth="1"/>
    <col min="35" max="35" width="10.5" bestFit="1" customWidth="1"/>
    <col min="36" max="36" width="11.1640625" bestFit="1" customWidth="1"/>
    <col min="37" max="3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3835-208B-5640-8DCE-637B9485EA80}">
  <dimension ref="A1:F13"/>
  <sheetViews>
    <sheetView workbookViewId="0">
      <selection activeCell="I6" sqref="I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8380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8359</v>
      </c>
      <c r="B6" s="7">
        <v>20</v>
      </c>
      <c r="C6" s="7">
        <v>60</v>
      </c>
      <c r="D6" s="7"/>
      <c r="E6" s="7">
        <v>60</v>
      </c>
      <c r="F6" s="7">
        <v>140</v>
      </c>
    </row>
    <row r="7" spans="1:6" x14ac:dyDescent="0.2">
      <c r="A7" s="9" t="s">
        <v>8343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8350</v>
      </c>
      <c r="B8" s="7"/>
      <c r="C8" s="7">
        <v>20</v>
      </c>
      <c r="D8" s="7"/>
      <c r="E8" s="7"/>
      <c r="F8" s="7">
        <v>20</v>
      </c>
    </row>
    <row r="9" spans="1:6" x14ac:dyDescent="0.2">
      <c r="A9" s="9" t="s">
        <v>8339</v>
      </c>
      <c r="B9" s="7"/>
      <c r="C9" s="7">
        <v>57</v>
      </c>
      <c r="D9" s="7"/>
      <c r="E9" s="7">
        <v>103</v>
      </c>
      <c r="F9" s="7">
        <v>160</v>
      </c>
    </row>
    <row r="10" spans="1:6" x14ac:dyDescent="0.2">
      <c r="A10" s="9" t="s">
        <v>8345</v>
      </c>
      <c r="B10" s="7"/>
      <c r="C10" s="7">
        <v>20</v>
      </c>
      <c r="D10" s="7"/>
      <c r="E10" s="7"/>
      <c r="F10" s="7">
        <v>20</v>
      </c>
    </row>
    <row r="11" spans="1:6" x14ac:dyDescent="0.2">
      <c r="A11" s="9" t="s">
        <v>8318</v>
      </c>
      <c r="B11" s="7"/>
      <c r="C11" s="7">
        <v>353</v>
      </c>
      <c r="D11" s="7">
        <v>19</v>
      </c>
      <c r="E11" s="7">
        <v>694</v>
      </c>
      <c r="F11" s="7">
        <v>1066</v>
      </c>
    </row>
    <row r="12" spans="1:6" x14ac:dyDescent="0.2">
      <c r="A12" s="9" t="s">
        <v>8357</v>
      </c>
      <c r="B12" s="7">
        <v>17</v>
      </c>
      <c r="C12" s="7">
        <v>80</v>
      </c>
      <c r="D12" s="7">
        <v>5</v>
      </c>
      <c r="E12" s="7">
        <v>85</v>
      </c>
      <c r="F12" s="7">
        <v>187</v>
      </c>
    </row>
    <row r="13" spans="1:6" x14ac:dyDescent="0.2">
      <c r="A13" s="9" t="s">
        <v>8361</v>
      </c>
      <c r="B13" s="7">
        <v>37</v>
      </c>
      <c r="C13" s="7">
        <v>610</v>
      </c>
      <c r="D13" s="7">
        <v>24</v>
      </c>
      <c r="E13" s="7">
        <v>942</v>
      </c>
      <c r="F13" s="7">
        <v>1613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02B1-807D-EE4B-9690-31EB0075368B}">
  <dimension ref="A1:F18"/>
  <sheetViews>
    <sheetView workbookViewId="0">
      <selection activeCell="K10" sqref="K1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8379</v>
      </c>
      <c r="B1" t="s">
        <v>8380</v>
      </c>
    </row>
    <row r="2" spans="1:6" x14ac:dyDescent="0.2">
      <c r="A2" s="8" t="s">
        <v>8308</v>
      </c>
      <c r="B2" t="s">
        <v>8380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7">
        <v>1</v>
      </c>
      <c r="C6" s="7">
        <v>7</v>
      </c>
      <c r="D6" s="7"/>
      <c r="E6" s="7">
        <v>12</v>
      </c>
      <c r="F6" s="7">
        <v>20</v>
      </c>
    </row>
    <row r="7" spans="1:6" x14ac:dyDescent="0.2">
      <c r="A7" s="11" t="s">
        <v>8374</v>
      </c>
      <c r="B7" s="7"/>
      <c r="C7" s="7"/>
      <c r="D7" s="7">
        <v>10</v>
      </c>
      <c r="E7" s="7">
        <v>10</v>
      </c>
      <c r="F7" s="7">
        <v>20</v>
      </c>
    </row>
    <row r="8" spans="1:6" x14ac:dyDescent="0.2">
      <c r="A8" s="11" t="s">
        <v>8375</v>
      </c>
      <c r="B8" s="7"/>
      <c r="C8" s="7"/>
      <c r="D8" s="7">
        <v>16</v>
      </c>
      <c r="E8" s="7">
        <v>2</v>
      </c>
      <c r="F8" s="7">
        <v>18</v>
      </c>
    </row>
    <row r="9" spans="1:6" x14ac:dyDescent="0.2">
      <c r="A9" s="11" t="s">
        <v>8376</v>
      </c>
      <c r="B9" s="7"/>
      <c r="C9" s="7">
        <v>1</v>
      </c>
      <c r="D9" s="7"/>
      <c r="E9" s="7">
        <v>1</v>
      </c>
      <c r="F9" s="7">
        <v>2</v>
      </c>
    </row>
    <row r="10" spans="1:6" x14ac:dyDescent="0.2">
      <c r="A10" s="11" t="s">
        <v>8367</v>
      </c>
      <c r="B10" s="7"/>
      <c r="C10" s="7">
        <v>2</v>
      </c>
      <c r="D10" s="7"/>
      <c r="E10" s="7">
        <v>3</v>
      </c>
      <c r="F10" s="7">
        <v>5</v>
      </c>
    </row>
    <row r="11" spans="1:6" x14ac:dyDescent="0.2">
      <c r="A11" s="11" t="s">
        <v>8377</v>
      </c>
      <c r="B11" s="7"/>
      <c r="C11" s="7">
        <v>4</v>
      </c>
      <c r="D11" s="7"/>
      <c r="E11" s="7">
        <v>2</v>
      </c>
      <c r="F11" s="7">
        <v>6</v>
      </c>
    </row>
    <row r="12" spans="1:6" x14ac:dyDescent="0.2">
      <c r="A12" s="11" t="s">
        <v>8368</v>
      </c>
      <c r="B12" s="7"/>
      <c r="C12" s="7"/>
      <c r="D12" s="7"/>
      <c r="E12" s="7">
        <v>1</v>
      </c>
      <c r="F12" s="7">
        <v>1</v>
      </c>
    </row>
    <row r="13" spans="1:6" x14ac:dyDescent="0.2">
      <c r="A13" s="11" t="s">
        <v>8369</v>
      </c>
      <c r="B13" s="7"/>
      <c r="C13" s="7"/>
      <c r="D13" s="7"/>
      <c r="E13" s="7">
        <v>2</v>
      </c>
      <c r="F13" s="7">
        <v>2</v>
      </c>
    </row>
    <row r="14" spans="1:6" x14ac:dyDescent="0.2">
      <c r="A14" s="11" t="s">
        <v>8370</v>
      </c>
      <c r="B14" s="7"/>
      <c r="C14" s="7">
        <v>2</v>
      </c>
      <c r="D14" s="7"/>
      <c r="E14" s="7"/>
      <c r="F14" s="7">
        <v>2</v>
      </c>
    </row>
    <row r="15" spans="1:6" x14ac:dyDescent="0.2">
      <c r="A15" s="11" t="s">
        <v>8371</v>
      </c>
      <c r="B15" s="7"/>
      <c r="C15" s="7">
        <v>1</v>
      </c>
      <c r="D15" s="7"/>
      <c r="E15" s="7">
        <v>3</v>
      </c>
      <c r="F15" s="7">
        <v>4</v>
      </c>
    </row>
    <row r="16" spans="1:6" x14ac:dyDescent="0.2">
      <c r="A16" s="11" t="s">
        <v>8372</v>
      </c>
      <c r="B16" s="7"/>
      <c r="C16" s="7">
        <v>2</v>
      </c>
      <c r="D16" s="7"/>
      <c r="E16" s="7">
        <v>2</v>
      </c>
      <c r="F16" s="7">
        <v>4</v>
      </c>
    </row>
    <row r="17" spans="1:6" x14ac:dyDescent="0.2">
      <c r="A17" s="11" t="s">
        <v>8378</v>
      </c>
      <c r="B17" s="7"/>
      <c r="C17" s="7"/>
      <c r="D17" s="7"/>
      <c r="E17" s="7">
        <v>5</v>
      </c>
      <c r="F17" s="7">
        <v>5</v>
      </c>
    </row>
    <row r="18" spans="1:6" x14ac:dyDescent="0.2">
      <c r="A18" s="11" t="s">
        <v>8361</v>
      </c>
      <c r="B18" s="7">
        <v>1</v>
      </c>
      <c r="C18" s="7">
        <v>19</v>
      </c>
      <c r="D18" s="7">
        <v>26</v>
      </c>
      <c r="E18" s="7">
        <v>43</v>
      </c>
      <c r="F18" s="7">
        <v>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2F52-4E9F-E849-9728-BB0370E2BD17}">
  <dimension ref="A1:H13"/>
  <sheetViews>
    <sheetView workbookViewId="0">
      <selection activeCell="I22" sqref="I22"/>
    </sheetView>
  </sheetViews>
  <sheetFormatPr baseColWidth="10" defaultRowHeight="15" x14ac:dyDescent="0.2"/>
  <cols>
    <col min="1" max="1" width="15.1640625" bestFit="1" customWidth="1"/>
    <col min="2" max="2" width="18.1640625" bestFit="1" customWidth="1"/>
    <col min="3" max="3" width="20.6640625" bestFit="1" customWidth="1"/>
    <col min="4" max="4" width="27.1640625" customWidth="1"/>
    <col min="5" max="5" width="33.5" customWidth="1"/>
    <col min="6" max="6" width="26" customWidth="1"/>
    <col min="7" max="7" width="18.6640625" customWidth="1"/>
    <col min="8" max="8" width="19" customWidth="1"/>
    <col min="9" max="9" width="16.83203125" customWidth="1"/>
    <col min="10" max="10" width="3.5" bestFit="1" customWidth="1"/>
    <col min="11" max="13" width="4.5" bestFit="1" customWidth="1"/>
    <col min="14" max="14" width="10" bestFit="1" customWidth="1"/>
    <col min="15" max="15" width="8.6640625" bestFit="1" customWidth="1"/>
    <col min="16" max="16" width="4.5" bestFit="1" customWidth="1"/>
    <col min="17" max="17" width="8.6640625" bestFit="1" customWidth="1"/>
    <col min="18" max="18" width="4.5" bestFit="1" customWidth="1"/>
    <col min="19" max="19" width="8.6640625" bestFit="1" customWidth="1"/>
    <col min="20" max="20" width="4.5" bestFit="1" customWidth="1"/>
    <col min="21" max="21" width="8.6640625" bestFit="1" customWidth="1"/>
    <col min="22" max="22" width="4.5" bestFit="1" customWidth="1"/>
    <col min="23" max="23" width="8.6640625" bestFit="1" customWidth="1"/>
    <col min="24" max="24" width="4.5" bestFit="1" customWidth="1"/>
    <col min="25" max="25" width="8.6640625" bestFit="1" customWidth="1"/>
    <col min="26" max="26" width="10" bestFit="1" customWidth="1"/>
    <col min="27" max="28" width="8.6640625" bestFit="1" customWidth="1"/>
    <col min="29" max="29" width="4.5" bestFit="1" customWidth="1"/>
    <col min="30" max="31" width="8.6640625" bestFit="1" customWidth="1"/>
    <col min="32" max="32" width="4.5" bestFit="1" customWidth="1"/>
    <col min="33" max="34" width="8.6640625" bestFit="1" customWidth="1"/>
    <col min="35" max="35" width="4.5" bestFit="1" customWidth="1"/>
    <col min="36" max="37" width="8.6640625" bestFit="1" customWidth="1"/>
    <col min="38" max="38" width="10" bestFit="1" customWidth="1"/>
  </cols>
  <sheetData>
    <row r="1" spans="1:8" x14ac:dyDescent="0.2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8400</v>
      </c>
      <c r="H1" s="5" t="s">
        <v>8387</v>
      </c>
    </row>
    <row r="2" spans="1:8" x14ac:dyDescent="0.2">
      <c r="A2" t="s">
        <v>8388</v>
      </c>
      <c r="B2" cm="1">
        <f t="array" ref="B2">COUNTIFS(state, "successful",  goal, "&lt; 1000")</f>
        <v>322</v>
      </c>
      <c r="C2">
        <f>COUNTIFS(state, "failed",  goal, "&lt;1000")</f>
        <v>113</v>
      </c>
      <c r="D2">
        <f>COUNTIFS(state, "canceled",  goal, "&lt;1000")</f>
        <v>18</v>
      </c>
      <c r="E2">
        <f>SUM(B2,C2,D2)</f>
        <v>453</v>
      </c>
      <c r="F2" s="6">
        <f>(B2/E2)</f>
        <v>0.71081677704194257</v>
      </c>
      <c r="G2" s="6">
        <f>(C2/E2)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COUNTIFS(state, "successful",  goal, "&gt;1000", goal, "&lt;4999")</f>
        <v>815</v>
      </c>
      <c r="C3">
        <f>COUNTIFS(state, "failed",  goal, "&gt;1000", goal, "&lt;4999")</f>
        <v>357</v>
      </c>
      <c r="D3">
        <f>COUNTIFS(state, "canceled",  goal, "&gt;1000", goal, "&lt;4999")</f>
        <v>52</v>
      </c>
      <c r="E3">
        <f t="shared" ref="E3:E13" si="0">SUM(B3,C3,D3)</f>
        <v>1224</v>
      </c>
      <c r="F3" s="6">
        <f t="shared" ref="F3:F13" si="1">(B3/E3)</f>
        <v>0.66584967320261434</v>
      </c>
      <c r="G3" s="6">
        <f t="shared" ref="G3:G13" si="2">(C3/E3)</f>
        <v>0.29166666666666669</v>
      </c>
      <c r="H3" s="6">
        <f t="shared" ref="H3:H13" si="3">D3/E3</f>
        <v>4.2483660130718956E-2</v>
      </c>
    </row>
    <row r="4" spans="1:8" x14ac:dyDescent="0.2">
      <c r="A4" t="s">
        <v>8390</v>
      </c>
      <c r="B4">
        <f>COUNTIFS(state, "successful",  goal, "&gt;5000", goal, "&lt;9999")</f>
        <v>230</v>
      </c>
      <c r="C4">
        <f>COUNTIFS(state, "failed",  goal, "&gt;5000", goal, "&lt;9999")</f>
        <v>160</v>
      </c>
      <c r="D4">
        <f>COUNTIFS(state, "canceled",  goal, "&gt;5000", goal, 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2">
      <c r="A5" t="s">
        <v>8391</v>
      </c>
      <c r="B5">
        <f>COUNTIFS(state, "successful",  goal, "&gt;10000", goal, "&lt;14999")</f>
        <v>65</v>
      </c>
      <c r="C5">
        <f>COUNTIFS(state, "failed",  goal, "&gt;10000", goal, "&lt;14999")</f>
        <v>59</v>
      </c>
      <c r="D5">
        <f>COUNTIFS(state, "canceled",  goal, "&gt;10000", goal, 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2">
      <c r="A6" t="s">
        <v>8392</v>
      </c>
      <c r="B6">
        <f>COUNTIFS(state, "successful",  goal, "&gt;15000", goal, "&lt;19999")</f>
        <v>38</v>
      </c>
      <c r="C6">
        <f>COUNTIFS(state, "failed",  goal, "&gt;15000", goal, "&lt;19999")</f>
        <v>32</v>
      </c>
      <c r="D6">
        <f>COUNTIFS(state, "canceled",  goal, "&gt;15000", goal, 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2">
      <c r="A7" t="s">
        <v>8393</v>
      </c>
      <c r="B7">
        <f>COUNTIFS(state, "successful",  goal, "&gt;20000", goal, "&lt;24999")</f>
        <v>18</v>
      </c>
      <c r="C7">
        <f>COUNTIFS(state, "failed",  goal, "&gt;20000", goal, "&lt;24999")</f>
        <v>16</v>
      </c>
      <c r="D7">
        <f>COUNTIFS(state, "canceled",  goal, "&gt;20000", goal, 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2">
      <c r="A8" t="s">
        <v>8394</v>
      </c>
      <c r="B8">
        <f>COUNTIFS(state, "successful",  goal, "&gt;25000", goal, "&lt;29999")</f>
        <v>8</v>
      </c>
      <c r="C8">
        <f>COUNTIFS(state, "failed",  goal, "&gt;25000", goal, "&lt;29999")</f>
        <v>15</v>
      </c>
      <c r="D8">
        <f>COUNTIFS(state, "canceled",  goal, "&gt;25000", goal, "&lt;29999")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2">
      <c r="A9" t="s">
        <v>8395</v>
      </c>
      <c r="B9">
        <f>COUNTIFS(state, "successful",  goal, "&gt;30000", goal, "&lt;34999")</f>
        <v>6</v>
      </c>
      <c r="C9">
        <f>COUNTIFS(state, "failed",  goal, "&gt;30000", goal, "&lt;34999")</f>
        <v>6</v>
      </c>
      <c r="D9">
        <f>COUNTIFS(state, "canceled",  goal, "&gt;30000", goal, "&lt;34999")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2">
      <c r="A10" t="s">
        <v>8396</v>
      </c>
      <c r="B10">
        <f>COUNTIFS(state, "successful",  goal, "&gt;35000", goal, "&lt;39999")</f>
        <v>4</v>
      </c>
      <c r="C10">
        <f>COUNTIFS(state, "failed",  goal, "&gt;35000", goal, "&lt;39999")</f>
        <v>8</v>
      </c>
      <c r="D10">
        <f>COUNTIFS(state, "canceled",  goal, "&gt;35000", goal, "&lt;39999")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2">
      <c r="A11" t="s">
        <v>8397</v>
      </c>
      <c r="B11">
        <f>COUNTIFS(state, "successful",  goal, "&gt;40000", goal, "&lt;44999")</f>
        <v>5</v>
      </c>
      <c r="C11">
        <f>COUNTIFS(state, "failed",  goal, "&gt;40000", goal, "&lt;44999")</f>
        <v>3</v>
      </c>
      <c r="D11">
        <f>COUNTIFS(state, "canceled",  goal, "&gt;40000", goal, "&lt;44999")</f>
        <v>0</v>
      </c>
      <c r="E11">
        <f t="shared" si="0"/>
        <v>8</v>
      </c>
      <c r="F11" s="6">
        <f t="shared" si="1"/>
        <v>0.625</v>
      </c>
      <c r="G11" s="6">
        <f t="shared" si="2"/>
        <v>0.375</v>
      </c>
      <c r="H11" s="6">
        <f t="shared" si="3"/>
        <v>0</v>
      </c>
    </row>
    <row r="12" spans="1:8" x14ac:dyDescent="0.2">
      <c r="A12" t="s">
        <v>8398</v>
      </c>
      <c r="B12">
        <f>COUNTIFS(state, "successful",  goal, "&gt;45000", goal, "&lt;49999")</f>
        <v>3</v>
      </c>
      <c r="C12">
        <f>COUNTIFS(state, "failed",  goal, "&gt;45000", goal, "&lt;49999")</f>
        <v>5</v>
      </c>
      <c r="D12">
        <f>COUNTIFS(state, "canceled",  goal, "&gt;45000", goal, "&lt;49999")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2">
      <c r="A13" s="12" t="s">
        <v>8399</v>
      </c>
      <c r="B13">
        <f>COUNTIFS(state, "successful",  goal, "&gt;= 50000")</f>
        <v>86</v>
      </c>
      <c r="C13">
        <f>COUNTIFS(state, "failed",  goal, "&gt;= 50000")</f>
        <v>258</v>
      </c>
      <c r="D13">
        <f>COUNTIFS(state, "canceled",  goal, "&gt;= 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Category Stats</vt:lpstr>
      <vt:lpstr>Subcategory Stats</vt:lpstr>
      <vt:lpstr>Date Outcomes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Sree R Kodali</cp:lastModifiedBy>
  <dcterms:created xsi:type="dcterms:W3CDTF">2017-04-20T15:17:24Z</dcterms:created>
  <dcterms:modified xsi:type="dcterms:W3CDTF">2020-10-04T01:33:23Z</dcterms:modified>
</cp:coreProperties>
</file>