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\Documents\Python Scripts\CBE\CBE\UnitOps\"/>
    </mc:Choice>
  </mc:AlternateContent>
  <xr:revisionPtr revIDLastSave="0" documentId="13_ncr:1_{C09C3BE6-D5C8-4B10-B724-2CC8D0055CE7}" xr6:coauthVersionLast="44" xr6:coauthVersionMax="44" xr10:uidLastSave="{00000000-0000-0000-0000-000000000000}"/>
  <bookViews>
    <workbookView xWindow="-108" yWindow="-108" windowWidth="23256" windowHeight="12576" xr2:uid="{D770C720-2859-4E1E-8A69-264879DCE44D}"/>
  </bookViews>
  <sheets>
    <sheet name="flask1" sheetId="1" r:id="rId1"/>
    <sheet name="flask2" sheetId="2" r:id="rId2"/>
    <sheet name="flask3" sheetId="3" r:id="rId3"/>
    <sheet name="flask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F28" i="1"/>
  <c r="F29" i="1"/>
  <c r="F30" i="1"/>
  <c r="F27" i="1"/>
  <c r="E32" i="1"/>
  <c r="E31" i="1"/>
  <c r="B29" i="1" l="1"/>
  <c r="A13" i="4" l="1"/>
  <c r="A12" i="4"/>
  <c r="A11" i="4"/>
  <c r="A10" i="4"/>
  <c r="A9" i="4"/>
  <c r="A8" i="4"/>
  <c r="A7" i="4"/>
  <c r="A6" i="4"/>
  <c r="A5" i="4"/>
  <c r="A4" i="4"/>
  <c r="A3" i="4"/>
  <c r="A13" i="3"/>
  <c r="A12" i="3"/>
  <c r="A11" i="3"/>
  <c r="A10" i="3"/>
  <c r="A9" i="3"/>
  <c r="A8" i="3"/>
  <c r="A7" i="3"/>
  <c r="A6" i="3"/>
  <c r="A5" i="3"/>
  <c r="A4" i="3"/>
  <c r="A3" i="3"/>
  <c r="A13" i="2"/>
  <c r="A12" i="2"/>
  <c r="A11" i="2"/>
  <c r="A10" i="2"/>
  <c r="A9" i="2"/>
  <c r="A8" i="2"/>
  <c r="A7" i="2"/>
  <c r="A6" i="2"/>
  <c r="A5" i="2"/>
  <c r="A4" i="2"/>
  <c r="A3" i="2"/>
  <c r="H2" i="4"/>
  <c r="H2" i="3"/>
  <c r="H2" i="2"/>
  <c r="H2" i="1"/>
</calcChain>
</file>

<file path=xl/sharedStrings.xml><?xml version="1.0" encoding="utf-8"?>
<sst xmlns="http://schemas.openxmlformats.org/spreadsheetml/2006/main" count="82" uniqueCount="57">
  <si>
    <t>Dilution Factor</t>
  </si>
  <si>
    <t>Time (hrs)</t>
  </si>
  <si>
    <t>Volume of Cells (µL)</t>
  </si>
  <si>
    <t>Volume of Water (µL)</t>
  </si>
  <si>
    <t>Spec. Reading</t>
  </si>
  <si>
    <t>Actual OD</t>
  </si>
  <si>
    <t>Cell Mass Conc. (g/L)</t>
  </si>
  <si>
    <t>Glucose Conc. (g/L)</t>
  </si>
  <si>
    <t>dilution factor: [2.0, 6.0, 8.0, 9.0, 9.0, 9.0, 9.0, 9.0, 9.0, 11.0, 11.0, 11.0]</t>
  </si>
  <si>
    <t>optical density: [0.77, 3.546, 3.512, 3.969, 4.032, 4.140000000000001, 4.302, 4.338, 4.635, 4.521, 4.345000000000001, 4.323]</t>
  </si>
  <si>
    <t>LinregressResult(slope=0.3734056306878993, intercept=0.9427523224311294, rvalue=0.930740730850681, pvalue=0.007029156507981855, stderr=0.0733538779764219)</t>
  </si>
  <si>
    <t>slope = 0.3734056306878993 hrs^-1 td = 1.856284757364286 hrs</t>
  </si>
  <si>
    <t>mass conc: [0.0462, 0.21275999999999998, 0.21072, 0.23814, 0.24192, 0.2484, 0.25811999999999996, 0.26028, 0.27809999999999996, 0.27126, 0.26070000000000004, 0.25938000000000005]</t>
  </si>
  <si>
    <t>S =  [232.235]</t>
  </si>
  <si>
    <t>0.14494914384889257 *exp( 0.3568613612806695 *t)</t>
  </si>
  <si>
    <t>um = 0.10814668633746802</t>
  </si>
  <si>
    <t>u* = 0.05407334316873401</t>
  </si>
  <si>
    <t>t* = 0.12432362882013524</t>
  </si>
  <si>
    <t>dilution factor: [2.0, 8.0, 8.0, 9.0, 9.0, 9.0, 9.0, 9.0, 11.0, 11.0, 11.0, 11.0]</t>
  </si>
  <si>
    <t>optical density: [1.074, 4.272, 3.112, 4.635, 4.68, 5.22, 4.8870000000000005, 4.905, 5.83, 5.566, 5.687, 5.7090000000000005]</t>
  </si>
  <si>
    <t>LinregressResult(slope=0.7324834087721142, intercept=0.6014909577894829, rvalue=0.7371887800305129, pvalue=0.09452845504588332, stderr=0.3356870122851466)</t>
  </si>
  <si>
    <t>slope = 0.7324834087721142 hrs^-1 td = 0.9462974481864245 hrs</t>
  </si>
  <si>
    <t>mass conc: [0.06444, 0.25632, 0.18672, 0.27809999999999996, 0.2808, 0.3132, 0.29322000000000004, 0.2943, 0.3498, 0.33396000000000003, 0.34121999999999997, 0.34254000000000007]</t>
  </si>
  <si>
    <t>S =  [226.825]</t>
  </si>
  <si>
    <t>0.1531459173669964 *exp( 0.43551011519006305 *t)</t>
  </si>
  <si>
    <t>um = 0.16766763598801201</t>
  </si>
  <si>
    <t>u* = 0.08383381799400601</t>
  </si>
  <si>
    <t>t* = 0.5250912786703497</t>
  </si>
  <si>
    <t>x_star = 0.19249568510577464</t>
  </si>
  <si>
    <t>S_star = 239.32869290785212</t>
  </si>
  <si>
    <t>optical density: [1.072, 3.848, 4.32, 4.761, 4.7250000000000005, 5.157, 4.8420000000000005, 4.995, 5.577, 5.192, 5.368, 5.555]</t>
  </si>
  <si>
    <t>LinregressResult(slope=0.2522817380253724, intercept=1.2489615268956658, rvalue=0.7829033121931291, pvalue=0.06558046884346522, stderr=0.10023933639672639)</t>
  </si>
  <si>
    <t>slope = 0.2522817380253724 hrs^-1 td = 2.7475123089973095 hrs</t>
  </si>
  <si>
    <t>mass conc: [0.06432, 0.23087999999999997, 0.2592, 0.28565999999999997, 0.2835000000000001, 0.30942, 0.29052000000000006, 0.2997, 0.33462, 0.31151999999999996, 0.32208, 0.3333]</t>
  </si>
  <si>
    <t>S =  [227.585]</t>
  </si>
  <si>
    <t>0.16319079901547578 *exp( 0.3791725458840581 *t)</t>
  </si>
  <si>
    <t>um = 0.13982297031293933</t>
  </si>
  <si>
    <t>u* = 0.06991148515646967</t>
  </si>
  <si>
    <t>t* = 0.32194786889477683</t>
  </si>
  <si>
    <t>x_star = 0.1843790799607283</t>
  </si>
  <si>
    <t>S_star = 239.9950766699393</t>
  </si>
  <si>
    <t>dilution factor: [2.0, 8.0, 9.0, 9.0, 9.0, 9.0, 9.0, 9.0, 11.0, 11.0, 11.0, 11.0]</t>
  </si>
  <si>
    <t>optical density: [1.17, 3.48, 4.941000000000001, 4.923, 4.7250000000000005, 5.13, 5.274, 5.301, 5.368, 5.5, 5.577, 5.335]</t>
  </si>
  <si>
    <t>LinregressResult(slope=0.2071053219990535, intercept=1.357749741601995, rvalue=0.7127220592013523, pvalue=0.11193859757847235, stderr=0.1019144225237879)</t>
  </si>
  <si>
    <t>slope = 0.2071053219990535 hrs^-1 td = 3.346834228446882 hrs</t>
  </si>
  <si>
    <t>mass conc: [0.0702, 0.2088, 0.29646000000000006, 0.29538, 0.2835000000000001, 0.3078, 0.31644, 0.31806, 0.32208, 0.33, 0.33462, 0.3201]</t>
  </si>
  <si>
    <t>S =  [229.175]</t>
  </si>
  <si>
    <t>0.17269284920265837 *exp( 0.35337280673954413 *t)</t>
  </si>
  <si>
    <t>um = 0.1312263887534645</t>
  </si>
  <si>
    <t>u* = 0.06561319437673226</t>
  </si>
  <si>
    <t>t* = 0.20514849848788455</t>
  </si>
  <si>
    <t>x_star = 0.1856769766245565</t>
  </si>
  <si>
    <t>S_star = 240.37691861462028</t>
  </si>
  <si>
    <t>S_star = 241.22293408690496</t>
  </si>
  <si>
    <t xml:space="preserve">x_star = 0.15152479095714042   </t>
  </si>
  <si>
    <t>minutes</t>
  </si>
  <si>
    <t>rsq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</si>
</sst>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/>
    <xf numFmtId="3" fontId="0" fillId="0" borderId="0" xfId="0" applyNumberFormat="1" applyBorder="1"/>
    <xf numFmtId="20" fontId="0" fillId="0" borderId="0" xfId="0" applyNumberFormat="1" applyBorder="1"/>
    <xf numFmtId="164" fontId="0" fillId="0" borderId="0" xfId="0" applyNumberFormat="1" applyBorder="1"/>
  </cellXfs>
  <cellStyles count="2">
    <cellStyle name="Normal" xfId="0" builtinId="0"/>
    <cellStyle name="Normal 2" xfId="1" xr:uid="{266A4AF3-7AF9-4B42-9616-7313FB1225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5A46-06D0-4726-942C-B4B56F1CFA31}">
  <dimension ref="A1:H32"/>
  <sheetViews>
    <sheetView tabSelected="1" topLeftCell="A10" workbookViewId="0">
      <selection activeCell="G24" sqref="G24:G27"/>
    </sheetView>
  </sheetViews>
  <sheetFormatPr defaultRowHeight="14.4" x14ac:dyDescent="0.3"/>
  <cols>
    <col min="1" max="1" width="9" bestFit="1" customWidth="1"/>
    <col min="2" max="2" width="17.44140625" bestFit="1" customWidth="1"/>
    <col min="3" max="3" width="18.44140625" bestFit="1" customWidth="1"/>
    <col min="4" max="4" width="13.109375" bestFit="1" customWidth="1"/>
    <col min="5" max="5" width="14.21875" bestFit="1" customWidth="1"/>
    <col min="7" max="7" width="18.109375" bestFit="1" customWidth="1"/>
    <col min="8" max="8" width="16.77734375" bestFit="1" customWidth="1"/>
    <col min="9" max="9" width="17.44140625" bestFit="1" customWidth="1"/>
    <col min="10" max="10" width="18.77734375" bestFit="1" customWidth="1"/>
    <col min="11" max="11" width="13.109375" bestFit="1" customWidth="1"/>
    <col min="12" max="12" width="12.21875" bestFit="1" customWidth="1"/>
    <col min="13" max="13" width="9.109375" bestFit="1" customWidth="1"/>
    <col min="14" max="14" width="18.109375" bestFit="1" customWidth="1"/>
    <col min="15" max="15" width="16.77734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0</v>
      </c>
      <c r="B2">
        <v>1000</v>
      </c>
      <c r="C2">
        <v>1000</v>
      </c>
      <c r="E2">
        <v>0.38500000000000001</v>
      </c>
      <c r="F2" s="1"/>
      <c r="G2" s="1"/>
      <c r="H2" s="1">
        <f>12.5/0.05</f>
        <v>250</v>
      </c>
    </row>
    <row r="3" spans="1:8" x14ac:dyDescent="0.3">
      <c r="A3">
        <v>0.70000000000000284</v>
      </c>
      <c r="B3" s="3">
        <v>500</v>
      </c>
      <c r="C3" s="3">
        <v>2500</v>
      </c>
      <c r="D3" s="1"/>
      <c r="E3" s="1">
        <v>0.59099999999999997</v>
      </c>
      <c r="F3" s="1"/>
      <c r="G3" s="1"/>
      <c r="H3" s="1"/>
    </row>
    <row r="4" spans="1:8" x14ac:dyDescent="0.3">
      <c r="A4">
        <v>0.95000000000000284</v>
      </c>
      <c r="B4" s="3">
        <v>125</v>
      </c>
      <c r="C4" s="3">
        <v>875</v>
      </c>
      <c r="D4" s="1"/>
      <c r="E4" s="1">
        <v>0.439</v>
      </c>
      <c r="F4" s="1"/>
      <c r="G4" s="1"/>
      <c r="H4" s="1"/>
    </row>
    <row r="5" spans="1:8" x14ac:dyDescent="0.3">
      <c r="A5">
        <v>1.06666666666667</v>
      </c>
      <c r="B5" s="3">
        <v>125</v>
      </c>
      <c r="C5" s="3">
        <v>1000</v>
      </c>
      <c r="D5" s="1"/>
      <c r="E5" s="1">
        <v>0.441</v>
      </c>
      <c r="F5" s="1"/>
      <c r="G5" s="1"/>
      <c r="H5" s="1"/>
    </row>
    <row r="6" spans="1:8" x14ac:dyDescent="0.3">
      <c r="A6">
        <v>1.1666666666666643</v>
      </c>
      <c r="B6" s="3">
        <v>125</v>
      </c>
      <c r="C6" s="3">
        <v>1000</v>
      </c>
      <c r="D6" s="1"/>
      <c r="E6" s="1">
        <v>0.44800000000000001</v>
      </c>
      <c r="F6" s="1"/>
      <c r="G6" s="1"/>
      <c r="H6" s="1"/>
    </row>
    <row r="7" spans="1:8" x14ac:dyDescent="0.3">
      <c r="A7">
        <v>1.2666666666666657</v>
      </c>
      <c r="B7" s="3">
        <v>125</v>
      </c>
      <c r="C7" s="3">
        <v>1000</v>
      </c>
      <c r="D7" s="1"/>
      <c r="E7" s="5">
        <v>0.46</v>
      </c>
      <c r="F7" s="1"/>
      <c r="G7" s="1"/>
      <c r="H7" s="1"/>
    </row>
    <row r="8" spans="1:8" x14ac:dyDescent="0.3">
      <c r="A8">
        <v>1.3666666666666671</v>
      </c>
      <c r="B8" s="3">
        <v>125</v>
      </c>
      <c r="C8" s="3">
        <v>1000</v>
      </c>
      <c r="D8" s="1"/>
      <c r="E8" s="5">
        <v>0.47799999999999998</v>
      </c>
      <c r="F8" s="1"/>
      <c r="G8" s="1"/>
      <c r="H8" s="1"/>
    </row>
    <row r="9" spans="1:8" x14ac:dyDescent="0.3">
      <c r="A9">
        <v>1.4666666666666686</v>
      </c>
      <c r="B9" s="3">
        <v>125</v>
      </c>
      <c r="C9" s="3">
        <v>1000</v>
      </c>
      <c r="D9" s="1"/>
      <c r="E9" s="5">
        <v>0.48199999999999998</v>
      </c>
      <c r="F9" s="1"/>
      <c r="G9" s="1"/>
      <c r="H9" s="1"/>
    </row>
    <row r="10" spans="1:8" x14ac:dyDescent="0.3">
      <c r="A10">
        <v>1.5833333333333357</v>
      </c>
      <c r="B10" s="3">
        <v>125</v>
      </c>
      <c r="C10" s="3">
        <v>1000</v>
      </c>
      <c r="D10" s="1"/>
      <c r="E10" s="5">
        <v>0.51500000000000001</v>
      </c>
      <c r="F10" s="1"/>
      <c r="G10" s="1"/>
      <c r="H10" s="1"/>
    </row>
    <row r="11" spans="1:8" x14ac:dyDescent="0.3">
      <c r="A11">
        <v>1.7833333333333314</v>
      </c>
      <c r="B11" s="3">
        <v>125</v>
      </c>
      <c r="C11" s="3">
        <v>1250</v>
      </c>
      <c r="D11" s="1"/>
      <c r="E11" s="5">
        <v>0.41099999999999998</v>
      </c>
      <c r="F11" s="1"/>
      <c r="G11" s="1"/>
      <c r="H11" s="1"/>
    </row>
    <row r="12" spans="1:8" x14ac:dyDescent="0.3">
      <c r="A12">
        <v>1.93333333333333</v>
      </c>
      <c r="B12" s="3">
        <v>125</v>
      </c>
      <c r="C12" s="3">
        <v>1250</v>
      </c>
      <c r="D12" s="1"/>
      <c r="E12" s="5">
        <v>0.39500000000000002</v>
      </c>
      <c r="F12" s="1"/>
      <c r="G12" s="1"/>
      <c r="H12" s="1"/>
    </row>
    <row r="13" spans="1:8" x14ac:dyDescent="0.3">
      <c r="A13">
        <v>2.06666666666667</v>
      </c>
      <c r="B13" s="3">
        <v>125</v>
      </c>
      <c r="C13" s="3">
        <v>1250</v>
      </c>
      <c r="D13" s="1"/>
      <c r="E13" s="5">
        <v>0.39300000000000002</v>
      </c>
      <c r="F13" s="1"/>
      <c r="G13" s="1"/>
      <c r="H13" s="1"/>
    </row>
    <row r="15" spans="1:8" x14ac:dyDescent="0.3">
      <c r="A15" s="2"/>
      <c r="B15" s="2"/>
    </row>
    <row r="16" spans="1:8" x14ac:dyDescent="0.3">
      <c r="A16" s="2" t="s">
        <v>8</v>
      </c>
      <c r="B16" s="2"/>
      <c r="C16" s="2"/>
    </row>
    <row r="17" spans="1:7" x14ac:dyDescent="0.3">
      <c r="A17" s="2" t="s">
        <v>9</v>
      </c>
      <c r="B17" s="2"/>
      <c r="C17" s="2"/>
    </row>
    <row r="18" spans="1:7" x14ac:dyDescent="0.3">
      <c r="A18" s="2" t="s">
        <v>10</v>
      </c>
      <c r="B18" s="2"/>
      <c r="C18" s="2"/>
    </row>
    <row r="19" spans="1:7" x14ac:dyDescent="0.3">
      <c r="A19" s="2" t="s">
        <v>11</v>
      </c>
      <c r="B19" s="2"/>
      <c r="C19" s="2"/>
    </row>
    <row r="20" spans="1:7" x14ac:dyDescent="0.3">
      <c r="A20" s="2" t="s">
        <v>12</v>
      </c>
      <c r="B20" s="2"/>
      <c r="C20" s="2"/>
    </row>
    <row r="21" spans="1:7" x14ac:dyDescent="0.3">
      <c r="A21" s="2" t="s">
        <v>13</v>
      </c>
      <c r="B21" s="2"/>
      <c r="C21" s="2"/>
    </row>
    <row r="22" spans="1:7" x14ac:dyDescent="0.3">
      <c r="A22" s="2" t="s">
        <v>14</v>
      </c>
      <c r="B22" s="2"/>
      <c r="C22" s="2"/>
    </row>
    <row r="23" spans="1:7" x14ac:dyDescent="0.3">
      <c r="A23" s="2" t="s">
        <v>15</v>
      </c>
      <c r="B23" s="2"/>
      <c r="C23" s="2"/>
    </row>
    <row r="24" spans="1:7" x14ac:dyDescent="0.3">
      <c r="A24" s="2" t="s">
        <v>16</v>
      </c>
      <c r="B24" s="2"/>
      <c r="C24" s="2"/>
      <c r="F24" t="s">
        <v>56</v>
      </c>
      <c r="G24">
        <f>0.931^2</f>
        <v>0.86676100000000011</v>
      </c>
    </row>
    <row r="25" spans="1:7" x14ac:dyDescent="0.3">
      <c r="A25" s="2" t="s">
        <v>17</v>
      </c>
      <c r="B25" s="2"/>
      <c r="C25" s="2"/>
      <c r="G25">
        <f>0.737^2</f>
        <v>0.54316900000000001</v>
      </c>
    </row>
    <row r="26" spans="1:7" x14ac:dyDescent="0.3">
      <c r="A26" t="s">
        <v>54</v>
      </c>
      <c r="B26" s="2"/>
      <c r="G26">
        <f>0.783^2</f>
        <v>0.613089</v>
      </c>
    </row>
    <row r="27" spans="1:7" x14ac:dyDescent="0.3">
      <c r="A27" t="s">
        <v>53</v>
      </c>
      <c r="B27" s="2"/>
      <c r="E27">
        <v>241.22293408690399</v>
      </c>
      <c r="F27">
        <f>E27-200</f>
        <v>41.22293408690399</v>
      </c>
      <c r="G27">
        <f>0.713^2</f>
        <v>0.50836899999999996</v>
      </c>
    </row>
    <row r="28" spans="1:7" x14ac:dyDescent="0.3">
      <c r="B28" s="2"/>
      <c r="E28">
        <v>239.328692907852</v>
      </c>
      <c r="F28" s="2">
        <f t="shared" ref="F28:F30" si="0">E28-200</f>
        <v>39.328692907852002</v>
      </c>
    </row>
    <row r="29" spans="1:7" x14ac:dyDescent="0.3">
      <c r="B29">
        <f>0.856*60</f>
        <v>51.36</v>
      </c>
      <c r="E29">
        <v>239.99507666993901</v>
      </c>
      <c r="F29" s="2">
        <f t="shared" si="0"/>
        <v>39.99507666993901</v>
      </c>
    </row>
    <row r="30" spans="1:7" x14ac:dyDescent="0.3">
      <c r="B30">
        <v>111</v>
      </c>
      <c r="C30" t="s">
        <v>55</v>
      </c>
      <c r="E30">
        <v>240.37691861462</v>
      </c>
      <c r="F30" s="2">
        <f t="shared" si="0"/>
        <v>40.376918614619996</v>
      </c>
    </row>
    <row r="31" spans="1:7" x14ac:dyDescent="0.3">
      <c r="E31">
        <f>AVERAGE(E27:E30)-200</f>
        <v>40.230905569828764</v>
      </c>
    </row>
    <row r="32" spans="1:7" x14ac:dyDescent="0.3">
      <c r="E32">
        <f>(50-E31)*0.05</f>
        <v>0.48845472150856184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8417-564F-4D5E-8DE4-BD58EAF3ED24}">
  <dimension ref="A1:H27"/>
  <sheetViews>
    <sheetView topLeftCell="A2" workbookViewId="0">
      <selection activeCell="A27" sqref="A27"/>
    </sheetView>
  </sheetViews>
  <sheetFormatPr defaultRowHeight="14.4" x14ac:dyDescent="0.3"/>
  <cols>
    <col min="1" max="1" width="9" style="1" bestFit="1" customWidth="1"/>
    <col min="2" max="2" width="17.44140625" style="1" bestFit="1" customWidth="1"/>
    <col min="3" max="3" width="18.44140625" style="1" bestFit="1" customWidth="1"/>
    <col min="4" max="4" width="13.109375" style="1" bestFit="1" customWidth="1"/>
    <col min="5" max="5" width="14.21875" style="1" bestFit="1" customWidth="1"/>
    <col min="6" max="6" width="8.88671875" style="1"/>
    <col min="7" max="7" width="18.109375" style="1" bestFit="1" customWidth="1"/>
    <col min="8" max="16384" width="8.88671875" style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>
        <v>0</v>
      </c>
      <c r="B2" s="3">
        <v>1000</v>
      </c>
      <c r="C2" s="3">
        <v>1000</v>
      </c>
      <c r="E2" s="1">
        <v>0.53700000000000003</v>
      </c>
      <c r="H2" s="1">
        <f>12.5/0.05</f>
        <v>250</v>
      </c>
    </row>
    <row r="3" spans="1:8" x14ac:dyDescent="0.3">
      <c r="A3" s="1">
        <f>49/60</f>
        <v>0.81666666666666665</v>
      </c>
      <c r="B3" s="3">
        <v>250</v>
      </c>
      <c r="C3" s="3">
        <v>1750</v>
      </c>
      <c r="E3" s="1">
        <v>0.53400000000000003</v>
      </c>
    </row>
    <row r="4" spans="1:8" x14ac:dyDescent="0.3">
      <c r="A4" s="1">
        <f>59/60</f>
        <v>0.98333333333333328</v>
      </c>
      <c r="B4" s="3">
        <v>125</v>
      </c>
      <c r="C4" s="3">
        <v>875</v>
      </c>
      <c r="E4" s="1">
        <v>0.38900000000000001</v>
      </c>
    </row>
    <row r="5" spans="1:8" x14ac:dyDescent="0.3">
      <c r="A5" s="1">
        <f>5/60 + 1</f>
        <v>1.0833333333333333</v>
      </c>
      <c r="B5" s="3">
        <v>125</v>
      </c>
      <c r="C5" s="3">
        <v>1000</v>
      </c>
      <c r="E5" s="1">
        <v>0.51500000000000001</v>
      </c>
    </row>
    <row r="6" spans="1:8" x14ac:dyDescent="0.3">
      <c r="A6" s="1">
        <f>11/60 + 1</f>
        <v>1.1833333333333333</v>
      </c>
      <c r="B6" s="3">
        <v>125</v>
      </c>
      <c r="C6" s="3">
        <v>1000</v>
      </c>
      <c r="E6" s="5">
        <v>0.52</v>
      </c>
    </row>
    <row r="7" spans="1:8" x14ac:dyDescent="0.3">
      <c r="A7" s="1">
        <f>18/60 + 1</f>
        <v>1.3</v>
      </c>
      <c r="B7" s="3">
        <v>125</v>
      </c>
      <c r="C7" s="3">
        <v>1000</v>
      </c>
      <c r="E7" s="5">
        <v>0.57999999999999996</v>
      </c>
    </row>
    <row r="8" spans="1:8" x14ac:dyDescent="0.3">
      <c r="A8" s="1">
        <f>23/60 + 1</f>
        <v>1.3833333333333333</v>
      </c>
      <c r="B8" s="3">
        <v>125</v>
      </c>
      <c r="C8" s="3">
        <v>1000</v>
      </c>
      <c r="E8" s="5">
        <v>0.54300000000000004</v>
      </c>
    </row>
    <row r="9" spans="1:8" x14ac:dyDescent="0.3">
      <c r="A9" s="1">
        <f>29/60 + 1</f>
        <v>1.4833333333333334</v>
      </c>
      <c r="B9" s="3">
        <v>125</v>
      </c>
      <c r="C9" s="3">
        <v>1000</v>
      </c>
      <c r="E9" s="5">
        <v>0.54500000000000004</v>
      </c>
    </row>
    <row r="10" spans="1:8" x14ac:dyDescent="0.3">
      <c r="A10" s="1">
        <f>38/60 + 1</f>
        <v>1.6333333333333333</v>
      </c>
      <c r="B10" s="3">
        <v>125</v>
      </c>
      <c r="C10" s="3">
        <v>1250</v>
      </c>
      <c r="E10" s="5">
        <v>0.53</v>
      </c>
    </row>
    <row r="11" spans="1:8" x14ac:dyDescent="0.3">
      <c r="A11" s="1">
        <f>50/60 + 1</f>
        <v>1.8333333333333335</v>
      </c>
      <c r="B11" s="3">
        <v>125</v>
      </c>
      <c r="C11" s="3">
        <v>1250</v>
      </c>
      <c r="E11" s="5">
        <v>0.50600000000000001</v>
      </c>
    </row>
    <row r="12" spans="1:8" x14ac:dyDescent="0.3">
      <c r="A12" s="1">
        <f>58/60 + 1</f>
        <v>1.9666666666666668</v>
      </c>
      <c r="B12" s="3">
        <v>125</v>
      </c>
      <c r="C12" s="3">
        <v>1250</v>
      </c>
      <c r="E12" s="5">
        <v>0.51700000000000002</v>
      </c>
    </row>
    <row r="13" spans="1:8" x14ac:dyDescent="0.3">
      <c r="A13" s="1">
        <f>7/60 + 2</f>
        <v>2.1166666666666667</v>
      </c>
      <c r="B13" s="3">
        <v>125</v>
      </c>
      <c r="C13" s="3">
        <v>1250</v>
      </c>
      <c r="E13" s="5">
        <v>0.51900000000000002</v>
      </c>
    </row>
    <row r="16" spans="1:8" x14ac:dyDescent="0.3">
      <c r="A16" s="1" t="s">
        <v>18</v>
      </c>
    </row>
    <row r="17" spans="1:1" x14ac:dyDescent="0.3">
      <c r="A17" s="4" t="s">
        <v>19</v>
      </c>
    </row>
    <row r="18" spans="1:1" x14ac:dyDescent="0.3">
      <c r="A18" s="4" t="s">
        <v>20</v>
      </c>
    </row>
    <row r="19" spans="1:1" x14ac:dyDescent="0.3">
      <c r="A19" s="4" t="s">
        <v>21</v>
      </c>
    </row>
    <row r="20" spans="1:1" x14ac:dyDescent="0.3">
      <c r="A20" s="4" t="s">
        <v>22</v>
      </c>
    </row>
    <row r="21" spans="1:1" x14ac:dyDescent="0.3">
      <c r="A21" s="4" t="s">
        <v>23</v>
      </c>
    </row>
    <row r="22" spans="1:1" x14ac:dyDescent="0.3">
      <c r="A22" s="4" t="s">
        <v>24</v>
      </c>
    </row>
    <row r="23" spans="1:1" x14ac:dyDescent="0.3">
      <c r="A23" s="4" t="s">
        <v>25</v>
      </c>
    </row>
    <row r="24" spans="1:1" x14ac:dyDescent="0.3">
      <c r="A24" s="4" t="s">
        <v>26</v>
      </c>
    </row>
    <row r="25" spans="1:1" x14ac:dyDescent="0.3">
      <c r="A25" s="4" t="s">
        <v>27</v>
      </c>
    </row>
    <row r="26" spans="1:1" x14ac:dyDescent="0.3">
      <c r="A26" s="4" t="s">
        <v>28</v>
      </c>
    </row>
    <row r="27" spans="1:1" x14ac:dyDescent="0.3">
      <c r="A27" s="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BB20-3B5E-413C-988A-DC96115A9F61}">
  <dimension ref="A1:I27"/>
  <sheetViews>
    <sheetView workbookViewId="0">
      <selection activeCell="A27" sqref="A27"/>
    </sheetView>
  </sheetViews>
  <sheetFormatPr defaultRowHeight="14.4" x14ac:dyDescent="0.3"/>
  <cols>
    <col min="1" max="1" width="9" bestFit="1" customWidth="1"/>
    <col min="2" max="2" width="17.44140625" bestFit="1" customWidth="1"/>
    <col min="3" max="3" width="18.77734375" bestFit="1" customWidth="1"/>
    <col min="4" max="4" width="13.109375" bestFit="1" customWidth="1"/>
    <col min="5" max="5" width="14.21875" bestFit="1" customWidth="1"/>
    <col min="7" max="7" width="18.109375" bestFit="1" customWidth="1"/>
    <col min="8" max="8" width="16.77734375" bestFit="1" customWidth="1"/>
  </cols>
  <sheetData>
    <row r="1" spans="1:9" x14ac:dyDescent="0.3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 spans="1:9" x14ac:dyDescent="0.3">
      <c r="A2" s="1">
        <v>0</v>
      </c>
      <c r="B2" s="3">
        <v>1000</v>
      </c>
      <c r="C2" s="3">
        <v>1000</v>
      </c>
      <c r="D2" s="1"/>
      <c r="E2" s="1">
        <v>0.53600000000000003</v>
      </c>
      <c r="F2" s="1"/>
      <c r="G2" s="1"/>
      <c r="H2" s="1">
        <f>12.5/0.05</f>
        <v>250</v>
      </c>
    </row>
    <row r="3" spans="1:9" x14ac:dyDescent="0.3">
      <c r="A3" s="2">
        <f>54/60</f>
        <v>0.9</v>
      </c>
      <c r="B3" s="3">
        <v>125</v>
      </c>
      <c r="C3" s="3">
        <v>875</v>
      </c>
      <c r="D3" s="1"/>
      <c r="E3" s="1">
        <v>0.48099999999999998</v>
      </c>
      <c r="F3" s="1"/>
      <c r="G3" s="1"/>
      <c r="H3" s="1"/>
    </row>
    <row r="4" spans="1:9" x14ac:dyDescent="0.3">
      <c r="A4" s="2">
        <f>1</f>
        <v>1</v>
      </c>
      <c r="B4" s="3">
        <v>125</v>
      </c>
      <c r="C4" s="3">
        <v>875</v>
      </c>
      <c r="D4" s="1"/>
      <c r="E4" s="5">
        <v>0.54</v>
      </c>
      <c r="F4" s="1"/>
      <c r="G4" s="1"/>
      <c r="H4" s="1"/>
    </row>
    <row r="5" spans="1:9" x14ac:dyDescent="0.3">
      <c r="A5" s="2">
        <f>1+7/60</f>
        <v>1.1166666666666667</v>
      </c>
      <c r="B5" s="3">
        <v>125</v>
      </c>
      <c r="C5" s="3">
        <v>1000</v>
      </c>
      <c r="D5" s="1"/>
      <c r="E5" s="1">
        <v>0.52900000000000003</v>
      </c>
      <c r="F5" s="1"/>
      <c r="G5" s="1"/>
      <c r="H5" s="1"/>
    </row>
    <row r="6" spans="1:9" x14ac:dyDescent="0.3">
      <c r="A6" s="2">
        <f>1+13/60</f>
        <v>1.2166666666666668</v>
      </c>
      <c r="B6" s="3">
        <v>125</v>
      </c>
      <c r="C6" s="3">
        <v>1000</v>
      </c>
      <c r="D6" s="1"/>
      <c r="E6" s="1">
        <v>0.52500000000000002</v>
      </c>
      <c r="F6" s="1"/>
      <c r="G6" s="1"/>
      <c r="H6" s="1"/>
    </row>
    <row r="7" spans="1:9" x14ac:dyDescent="0.3">
      <c r="A7" s="2">
        <f>1+19/60</f>
        <v>1.3166666666666667</v>
      </c>
      <c r="B7" s="3">
        <v>125</v>
      </c>
      <c r="C7" s="3">
        <v>1000</v>
      </c>
      <c r="D7" s="1"/>
      <c r="E7" s="5">
        <v>0.57299999999999995</v>
      </c>
      <c r="F7" s="1"/>
      <c r="G7" s="1"/>
      <c r="H7" s="1"/>
    </row>
    <row r="8" spans="1:9" x14ac:dyDescent="0.3">
      <c r="A8" s="2">
        <f>1+25/60</f>
        <v>1.4166666666666667</v>
      </c>
      <c r="B8" s="3">
        <v>125</v>
      </c>
      <c r="C8" s="3">
        <v>1000</v>
      </c>
      <c r="D8" s="1"/>
      <c r="E8" s="5">
        <v>0.53800000000000003</v>
      </c>
      <c r="F8" s="1"/>
      <c r="G8" s="1"/>
      <c r="H8" s="1"/>
    </row>
    <row r="9" spans="1:9" x14ac:dyDescent="0.3">
      <c r="A9" s="2">
        <f>1+30/60</f>
        <v>1.5</v>
      </c>
      <c r="B9" s="3">
        <v>125</v>
      </c>
      <c r="C9" s="3">
        <v>1000</v>
      </c>
      <c r="D9" s="1"/>
      <c r="E9" s="5">
        <v>0.55500000000000005</v>
      </c>
      <c r="F9" s="1"/>
      <c r="G9" s="1"/>
      <c r="H9" s="1"/>
    </row>
    <row r="10" spans="1:9" x14ac:dyDescent="0.3">
      <c r="A10" s="2">
        <f>1+43/60</f>
        <v>1.7166666666666668</v>
      </c>
      <c r="B10" s="3">
        <v>125</v>
      </c>
      <c r="C10" s="3">
        <v>1250</v>
      </c>
      <c r="D10" s="1"/>
      <c r="E10" s="5">
        <v>0.50700000000000001</v>
      </c>
      <c r="F10" s="1"/>
      <c r="G10" s="1"/>
      <c r="H10" s="1"/>
    </row>
    <row r="11" spans="1:9" x14ac:dyDescent="0.3">
      <c r="A11" s="2">
        <f>1+52/60</f>
        <v>1.8666666666666667</v>
      </c>
      <c r="B11" s="3">
        <v>125</v>
      </c>
      <c r="C11" s="3">
        <v>1250</v>
      </c>
      <c r="D11" s="1"/>
      <c r="E11" s="5">
        <v>0.47199999999999998</v>
      </c>
      <c r="F11" s="1"/>
      <c r="G11" s="1"/>
      <c r="H11" s="1"/>
    </row>
    <row r="12" spans="1:9" x14ac:dyDescent="0.3">
      <c r="A12" s="2">
        <f>2</f>
        <v>2</v>
      </c>
      <c r="B12" s="3">
        <v>125</v>
      </c>
      <c r="C12" s="3">
        <v>1250</v>
      </c>
      <c r="D12" s="1"/>
      <c r="E12" s="5">
        <v>0.48799999999999999</v>
      </c>
      <c r="F12" s="1"/>
      <c r="G12" s="1"/>
      <c r="H12" s="1"/>
    </row>
    <row r="13" spans="1:9" x14ac:dyDescent="0.3">
      <c r="A13" s="2">
        <f>2+9/60</f>
        <v>2.15</v>
      </c>
      <c r="B13" s="3">
        <v>125</v>
      </c>
      <c r="C13" s="3">
        <v>1250</v>
      </c>
      <c r="D13" s="1"/>
      <c r="E13" s="5">
        <v>0.505</v>
      </c>
      <c r="F13" s="1"/>
      <c r="G13" s="1"/>
      <c r="H13" s="1"/>
    </row>
    <row r="16" spans="1:9" x14ac:dyDescent="0.3">
      <c r="A16" s="4" t="s">
        <v>18</v>
      </c>
    </row>
    <row r="17" spans="1:2" x14ac:dyDescent="0.3">
      <c r="A17" s="4" t="s">
        <v>30</v>
      </c>
    </row>
    <row r="18" spans="1:2" x14ac:dyDescent="0.3">
      <c r="A18" s="4" t="s">
        <v>31</v>
      </c>
    </row>
    <row r="19" spans="1:2" x14ac:dyDescent="0.3">
      <c r="A19" s="4" t="s">
        <v>32</v>
      </c>
      <c r="B19" s="2"/>
    </row>
    <row r="20" spans="1:2" x14ac:dyDescent="0.3">
      <c r="A20" s="4" t="s">
        <v>33</v>
      </c>
      <c r="B20" s="2"/>
    </row>
    <row r="21" spans="1:2" x14ac:dyDescent="0.3">
      <c r="A21" s="4" t="s">
        <v>34</v>
      </c>
      <c r="B21" s="2"/>
    </row>
    <row r="22" spans="1:2" x14ac:dyDescent="0.3">
      <c r="A22" s="4" t="s">
        <v>35</v>
      </c>
      <c r="B22" s="2"/>
    </row>
    <row r="23" spans="1:2" x14ac:dyDescent="0.3">
      <c r="A23" s="4" t="s">
        <v>36</v>
      </c>
      <c r="B23" s="2"/>
    </row>
    <row r="24" spans="1:2" x14ac:dyDescent="0.3">
      <c r="A24" s="4" t="s">
        <v>37</v>
      </c>
      <c r="B24" s="2"/>
    </row>
    <row r="25" spans="1:2" x14ac:dyDescent="0.3">
      <c r="A25" s="4" t="s">
        <v>38</v>
      </c>
    </row>
    <row r="26" spans="1:2" x14ac:dyDescent="0.3">
      <c r="A26" s="4" t="s">
        <v>39</v>
      </c>
    </row>
    <row r="27" spans="1:2" x14ac:dyDescent="0.3">
      <c r="A27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CAC-F8AC-4A9A-8A9F-A8C755873AE4}">
  <dimension ref="A1:H27"/>
  <sheetViews>
    <sheetView workbookViewId="0">
      <selection activeCell="A27" sqref="A27"/>
    </sheetView>
  </sheetViews>
  <sheetFormatPr defaultRowHeight="14.4" x14ac:dyDescent="0.3"/>
  <cols>
    <col min="1" max="1" width="9" bestFit="1" customWidth="1"/>
    <col min="2" max="2" width="17.44140625" bestFit="1" customWidth="1"/>
    <col min="3" max="3" width="18.77734375" bestFit="1" customWidth="1"/>
    <col min="4" max="4" width="13.109375" bestFit="1" customWidth="1"/>
    <col min="5" max="5" width="14.21875" bestFit="1" customWidth="1"/>
    <col min="6" max="6" width="9.109375" bestFit="1" customWidth="1"/>
    <col min="7" max="7" width="18.109375" bestFit="1" customWidth="1"/>
    <col min="8" max="8" width="16.77734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>
        <v>0</v>
      </c>
      <c r="B2" s="3">
        <v>1000</v>
      </c>
      <c r="C2" s="3">
        <v>1000</v>
      </c>
      <c r="D2" s="1"/>
      <c r="E2" s="1">
        <v>0.58499999999999996</v>
      </c>
      <c r="F2" s="1"/>
      <c r="G2" s="1"/>
      <c r="H2" s="1">
        <f>12.5/0.05</f>
        <v>250</v>
      </c>
    </row>
    <row r="3" spans="1:8" x14ac:dyDescent="0.3">
      <c r="A3" s="2">
        <f>56/60</f>
        <v>0.93333333333333335</v>
      </c>
      <c r="B3" s="3">
        <v>125</v>
      </c>
      <c r="C3" s="3">
        <v>875</v>
      </c>
      <c r="D3" s="1"/>
      <c r="E3" s="1">
        <v>0.435</v>
      </c>
      <c r="F3" s="1"/>
      <c r="G3" s="1"/>
      <c r="H3" s="1"/>
    </row>
    <row r="4" spans="1:8" x14ac:dyDescent="0.3">
      <c r="A4" s="2">
        <f>1+2/60</f>
        <v>1.0333333333333334</v>
      </c>
      <c r="B4" s="3">
        <v>125</v>
      </c>
      <c r="C4" s="3">
        <v>1000</v>
      </c>
      <c r="D4" s="1"/>
      <c r="E4" s="1">
        <v>0.54900000000000004</v>
      </c>
      <c r="F4" s="1"/>
      <c r="G4" s="1"/>
      <c r="H4" s="1"/>
    </row>
    <row r="5" spans="1:8" x14ac:dyDescent="0.3">
      <c r="A5" s="2">
        <f>1+8/60</f>
        <v>1.1333333333333333</v>
      </c>
      <c r="B5" s="3">
        <v>125</v>
      </c>
      <c r="C5" s="3">
        <v>1000</v>
      </c>
      <c r="D5" s="1"/>
      <c r="E5" s="1">
        <v>0.54700000000000004</v>
      </c>
      <c r="F5" s="1"/>
      <c r="G5" s="1"/>
      <c r="H5" s="1"/>
    </row>
    <row r="6" spans="1:8" x14ac:dyDescent="0.3">
      <c r="A6" s="2">
        <f>1+14/60</f>
        <v>1.2333333333333334</v>
      </c>
      <c r="B6" s="3">
        <v>125</v>
      </c>
      <c r="C6" s="3">
        <v>1000</v>
      </c>
      <c r="D6" s="1"/>
      <c r="E6" s="1">
        <v>0.52500000000000002</v>
      </c>
      <c r="F6" s="1"/>
      <c r="G6" s="1"/>
      <c r="H6" s="1"/>
    </row>
    <row r="7" spans="1:8" x14ac:dyDescent="0.3">
      <c r="A7" s="2">
        <f>1+20/60</f>
        <v>1.3333333333333333</v>
      </c>
      <c r="B7" s="3">
        <v>125</v>
      </c>
      <c r="C7" s="3">
        <v>1000</v>
      </c>
      <c r="D7" s="1"/>
      <c r="E7" s="5">
        <v>0.56999999999999995</v>
      </c>
      <c r="F7" s="1"/>
      <c r="G7" s="1"/>
      <c r="H7" s="1"/>
    </row>
    <row r="8" spans="1:8" x14ac:dyDescent="0.3">
      <c r="A8" s="2">
        <f>1+26/60</f>
        <v>1.4333333333333333</v>
      </c>
      <c r="B8" s="3">
        <v>125</v>
      </c>
      <c r="C8" s="3">
        <v>1000</v>
      </c>
      <c r="D8" s="1"/>
      <c r="E8" s="5">
        <v>0.58599999999999997</v>
      </c>
      <c r="F8" s="1"/>
      <c r="G8" s="1"/>
      <c r="H8" s="1"/>
    </row>
    <row r="9" spans="1:8" x14ac:dyDescent="0.3">
      <c r="A9" s="2">
        <f>1+23/60</f>
        <v>1.3833333333333333</v>
      </c>
      <c r="B9" s="3">
        <v>125</v>
      </c>
      <c r="C9" s="3">
        <v>1000</v>
      </c>
      <c r="D9" s="1"/>
      <c r="E9" s="5">
        <v>0.58899999999999997</v>
      </c>
      <c r="F9" s="1"/>
      <c r="G9" s="1"/>
      <c r="H9" s="1"/>
    </row>
    <row r="10" spans="1:8" x14ac:dyDescent="0.3">
      <c r="A10" s="2">
        <f>1+45/60</f>
        <v>1.75</v>
      </c>
      <c r="B10" s="3">
        <v>125</v>
      </c>
      <c r="C10" s="3">
        <v>1250</v>
      </c>
      <c r="D10" s="1"/>
      <c r="E10" s="5">
        <v>0.48799999999999999</v>
      </c>
      <c r="F10" s="1"/>
      <c r="G10" s="1"/>
      <c r="H10" s="1"/>
    </row>
    <row r="11" spans="1:8" x14ac:dyDescent="0.3">
      <c r="A11" s="2">
        <f>1+54/60</f>
        <v>1.9</v>
      </c>
      <c r="B11" s="3">
        <v>125</v>
      </c>
      <c r="C11" s="3">
        <v>1250</v>
      </c>
      <c r="D11" s="1"/>
      <c r="E11" s="5">
        <v>0.5</v>
      </c>
      <c r="F11" s="1"/>
      <c r="G11" s="1"/>
      <c r="H11" s="1"/>
    </row>
    <row r="12" spans="1:8" x14ac:dyDescent="0.3">
      <c r="A12" s="2">
        <f>2+2/60</f>
        <v>2.0333333333333332</v>
      </c>
      <c r="B12" s="3">
        <v>125</v>
      </c>
      <c r="C12" s="3">
        <v>1250</v>
      </c>
      <c r="D12" s="1"/>
      <c r="E12" s="5">
        <v>0.50700000000000001</v>
      </c>
      <c r="F12" s="1"/>
      <c r="G12" s="1"/>
      <c r="H12" s="1"/>
    </row>
    <row r="13" spans="1:8" x14ac:dyDescent="0.3">
      <c r="A13" s="2">
        <f>2+10/60</f>
        <v>2.1666666666666665</v>
      </c>
      <c r="B13" s="3">
        <v>125</v>
      </c>
      <c r="C13" s="3">
        <v>1250</v>
      </c>
      <c r="D13" s="1"/>
      <c r="E13" s="5">
        <v>0.48499999999999999</v>
      </c>
      <c r="F13" s="1"/>
      <c r="G13" s="1"/>
      <c r="H13" s="1"/>
    </row>
    <row r="15" spans="1:8" x14ac:dyDescent="0.3">
      <c r="A15" s="4"/>
    </row>
    <row r="16" spans="1:8" x14ac:dyDescent="0.3">
      <c r="A16" s="4" t="s">
        <v>41</v>
      </c>
    </row>
    <row r="17" spans="1:2" x14ac:dyDescent="0.3">
      <c r="A17" s="4" t="s">
        <v>42</v>
      </c>
      <c r="B17" s="2"/>
    </row>
    <row r="18" spans="1:2" x14ac:dyDescent="0.3">
      <c r="A18" s="4" t="s">
        <v>43</v>
      </c>
      <c r="B18" s="2"/>
    </row>
    <row r="19" spans="1:2" x14ac:dyDescent="0.3">
      <c r="A19" s="4" t="s">
        <v>44</v>
      </c>
      <c r="B19" s="2"/>
    </row>
    <row r="20" spans="1:2" x14ac:dyDescent="0.3">
      <c r="A20" s="4" t="s">
        <v>45</v>
      </c>
      <c r="B20" s="2"/>
    </row>
    <row r="21" spans="1:2" x14ac:dyDescent="0.3">
      <c r="A21" s="4" t="s">
        <v>46</v>
      </c>
      <c r="B21" s="2"/>
    </row>
    <row r="22" spans="1:2" x14ac:dyDescent="0.3">
      <c r="A22" s="4" t="s">
        <v>47</v>
      </c>
      <c r="B22" s="2"/>
    </row>
    <row r="23" spans="1:2" x14ac:dyDescent="0.3">
      <c r="A23" s="4" t="s">
        <v>48</v>
      </c>
      <c r="B23" s="2"/>
    </row>
    <row r="24" spans="1:2" x14ac:dyDescent="0.3">
      <c r="A24" s="4" t="s">
        <v>49</v>
      </c>
      <c r="B24" s="2"/>
    </row>
    <row r="25" spans="1:2" x14ac:dyDescent="0.3">
      <c r="A25" s="4" t="s">
        <v>50</v>
      </c>
      <c r="B25" s="2"/>
    </row>
    <row r="26" spans="1:2" x14ac:dyDescent="0.3">
      <c r="A26" t="s">
        <v>51</v>
      </c>
    </row>
    <row r="27" spans="1:2" x14ac:dyDescent="0.3">
      <c r="A27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flask1</vt:lpstr>
      <vt:lpstr>flask2</vt:lpstr>
      <vt:lpstr>flask3</vt:lpstr>
      <vt:lpstr>flask4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Tej Kodali</dc:creator>
  <cp:lastModifiedBy>Surya Tej Kodali</cp:lastModifiedBy>
  <dcterms:created xsi:type="dcterms:W3CDTF">2020-01-24T17:22:06Z</dcterms:created>
  <dcterms:modified xsi:type="dcterms:W3CDTF">2020-02-07T20:36:40Z</dcterms:modified>
</cp:coreProperties>
</file>