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<sst xmlns="http://schemas.openxmlformats.org/spreadsheetml/2006/main" count="85" uniqueCount="84">
  <si>
    <t xml:space="preserve">These are the questions which i did during my preparation.  </t>
  </si>
  <si>
    <t xml:space="preserve">DSA SHEET by NISHANT CHAHAR </t>
  </si>
  <si>
    <t>Question Link</t>
  </si>
  <si>
    <t xml:space="preserve">            DONE </t>
  </si>
  <si>
    <t xml:space="preserve">                                  HINT</t>
  </si>
  <si>
    <t xml:space="preserve">            </t>
  </si>
  <si>
    <t>Stacks</t>
  </si>
  <si>
    <t>Linked Lists</t>
  </si>
  <si>
    <t>Binary Tree</t>
  </si>
  <si>
    <t>Binary search tree</t>
  </si>
  <si>
    <t>Mixed from tree (General tree, AVL,BST)</t>
  </si>
  <si>
    <t>Binary TREE longest consecutive sequence</t>
  </si>
  <si>
    <t>Arrays  &amp; strings ( STL )</t>
  </si>
  <si>
    <t>Long Pressed Name</t>
  </si>
  <si>
    <t>Range Addition</t>
  </si>
  <si>
    <t>Magic Squares In Grid</t>
  </si>
  <si>
    <t>Next Greater Element III</t>
  </si>
  <si>
    <t>Orderly Queue</t>
  </si>
  <si>
    <t>Rotate Array</t>
  </si>
  <si>
    <t>Remove Duplicates from Sorted Array</t>
  </si>
  <si>
    <t>Heap</t>
  </si>
  <si>
    <t>Trapping Rain Water II</t>
  </si>
  <si>
    <t>Product of Array Except Self</t>
  </si>
  <si>
    <t>mathematics</t>
  </si>
  <si>
    <t>Squares of a Sorted Array</t>
  </si>
  <si>
    <t>Fast Exponentiation</t>
  </si>
  <si>
    <t>Fibonacci Number</t>
  </si>
  <si>
    <t>Container With Most Water</t>
  </si>
  <si>
    <t>Searching &amp; Sorting</t>
  </si>
  <si>
    <t>Sort Array By Parity</t>
  </si>
  <si>
    <t>Max Chunks To Make Sorted II</t>
  </si>
  <si>
    <t>Shortest Palindrome</t>
  </si>
  <si>
    <t>Boats to Save People</t>
  </si>
  <si>
    <t>Maximum Swap</t>
  </si>
  <si>
    <t>Optimal Division</t>
  </si>
  <si>
    <t>Max Consecutive Ones II</t>
  </si>
  <si>
    <t>Graph</t>
  </si>
  <si>
    <t>BFS of graph</t>
  </si>
  <si>
    <t>Strongly Connected Components (Kosaraju's Algo)</t>
  </si>
  <si>
    <t>Mother Vertex</t>
  </si>
  <si>
    <t>Rotting Oranges</t>
  </si>
  <si>
    <t>Number of Islands</t>
  </si>
  <si>
    <t>DSU</t>
  </si>
  <si>
    <t>Number of Enclaves</t>
  </si>
  <si>
    <t>Most Stones Removed with Same Row or Column</t>
  </si>
  <si>
    <t>Regions Cut By Slashes</t>
  </si>
  <si>
    <t>Doctor Strange</t>
  </si>
  <si>
    <t>Satisfiability of Equality Equations</t>
  </si>
  <si>
    <t>Word Ladder</t>
  </si>
  <si>
    <t>Job Sequencing</t>
  </si>
  <si>
    <t>Eulerian Path in an Undirected Graph</t>
  </si>
  <si>
    <t>Euler Circuit in a Directed Graph</t>
  </si>
  <si>
    <t>Castle RUN</t>
  </si>
  <si>
    <t>Sentence Similarity II</t>
  </si>
  <si>
    <t>Number of Distinct Islands</t>
  </si>
  <si>
    <t>Number of Islands II</t>
  </si>
  <si>
    <t>Dynamic programming</t>
  </si>
  <si>
    <t>Minimize Malware Spread</t>
  </si>
  <si>
    <t>climbing stairs</t>
  </si>
  <si>
    <t>Jump game 2</t>
  </si>
  <si>
    <t>Min cost path</t>
  </si>
  <si>
    <t>max size subsquare with all 1</t>
  </si>
  <si>
    <t>0-1 Knapsack</t>
  </si>
  <si>
    <t>fractional knapsack</t>
  </si>
  <si>
    <t>longest increasing subsequence</t>
  </si>
  <si>
    <t>minimum number of increasing subsequence</t>
  </si>
  <si>
    <t>building bridges</t>
  </si>
  <si>
    <t>BFS/DFS</t>
  </si>
  <si>
    <t>Sliding Puzzle</t>
  </si>
  <si>
    <t>Find the Maximum Flow</t>
  </si>
  <si>
    <t>Maximum Bipartite Matching</t>
  </si>
  <si>
    <t>Reconstruct Itinerary</t>
  </si>
  <si>
    <t>Redundant Connection</t>
  </si>
  <si>
    <t>Possible Bipartition</t>
  </si>
  <si>
    <t>Floyd Warshall</t>
  </si>
  <si>
    <t>Johnson's algorithm</t>
  </si>
  <si>
    <t>K-Similar Strings</t>
  </si>
  <si>
    <t>Similar String Groups</t>
  </si>
  <si>
    <t>Coloring A Border</t>
  </si>
  <si>
    <t>Text processing</t>
  </si>
  <si>
    <t>Number theory</t>
  </si>
  <si>
    <t>Divisors upto n</t>
  </si>
  <si>
    <t>Geometry</t>
  </si>
  <si>
    <r>
      <rPr>
        <rFont val="Arial"/>
        <b/>
        <color theme="1"/>
      </rPr>
      <t>Game</t>
    </r>
    <r>
      <rPr>
        <rFont val="Arial"/>
        <b/>
        <color rgb="FFFF0000"/>
        <sz val="14.0"/>
      </rPr>
      <t xml:space="preserve"> Theory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</si>
</sst>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43">
    <font>
      <sz val="10.0"/>
      <color rgb="FF000000"/>
      <name val="Arial"/>
      <scheme val="minor"/>
    </font>
    <font>
      <color theme="1"/>
      <name val="Arial"/>
      <scheme val="minor"/>
    </font>
    <font>
      <b/>
      <u/>
      <sz val="11.0"/>
      <color rgb="FF000000"/>
      <name val="Calibri"/>
    </font>
    <font>
      <sz val="11.0"/>
      <color theme="1"/>
      <name val="Calibri"/>
    </font>
    <font>
      <b/>
      <sz val="24.0"/>
      <color rgb="FF000000"/>
      <name val="Calibri"/>
    </font>
    <font>
      <b/>
      <u/>
      <sz val="18.0"/>
      <color rgb="FF000000"/>
      <name val="Calibri"/>
    </font>
    <font>
      <b/>
      <sz val="18.0"/>
      <color rgb="FF000000"/>
      <name val="Calibri"/>
    </font>
    <font>
      <b/>
      <sz val="18.0"/>
      <color theme="1"/>
      <name val="Arial"/>
      <scheme val="minor"/>
    </font>
    <font>
      <b/>
      <u/>
      <sz val="14.0"/>
      <color rgb="FFFF0000"/>
      <name val="Arial"/>
    </font>
    <font>
      <u/>
      <color rgb="FF1155CC"/>
      <name val="Arial"/>
    </font>
    <font>
      <u/>
      <color rgb="FF1155CC"/>
      <name val="Arial"/>
    </font>
    <font>
      <sz val="12.0"/>
      <color theme="1"/>
      <name val="Arial"/>
    </font>
    <font>
      <color theme="1"/>
      <name val="Arial"/>
    </font>
    <font>
      <u/>
      <color rgb="FF1155CC"/>
      <name val="Arial"/>
    </font>
    <font>
      <sz val="11.0"/>
      <color rgb="FF000000"/>
      <name val="Calibri"/>
    </font>
    <font>
      <u/>
      <sz val="11.0"/>
      <color rgb="FF1155CC"/>
      <name val="Calibri"/>
    </font>
    <font>
      <u/>
      <color rgb="FF1155CC"/>
      <name val="Arial"/>
    </font>
    <font>
      <b/>
      <u/>
      <sz val="14.0"/>
      <color rgb="FFFF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b/>
      <sz val="14.0"/>
      <color rgb="FF38761D"/>
      <name val="Arial"/>
      <scheme val="minor"/>
    </font>
    <font>
      <u/>
      <sz val="11.0"/>
      <color rgb="FF1155CC"/>
      <name val="Calibri"/>
    </font>
    <font>
      <b/>
      <sz val="14.0"/>
      <color rgb="FF1155CC"/>
      <name val="Arial"/>
      <scheme val="minor"/>
    </font>
    <font>
      <b/>
      <sz val="11.0"/>
      <color theme="1"/>
      <name val="Calibri"/>
    </font>
    <font>
      <b/>
      <sz val="14.0"/>
      <color rgb="FFFF0000"/>
      <name val="Arial"/>
      <scheme val="minor"/>
    </font>
    <font>
      <u/>
      <sz val="11.0"/>
      <color rgb="FF1155CC"/>
      <name val="Inconsolata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4.0"/>
      <color rgb="FFFF0000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b/>
      <u/>
      <sz val="14.0"/>
      <color rgb="FFFF0000"/>
      <name val="Arial"/>
    </font>
    <font>
      <u/>
      <sz val="11.0"/>
      <color rgb="FF0563C1"/>
      <name val="Calibri"/>
    </font>
    <font>
      <sz val="11.0"/>
      <color theme="1"/>
      <name val="Arial"/>
    </font>
    <font>
      <u/>
      <color rgb="FF1155CC"/>
      <name val="Arial"/>
    </font>
    <font>
      <sz val="12.0"/>
      <color rgb="FF000000"/>
      <name val="Roboto"/>
    </font>
    <font>
      <u/>
      <color rgb="FF0000F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  <name val="Arial"/>
    </font>
    <font>
      <b/>
      <sz val="14.0"/>
      <color rgb="FFFF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3" fontId="8" numFmtId="0" xfId="0" applyAlignment="1" applyFill="1" applyFont="1">
      <alignment readingOrder="0" vertical="bottom"/>
    </xf>
    <xf borderId="0" fillId="2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2" fontId="14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16" numFmtId="0" xfId="0" applyAlignment="1" applyFont="1">
      <alignment vertical="bottom"/>
    </xf>
    <xf borderId="0" fillId="3" fontId="17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2" fontId="19" numFmtId="0" xfId="0" applyAlignment="1" applyFont="1">
      <alignment vertical="bottom"/>
    </xf>
    <xf borderId="0" fillId="3" fontId="20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21" numFmtId="164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22" numFmtId="0" xfId="0" applyAlignment="1" applyFont="1">
      <alignment readingOrder="0"/>
    </xf>
    <xf borderId="0" fillId="2" fontId="23" numFmtId="0" xfId="0" applyAlignment="1" applyFont="1">
      <alignment readingOrder="0" vertical="bottom"/>
    </xf>
    <xf borderId="0" fillId="3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0" fontId="26" numFmtId="0" xfId="0" applyAlignment="1" applyFont="1">
      <alignment vertical="bottom"/>
    </xf>
    <xf borderId="0" fillId="0" fontId="27" numFmtId="0" xfId="0" applyAlignment="1" applyFont="1">
      <alignment vertical="bottom"/>
    </xf>
    <xf borderId="0" fillId="3" fontId="28" numFmtId="0" xfId="0" applyAlignment="1" applyFont="1">
      <alignment readingOrder="0" vertical="bottom"/>
    </xf>
    <xf borderId="0" fillId="2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2" fontId="31" numFmtId="0" xfId="0" applyAlignment="1" applyFont="1">
      <alignment vertical="bottom"/>
    </xf>
    <xf borderId="0" fillId="3" fontId="32" numFmtId="0" xfId="0" applyAlignment="1" applyFont="1">
      <alignment readingOrder="0" vertical="bottom"/>
    </xf>
    <xf borderId="0" fillId="0" fontId="33" numFmtId="164" xfId="0" applyAlignment="1" applyFont="1" applyNumberFormat="1">
      <alignment vertical="bottom"/>
    </xf>
    <xf borderId="0" fillId="2" fontId="34" numFmtId="0" xfId="0" applyAlignment="1" applyFont="1">
      <alignment readingOrder="0" vertical="bottom"/>
    </xf>
    <xf borderId="0" fillId="0" fontId="35" numFmtId="164" xfId="0" applyAlignment="1" applyFont="1" applyNumberFormat="1">
      <alignment vertical="bottom"/>
    </xf>
    <xf borderId="0" fillId="2" fontId="36" numFmtId="0" xfId="0" applyAlignment="1" applyFont="1">
      <alignment horizontal="left" readingOrder="0"/>
    </xf>
    <xf borderId="0" fillId="0" fontId="37" numFmtId="0" xfId="0" applyAlignment="1" applyFont="1">
      <alignment vertical="bottom"/>
    </xf>
    <xf borderId="0" fillId="0" fontId="38" numFmtId="0" xfId="0" applyAlignment="1" applyFont="1">
      <alignment vertical="bottom"/>
    </xf>
    <xf borderId="0" fillId="0" fontId="39" numFmtId="164" xfId="0" applyAlignment="1" applyFont="1" applyNumberFormat="1">
      <alignment vertical="bottom"/>
    </xf>
    <xf borderId="0" fillId="0" fontId="40" numFmtId="0" xfId="0" applyAlignment="1" applyFont="1">
      <alignment vertical="bottom"/>
    </xf>
    <xf borderId="0" fillId="3" fontId="4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3" fontId="4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minimize-malware-spread" TargetMode="External"/><Relationship Id="rId42" Type="http://schemas.openxmlformats.org/officeDocument/2006/relationships/hyperlink" Target="https://leetcode.com/problems/jump-game-ii/" TargetMode="External"/><Relationship Id="rId41" Type="http://schemas.openxmlformats.org/officeDocument/2006/relationships/hyperlink" Target="https://leetcode.com/problems/climbing-stairs/" TargetMode="External"/><Relationship Id="rId44" Type="http://schemas.openxmlformats.org/officeDocument/2006/relationships/hyperlink" Target="https://www.geeksforgeeks.org/maximum-size-sub-matrix-with-all-1s-in-a-binary-matrix/" TargetMode="External"/><Relationship Id="rId43" Type="http://schemas.openxmlformats.org/officeDocument/2006/relationships/hyperlink" Target="https://leetcode.com/problems/minimum-path-sum/" TargetMode="External"/><Relationship Id="rId46" Type="http://schemas.openxmlformats.org/officeDocument/2006/relationships/hyperlink" Target="https://www.geeksforgeeks.org/fractional-knapsack-problem/" TargetMode="External"/><Relationship Id="rId45" Type="http://schemas.openxmlformats.org/officeDocument/2006/relationships/hyperlink" Target="https://www.geeksforgeeks.org/0-1-knapsack-problem-dp-10/" TargetMode="External"/><Relationship Id="rId1" Type="http://schemas.openxmlformats.org/officeDocument/2006/relationships/hyperlink" Target="https://leetcode.com/problems/binary-tree-longest-consecutive-sequence/" TargetMode="External"/><Relationship Id="rId2" Type="http://schemas.openxmlformats.org/officeDocument/2006/relationships/hyperlink" Target="https://leetcode.com/problems/long-pressed-name" TargetMode="External"/><Relationship Id="rId3" Type="http://schemas.openxmlformats.org/officeDocument/2006/relationships/hyperlink" Target="https://leetcode.com/problems/range-addition" TargetMode="External"/><Relationship Id="rId4" Type="http://schemas.openxmlformats.org/officeDocument/2006/relationships/hyperlink" Target="https://leetcode.com/problems/magic-squares-in-grid" TargetMode="External"/><Relationship Id="rId9" Type="http://schemas.openxmlformats.org/officeDocument/2006/relationships/hyperlink" Target="https://leetcode.com/problems/trapping-rain-water-ii" TargetMode="External"/><Relationship Id="rId48" Type="http://schemas.openxmlformats.org/officeDocument/2006/relationships/hyperlink" Target="https://leetcode.com/problems/longest-increasing-subsequence/" TargetMode="External"/><Relationship Id="rId47" Type="http://schemas.openxmlformats.org/officeDocument/2006/relationships/hyperlink" Target="https://leetcode.com/problems/longest-increasing-subsequence/" TargetMode="External"/><Relationship Id="rId49" Type="http://schemas.openxmlformats.org/officeDocument/2006/relationships/hyperlink" Target="https://www.geeksforgeeks.org/minimum-number-of-increasing-subsequences/" TargetMode="External"/><Relationship Id="rId5" Type="http://schemas.openxmlformats.org/officeDocument/2006/relationships/hyperlink" Target="https://leetcode.com/problems/next-greater-element-iii" TargetMode="External"/><Relationship Id="rId6" Type="http://schemas.openxmlformats.org/officeDocument/2006/relationships/hyperlink" Target="https://leetcode.com/problems/orderly-queue" TargetMode="External"/><Relationship Id="rId7" Type="http://schemas.openxmlformats.org/officeDocument/2006/relationships/hyperlink" Target="https://leetcode.com/problems/rotate-array" TargetMode="External"/><Relationship Id="rId8" Type="http://schemas.openxmlformats.org/officeDocument/2006/relationships/hyperlink" Target="https://leetcode.com/problems/remove-duplicates-from-sorted-array" TargetMode="External"/><Relationship Id="rId31" Type="http://schemas.openxmlformats.org/officeDocument/2006/relationships/hyperlink" Target="https://leetcode.com/problems/satisfiability-of-equality-equations" TargetMode="External"/><Relationship Id="rId30" Type="http://schemas.openxmlformats.org/officeDocument/2006/relationships/hyperlink" Target="https://practice.geeksforgeeks.org/problems/doctor-strange/0" TargetMode="External"/><Relationship Id="rId33" Type="http://schemas.openxmlformats.org/officeDocument/2006/relationships/hyperlink" Target="https://www.geeksforgeeks.org/job-sequencing-problem/" TargetMode="External"/><Relationship Id="rId32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practice.geeksforgeeks.org/problems/euler-circuit-in-a-directed-graph/1" TargetMode="External"/><Relationship Id="rId34" Type="http://schemas.openxmlformats.org/officeDocument/2006/relationships/hyperlink" Target="https://practice.geeksforgeeks.org/problems/eulerian-path-in-an-undirected-graph/0" TargetMode="External"/><Relationship Id="rId37" Type="http://schemas.openxmlformats.org/officeDocument/2006/relationships/hyperlink" Target="https://leetcode.com/problems/sentence-similarity-ii" TargetMode="External"/><Relationship Id="rId36" Type="http://schemas.openxmlformats.org/officeDocument/2006/relationships/hyperlink" Target="https://practice.geeksforgeeks.org/problems/castle-run/0" TargetMode="External"/><Relationship Id="rId39" Type="http://schemas.openxmlformats.org/officeDocument/2006/relationships/hyperlink" Target="https://leetcode.com/problems/number-of-islands-ii" TargetMode="External"/><Relationship Id="rId38" Type="http://schemas.openxmlformats.org/officeDocument/2006/relationships/hyperlink" Target="https://leetcode.com/problems/number-of-distinct-islands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leetcode.com/problems/max-consecutive-ones-ii" TargetMode="External"/><Relationship Id="rId22" Type="http://schemas.openxmlformats.org/officeDocument/2006/relationships/hyperlink" Target="https://practice.geeksforgeeks.org/problems/strongly-connected-components-kosarajus-algo/1" TargetMode="External"/><Relationship Id="rId21" Type="http://schemas.openxmlformats.org/officeDocument/2006/relationships/hyperlink" Target="https://practice.geeksforgeeks.org/problems/bfs-traversal-of-graph/1" TargetMode="External"/><Relationship Id="rId24" Type="http://schemas.openxmlformats.org/officeDocument/2006/relationships/hyperlink" Target="https://leetcode.com/problems/rotting-oranges" TargetMode="External"/><Relationship Id="rId23" Type="http://schemas.openxmlformats.org/officeDocument/2006/relationships/hyperlink" Target="https://practice.geeksforgeeks.org/problems/mother-vertex/1" TargetMode="External"/><Relationship Id="rId60" Type="http://schemas.openxmlformats.org/officeDocument/2006/relationships/hyperlink" Target="https://leetcode.com/problems/coloring-a-border" TargetMode="External"/><Relationship Id="rId26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number-of-islands" TargetMode="External"/><Relationship Id="rId28" Type="http://schemas.openxmlformats.org/officeDocument/2006/relationships/hyperlink" Target="https://leetcode.com/problems/most-stones-removed-with-same-row-or-column" TargetMode="External"/><Relationship Id="rId27" Type="http://schemas.openxmlformats.org/officeDocument/2006/relationships/hyperlink" Target="https://leetcode.com/problems/number-of-enclaves" TargetMode="External"/><Relationship Id="rId29" Type="http://schemas.openxmlformats.org/officeDocument/2006/relationships/hyperlink" Target="https://leetcode.com/problems/regions-cut-by-slashes" TargetMode="External"/><Relationship Id="rId51" Type="http://schemas.openxmlformats.org/officeDocument/2006/relationships/hyperlink" Target="https://leetcode.com/problems/sliding-puzzle" TargetMode="External"/><Relationship Id="rId50" Type="http://schemas.openxmlformats.org/officeDocument/2006/relationships/hyperlink" Target="https://www.geeksforgeeks.org/dynamic-programming-building-bridges/" TargetMode="External"/><Relationship Id="rId53" Type="http://schemas.openxmlformats.org/officeDocument/2006/relationships/hyperlink" Target="https://practice.geeksforgeeks.org/problems/maximum-bipartite-matching/1" TargetMode="External"/><Relationship Id="rId52" Type="http://schemas.openxmlformats.org/officeDocument/2006/relationships/hyperlink" Target="https://practice.geeksforgeeks.org/problems/find-the-maximum-flow/0" TargetMode="External"/><Relationship Id="rId11" Type="http://schemas.openxmlformats.org/officeDocument/2006/relationships/hyperlink" Target="https://leetcode.com/problems/squares-of-a-sorted-array" TargetMode="External"/><Relationship Id="rId55" Type="http://schemas.openxmlformats.org/officeDocument/2006/relationships/hyperlink" Target="https://leetcode.com/problems/redundant-connection" TargetMode="External"/><Relationship Id="rId10" Type="http://schemas.openxmlformats.org/officeDocument/2006/relationships/hyperlink" Target="https://leetcode.com/problems/product-of-array-except-self" TargetMode="External"/><Relationship Id="rId54" Type="http://schemas.openxmlformats.org/officeDocument/2006/relationships/hyperlink" Target="https://leetcode.com/problems/reconstruct-itinerary" TargetMode="External"/><Relationship Id="rId13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practice.geeksforgeeks.org/problems/implementing-floyd-warshall/0" TargetMode="External"/><Relationship Id="rId12" Type="http://schemas.openxmlformats.org/officeDocument/2006/relationships/hyperlink" Target="https://leetcode.com/problems/fibonacci-number" TargetMode="External"/><Relationship Id="rId56" Type="http://schemas.openxmlformats.org/officeDocument/2006/relationships/hyperlink" Target="https://leetcode.com/problems/possible-bipartition" TargetMode="External"/><Relationship Id="rId15" Type="http://schemas.openxmlformats.org/officeDocument/2006/relationships/hyperlink" Target="https://leetcode.com/problems/max-chunks-to-make-sorted-ii" TargetMode="External"/><Relationship Id="rId59" Type="http://schemas.openxmlformats.org/officeDocument/2006/relationships/hyperlink" Target="https://leetcode.com/problems/similar-string-groups" TargetMode="External"/><Relationship Id="rId14" Type="http://schemas.openxmlformats.org/officeDocument/2006/relationships/hyperlink" Target="https://leetcode.com/problems/sort-array-by-parity" TargetMode="External"/><Relationship Id="rId58" Type="http://schemas.openxmlformats.org/officeDocument/2006/relationships/hyperlink" Target="https://leetcode.com/problems/k-similar-strings" TargetMode="External"/><Relationship Id="rId17" Type="http://schemas.openxmlformats.org/officeDocument/2006/relationships/hyperlink" Target="https://leetcode.com/problems/boats-to-save-people" TargetMode="External"/><Relationship Id="rId16" Type="http://schemas.openxmlformats.org/officeDocument/2006/relationships/hyperlink" Target="https://leetcode.com/problems/shortest-palindrome" TargetMode="External"/><Relationship Id="rId19" Type="http://schemas.openxmlformats.org/officeDocument/2006/relationships/hyperlink" Target="https://leetcode.com/problems/optimal-division" TargetMode="External"/><Relationship Id="rId18" Type="http://schemas.openxmlformats.org/officeDocument/2006/relationships/hyperlink" Target="https://leetcode.com/problems/maximum-sw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61.88"/>
    <col customWidth="1" min="3" max="3" width="24.75"/>
    <col customWidth="1" min="4" max="4" width="71.13"/>
  </cols>
  <sheetData>
    <row r="1">
      <c r="A1" s="1"/>
      <c r="B1" s="2" t="s">
        <v>0</v>
      </c>
      <c r="C1" s="3"/>
      <c r="D1" s="1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43.5" customHeight="1">
      <c r="A2" s="1"/>
      <c r="B2" s="5" t="s">
        <v>1</v>
      </c>
      <c r="C2" s="3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4"/>
      <c r="B3" s="6" t="s">
        <v>2</v>
      </c>
      <c r="C3" s="7" t="s">
        <v>3</v>
      </c>
      <c r="D3" s="8" t="s">
        <v>4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4" t="s">
        <v>5</v>
      </c>
      <c r="B4" s="9" t="s">
        <v>6</v>
      </c>
      <c r="C4" s="10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4">
        <v>1.0</v>
      </c>
      <c r="B5" s="11" t="str">
        <f>HYPERLINK("https://www.geeksforgeeks.org/next-greater-element/","Next Greater Element on right")</f>
        <v>Next Greater Element on right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3">
        <v>2.0</v>
      </c>
      <c r="B6" s="11" t="str">
        <f>HYPERLINK("https://leetcode.com/problems/next-greater-element-ii/","Next Greater Element 2")</f>
        <v>Next Greater Element 2</v>
      </c>
      <c r="C6" s="12"/>
      <c r="D6" s="12"/>
      <c r="E6" s="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>
      <c r="A7" s="3">
        <v>3.0</v>
      </c>
      <c r="B7" s="11" t="str">
        <f>HYPERLINK("https://leetcode.com/problems/daily-temperatures/","Daily Temperatures")</f>
        <v>Daily Temperatures</v>
      </c>
      <c r="C7" s="12"/>
      <c r="D7" s="12"/>
      <c r="E7" s="3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>
      <c r="A8" s="4">
        <v>4.0</v>
      </c>
      <c r="B8" s="1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C8" s="1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4">
        <v>5.0</v>
      </c>
      <c r="B9" s="11" t="str">
        <f>HYPERLINK("https://www.geeksforgeeks.org/the-stock-span-problem/","Stock Span Problem")</f>
        <v>Stock Span Problem</v>
      </c>
      <c r="C9" s="1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3">
        <v>6.0</v>
      </c>
      <c r="B10" s="11" t="str">
        <f>HYPERLINK("https://leetcode.com/problems/largest-rectangle-in-histogram/","Largest Rectangular Area Histogram")</f>
        <v>Largest Rectangular Area Histogram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>
      <c r="A11" s="3">
        <v>7.0</v>
      </c>
      <c r="B11" s="11" t="str">
        <f>HYPERLINK("https://leetcode.com/problems/maximal-rectangle/","maximu size binary matrix containing 1")</f>
        <v>maximu size binary matrix containing 1</v>
      </c>
      <c r="C11" s="12"/>
      <c r="D11" s="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>
      <c r="A12" s="3">
        <v>8.0</v>
      </c>
      <c r="B12" s="15" t="str">
        <f>HYPERLINK("https://leetcode.com/problems/valid-parentheses/","Valid Parentheses")</f>
        <v>Valid Parentheses</v>
      </c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4">
        <v>9.0</v>
      </c>
      <c r="B13" s="11" t="str">
        <f>HYPERLINK("https://www.geeksforgeeks.org/length-of-the-longest-valid-substring/","Length of longest valid substring")</f>
        <v>Length of longest valid substring</v>
      </c>
      <c r="C13" s="17"/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4">
        <v>10.0</v>
      </c>
      <c r="B14" s="11" t="str">
        <f>HYPERLINK("https://www.geeksforgeeks.org/find-expression-duplicate-parenthesis-not/","Count of duplicate Parentheses")</f>
        <v>Count of duplicate Parentheses</v>
      </c>
      <c r="C14" s="4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3">
        <v>11.0</v>
      </c>
      <c r="B15" s="11" t="str">
        <f>HYPERLINK("https://leetcode.com/problems/decode-string/","Decode String")</f>
        <v>Decode String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>
      <c r="A16" s="3">
        <v>12.0</v>
      </c>
      <c r="B16" s="11" t="str">
        <f>HYPERLINK("https://leetcode.com/problems/minimum-add-to-make-parentheses-valid/","Minimum Add To make Parentheses Valid")</f>
        <v>Minimum Add To make Parentheses Valid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>
      <c r="A17" s="4">
        <v>13.0</v>
      </c>
      <c r="B17" s="11" t="str">
        <f>HYPERLINK("https://www.geeksforgeeks.org/print-bracket-number/","Print Bracket Number")</f>
        <v>Print Bracket Number</v>
      </c>
      <c r="C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4">
        <v>14.0</v>
      </c>
      <c r="B18" s="11" t="str">
        <f>HYPERLINK("https://leetcode.com/problems/asteroid-collision/","Asteroid Collision")</f>
        <v>Asteroid Collision</v>
      </c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>
      <c r="A19" s="4">
        <v>15.0</v>
      </c>
      <c r="B19" s="15" t="str">
        <f>HYPERLINK("https://leetcode.com/problems/backspace-string-compare/","Backspace String Compare")</f>
        <v>Backspace String Compare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4">
        <v>16.0</v>
      </c>
      <c r="B20" s="15" t="str">
        <f>HYPERLINK("https://www.geeksforgeeks.org/interesting-method-generate-binary-numbers-1-n/","Print Binary Number")</f>
        <v>Print Binary Number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4">
        <v>17.0</v>
      </c>
      <c r="B21" s="15" t="str">
        <f>HYPERLINK("https://leetcode.com/problems/score-of-parentheses/","Score Of String")</f>
        <v>Score Of String</v>
      </c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4">
        <v>18.0</v>
      </c>
      <c r="B22" s="15" t="str">
        <f>HYPERLINK("https://leetcode.com/problems/remove-k-digits/","Remove K digits From number")</f>
        <v>Remove K digits From number</v>
      </c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>
      <c r="A23" s="4">
        <v>19.0</v>
      </c>
      <c r="B23" s="15" t="str">
        <f>HYPERLINK("https://leetcode.com/problems/car-fleet/","Car fleet")</f>
        <v>Car fleet</v>
      </c>
      <c r="C23" s="3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>
      <c r="A24" s="3">
        <v>20.0</v>
      </c>
      <c r="B24" s="11" t="str">
        <f>HYPERLINK("https://www.geeksforgeeks.org/first-negative-integer-every-window-size-k/","First negative Integer in k sized window")</f>
        <v>First negative Integer in k sized window</v>
      </c>
      <c r="C24" s="1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>
      <c r="A25" s="3">
        <v>21.0</v>
      </c>
      <c r="B25" s="11" t="str">
        <f>HYPERLINK("https://www.codechef.com/DEC19A/problems/BINADD","Addition")</f>
        <v>Addition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>
      <c r="A26" s="3">
        <v>22.0</v>
      </c>
      <c r="B26" s="18" t="str">
        <f>HYPERLINK("https://leetcode.com/problems/gas-station/","Gas Station")</f>
        <v>Gas Station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>
      <c r="A27" s="3">
        <v>23.0</v>
      </c>
      <c r="B27" s="18" t="str">
        <f>HYPERLINK("https://www.geeksforgeeks.org/maximum-sum-of-smallest-and-second-smallest-in-an-array/","Maximum sum of smallest and second smallest")</f>
        <v>Maximum sum of smallest and second smallest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>
      <c r="A28" s="3">
        <v>24.0</v>
      </c>
      <c r="B28" s="18" t="str">
        <f>HYPERLINK("https://leetcode.com/problems/min-stack/","Min Stack")</f>
        <v>Min Stack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>
      <c r="A29" s="3">
        <v>25.0</v>
      </c>
      <c r="B29" s="18" t="str">
        <f>HYPERLINK("https://www.geeksforgeeks.org/efficiently-implement-k-stacks-single-array/","K stacks in a single array")</f>
        <v>K stacks in a single array</v>
      </c>
      <c r="C29" s="12"/>
      <c r="D29" s="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>
      <c r="A30" s="3">
        <v>26.0</v>
      </c>
      <c r="B30" s="18" t="str">
        <f>HYPERLINK("https://leetcode.com/problems/validate-stack-sequences/","Validate Stack")</f>
        <v>Validate Stack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>
      <c r="A31" s="3">
        <v>27.0</v>
      </c>
      <c r="B31" s="18" t="str">
        <f>HYPERLINK("https://www.geeksforgeeks.org/reversing-first-k-elements-queue/","K reverse in a queue")</f>
        <v>K reverse in a queue</v>
      </c>
      <c r="C31" s="12"/>
      <c r="D31" s="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>
      <c r="A32" s="3">
        <v>28.0</v>
      </c>
      <c r="B32" s="18" t="str">
        <f>HYPERLINK("https://www.geeksforgeeks.org/find-the-largest-pair-sum-in-an-unsorted-array/","largest Pair sum in unsorted array")</f>
        <v>largest Pair sum in unsorted array</v>
      </c>
      <c r="C32" s="17"/>
      <c r="D32" s="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>
      <c r="A33" s="1"/>
      <c r="B33" s="19"/>
      <c r="C33" s="1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>
      <c r="A34" s="3"/>
      <c r="B34" s="20" t="s">
        <v>7</v>
      </c>
      <c r="C34" s="12"/>
      <c r="D34" s="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>
      <c r="A35" s="3">
        <v>1.0</v>
      </c>
      <c r="B35" s="18" t="str">
        <f>HYPERLINK("https://leetcode.com/problems/reverse-linked-list/","reverse LinkedList")</f>
        <v>reverse LinkedList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4">
        <v>2.0</v>
      </c>
      <c r="B36" s="21" t="str">
        <f>HYPERLINK("https://www.geeksforgeeks.org/reverse-a-list-in-groups-of-given-size/","K reverse")</f>
        <v>K reverse</v>
      </c>
      <c r="C36" s="3"/>
      <c r="D36" s="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>
      <c r="A37" s="4">
        <v>3.0</v>
      </c>
      <c r="B37" s="21" t="str">
        <f>HYPERLINK("https://www.geeksforgeeks.org/detect-loop-in-a-linked-list/","Floyd cycle")</f>
        <v>Floyd cycle</v>
      </c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3">
        <v>4.0</v>
      </c>
      <c r="B38" s="18" t="str">
        <f>HYPERLINK("https://www.geeksforgeeks.org/merge-a-linked-list-into-another-linked-list-at-alternate-positions/","Merge LinkedList")</f>
        <v>Merge LinkedList</v>
      </c>
      <c r="C38" s="3"/>
      <c r="D38" s="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3">
        <v>5.0</v>
      </c>
      <c r="B39" s="18" t="str">
        <f>HYPERLINK("https://www.geeksforgeeks.org/a-linked-list-with-next-and-arbit-pointer/","Clone a linkedlist")</f>
        <v>Clone a linkedlist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3">
        <v>6.0</v>
      </c>
      <c r="B40" s="18" t="str">
        <f>HYPERLINK("https://www.geeksforgeeks.org/find-modular-node-linked-list/","find modular node")</f>
        <v>find modular node</v>
      </c>
      <c r="C40" s="12"/>
      <c r="D40" s="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>
      <c r="A41" s="4">
        <v>7.0</v>
      </c>
      <c r="B41" s="18" t="str">
        <f>HYPERLINK("https://www.geeksforgeeks.org/remove-duplicates-from-a-sorted-linked-list/","Remove duplicate from sorted")</f>
        <v>Remove duplicate from sorted</v>
      </c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>
      <c r="A42" s="4">
        <v>8.0</v>
      </c>
      <c r="B42" s="18" t="str">
        <f>HYPERLINK("https://www.geeksforgeeks.org/write-a-c-function-to-print-the-middle-of-the-linked-list/","Find the middle element")</f>
        <v>Find the middle element</v>
      </c>
      <c r="C42" s="4"/>
      <c r="D42" s="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4">
        <v>9.0</v>
      </c>
      <c r="B43" s="21" t="str">
        <f>HYPERLINK("https://www.geeksforgeeks.org/nth-node-from-the-end-of-a-linked-list/","Nth element from end")</f>
        <v>Nth element from end</v>
      </c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4">
        <v>10.0</v>
      </c>
      <c r="B44" s="18" t="str">
        <f>HYPERLINK("https://leetcode.com/problems/lru-cache/","LRU Cache")</f>
        <v>LRU Cache</v>
      </c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3"/>
      <c r="B45" s="22"/>
      <c r="C45" s="12"/>
      <c r="D45" s="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4"/>
      <c r="B46" s="23" t="s">
        <v>8</v>
      </c>
      <c r="C46" s="4"/>
      <c r="D46" s="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4">
        <v>1.0</v>
      </c>
      <c r="B47" s="21" t="str">
        <f>HYPERLINK("https://leetcode.com/problems/binary-tree-inorder-traversal/","Inorder Traversal")</f>
        <v>Inorder Traversal</v>
      </c>
      <c r="C47" s="16"/>
      <c r="D47" s="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3">
        <v>2.0</v>
      </c>
      <c r="B48" s="18" t="str">
        <f>HYPERLINK("https://leetcode.com/problems/binary-tree-preorder-traversal/","Preorder Traversal")</f>
        <v>Preorder Traversal</v>
      </c>
      <c r="C48" s="12"/>
      <c r="D48" s="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4">
        <v>3.0</v>
      </c>
      <c r="B49" s="18" t="str">
        <f>HYPERLINK("https://leetcode.com/problems/binary-tree-postorder-traversal/","Postorder Traversal")</f>
        <v>Postorder Traversal</v>
      </c>
      <c r="C49" s="1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4">
        <v>4.0</v>
      </c>
      <c r="B50" s="21" t="str">
        <f>HYPERLINK("https://www.geeksforgeeks.org/print-ancestors-of-a-given-node-in-binary-tree/","Print ancestor of given tree")</f>
        <v>Print ancestor of given tree</v>
      </c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3">
        <v>5.0</v>
      </c>
      <c r="B51" s="18" t="str">
        <f>HYPERLINK("https://leetcode.com/problems/binary-tree-level-order-traversal/","Binary Tree Level Order")</f>
        <v>Binary Tree Level Order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3">
        <v>6.0</v>
      </c>
      <c r="B52" s="18" t="str">
        <f>HYPERLINK("https://leetcode.com/problems/average-of-levels-in-binary-tree/","Average of levels")</f>
        <v>Average of levels</v>
      </c>
      <c r="C52" s="12"/>
      <c r="D52" s="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>
      <c r="A53" s="4">
        <v>7.0</v>
      </c>
      <c r="B53" s="21" t="str">
        <f>HYPERLINK("https://leetcode.com/problems/all-nodes-distance-k-in-binary-tree/","All Nodes at distance K")</f>
        <v>All Nodes at distance K</v>
      </c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>
      <c r="A54" s="4">
        <v>8.0</v>
      </c>
      <c r="B54" s="18" t="str">
        <f>HYPERLINK("https://www.geeksforgeeks.org/count-bst-nodes-that-are-in-a-given-range/","Count bst in a given range")</f>
        <v>Count bst in a given range</v>
      </c>
      <c r="C54" s="14"/>
      <c r="D54" s="4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3">
        <v>9.0</v>
      </c>
      <c r="B55" s="18" t="str">
        <f>HYPERLINK("https://leetcode.com/problems/binary-search-tree-to-greater-sum-tree/","Binary search tree to greater sum")</f>
        <v>Binary search tree to greater sum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>
      <c r="A56" s="3">
        <v>10.0</v>
      </c>
      <c r="B56" s="18" t="str">
        <f>HYPERLINK("https://leetcode.com/problems/binary-tree-cameras/","Binary Tree Cameras")</f>
        <v>Binary Tree Cameras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>
      <c r="A57" s="3">
        <v>11.0</v>
      </c>
      <c r="B57" s="18" t="str">
        <f>HYPERLINK("https://leetcode.com/problems/binary-tree-maximum-path-sum/","Binary Tree Maximum Path Sum")</f>
        <v>Binary Tree Maximum Path Sum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>
      <c r="A58" s="3">
        <v>12.0</v>
      </c>
      <c r="B58" s="18" t="str">
        <f>HYPERLINK("https://practice.geeksforgeeks.org/problems/binary-tree-to-bst/1","Binary Tree to BST")</f>
        <v>Binary Tree to BST</v>
      </c>
      <c r="C58" s="12"/>
      <c r="D58" s="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>
      <c r="A59" s="3">
        <v>13.0</v>
      </c>
      <c r="B59" s="18" t="str">
        <f>HYPERLINK("https://leetcode.com/problems/binary-tree-right-side-view/","right side view")</f>
        <v>right side view</v>
      </c>
      <c r="C59" s="17"/>
      <c r="D59" s="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>
      <c r="A60" s="3">
        <v>14.0</v>
      </c>
      <c r="B60" s="18" t="str">
        <f>HYPERLINK("https://practice.geeksforgeeks.org/problems/left-view-of-binary-tree/1","Left View")</f>
        <v>Left View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>
      <c r="A61" s="3">
        <v>15.0</v>
      </c>
      <c r="B61" s="18" t="str">
        <f>HYPERLINK("https://leetcode.com/problems/vertical-order-traversal-of-a-binary-tree/","Vertical order")</f>
        <v>Vertical order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>
      <c r="A62" s="4">
        <v>16.0</v>
      </c>
      <c r="B62" s="21" t="str">
        <f>HYPERLINK("https://www.geeksforgeeks.org/print-nodes-in-the-top-view-of-binary-tree-set-3/","Top View")</f>
        <v>Top View</v>
      </c>
      <c r="C62" s="2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>
      <c r="A63" s="3">
        <v>17.0</v>
      </c>
      <c r="B63" s="18" t="str">
        <f>HYPERLINK("https://practice.geeksforgeeks.org/problems/bottom-view-of-binary-tree/1","Bottom View")</f>
        <v>Bottom View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>
      <c r="A64" s="4">
        <v>18.0</v>
      </c>
      <c r="B64" s="18" t="str">
        <f>HYPERLINK("https://www.geeksforgeeks.org/diagonal-traversal-of-binary-tree/","Diagonal Traversal")</f>
        <v>Diagonal Traversal</v>
      </c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>
      <c r="A65" s="4">
        <v>19.0</v>
      </c>
      <c r="B65" s="21" t="str">
        <f>HYPERLINK("https://practice.geeksforgeeks.org/problems/leftmost-and-rightmost-nodes-of-binary-tree/1","leftmost and rightmost node")</f>
        <v>leftmost and rightmost node</v>
      </c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4">
        <v>20.0</v>
      </c>
      <c r="B66" s="18" t="str">
        <f>HYPERLINK("https://leetcode.com/problems/kth-smallest-element-in-a-bst/","kth smallest element")</f>
        <v>kth smallest element</v>
      </c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4">
        <v>21.0</v>
      </c>
      <c r="B67" s="18" t="str">
        <f>HYPERLINK("https://leetcode.com/problems/binary-tree-tilt/","Binary Tree Tilt")</f>
        <v>Binary Tree Tilt</v>
      </c>
      <c r="C67" s="25"/>
      <c r="D67" s="4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3">
        <v>22.0</v>
      </c>
      <c r="B68" s="18" t="str">
        <f>HYPERLINK("https://www.geeksforgeeks.org/print-nodes-dont-sibling-binary-tree/","Print all nodes that dont have siblings")</f>
        <v>Print all nodes that dont have siblings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>
      <c r="A69" s="3">
        <v>23.0</v>
      </c>
      <c r="B69" s="18" t="str">
        <f>HYPERLINK("https://leetcode.com/problems/house-robber-iii/","House robber 3")</f>
        <v>House robber 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>
      <c r="A70" s="4">
        <v>24.0</v>
      </c>
      <c r="B70" s="26" t="str">
        <f>HYPERLINK("https://leetcode.com/problems/boundary-of-binary-tree/","Boundary Traversal")</f>
        <v>Boundary Traversal</v>
      </c>
      <c r="C70" s="27"/>
      <c r="D70" s="2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4"/>
      <c r="B71" s="28"/>
      <c r="C71" s="4"/>
      <c r="D71" s="4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4"/>
      <c r="B72" s="29" t="s">
        <v>9</v>
      </c>
      <c r="C72" s="4"/>
      <c r="D72" s="4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4">
        <v>1.0</v>
      </c>
      <c r="B73" s="18" t="str">
        <f>HYPERLINK("https://leetcode.com/problems/lowest-common-ancestor-of-a-binary-search-tree/","Lowest common ancestor in BST")</f>
        <v>Lowest common ancestor in BST</v>
      </c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3">
        <v>2.0</v>
      </c>
      <c r="B74" s="18" t="str">
        <f>HYPERLINK("https://practice.geeksforgeeks.org/problems/lowest-common-ancestor-in-a-binary-tree/1","Lowest common ancestor")</f>
        <v>Lowest common ancestor</v>
      </c>
      <c r="C74" s="12"/>
      <c r="D74" s="3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>
      <c r="A75" s="3">
        <v>3.0</v>
      </c>
      <c r="B75" s="18" t="str">
        <f>HYPERLINK("https://www.spoj.com/problems/RMQSQ/","square root decomposition")</f>
        <v>square root decomposition</v>
      </c>
      <c r="C75" s="12"/>
      <c r="D75" s="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>
      <c r="A76" s="3">
        <v>4.0</v>
      </c>
      <c r="B76" s="18" t="str">
        <f>HYPERLINK("https://leetcode.com/problems/delete-node-in-a-bst/","Delete Node in BST")</f>
        <v>Delete Node in BST</v>
      </c>
      <c r="C76" s="1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3">
        <v>5.0</v>
      </c>
      <c r="B77" s="18" t="str">
        <f>HYPERLINK("https://leetcode.com/problems/construct-binary-tree-from-preorder-and-inorder-traversal/","Construct from inorder and preorder")</f>
        <v>Construct from inorder and preorder</v>
      </c>
      <c r="C77" s="1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3">
        <v>6.0</v>
      </c>
      <c r="B78" s="18" t="str">
        <f>HYPERLINK("https://leetcode.com/problems/construct-binary-tree-from-inorder-and-postorder-traversal/","Construct from inorder and postorder")</f>
        <v>Construct from inorder and postorder</v>
      </c>
      <c r="C78" s="12"/>
      <c r="D78" s="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>
      <c r="A79" s="3">
        <v>7.0</v>
      </c>
      <c r="B79" s="18" t="str">
        <f>HYPERLINK("https://www.geeksforgeeks.org/construct-a-binary-search-tree-from-given-postorder/","construct bst using postorder")</f>
        <v>construct bst using postorder</v>
      </c>
      <c r="C79" s="12"/>
      <c r="D79" s="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>
      <c r="A80" s="4">
        <v>8.0</v>
      </c>
      <c r="B80" s="18" t="str">
        <f>HYPERLINK("https://www.geeksforgeeks.org/construct-tree-inorder-level-order-traversals/","Inorder and level order")</f>
        <v>Inorder and level order</v>
      </c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3">
        <v>9.0</v>
      </c>
      <c r="B81" s="18" t="str">
        <f>HYPERLINK("https://leetcode.com/problems/serialize-and-deserialize-binary-tree/","serialize and deserialise")</f>
        <v>serialize and deserialise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>
      <c r="A82" s="3">
        <v>10.0</v>
      </c>
      <c r="B82" s="21" t="str">
        <f>HYPERLINK("https://leetcode.com/problems/distribute-coins-in-binary-tree/","Distribute coins in a binary tree")</f>
        <v>Distribute coins in a binary tree</v>
      </c>
      <c r="C82" s="1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4">
        <v>11.0</v>
      </c>
      <c r="B83" s="21" t="str">
        <f>HYPERLINK("https://leetcode.com/problems/find-duplicate-subtrees/","duplicate subtree in a binary tree")</f>
        <v>duplicate subtree in a binary tree</v>
      </c>
      <c r="C83" s="2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4"/>
      <c r="B84" s="31" t="s">
        <v>10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3">
        <v>1.0</v>
      </c>
      <c r="B85" s="21" t="str">
        <f>HYPERLINK("https://www.geeksforgeeks.org/avl-tree-set-1-insertion/","AVL tree")</f>
        <v>AVL tree</v>
      </c>
      <c r="C85" s="12"/>
      <c r="D85" s="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>
      <c r="A86" s="4">
        <v>2.0</v>
      </c>
      <c r="B86" s="18" t="str">
        <f>HYPERLINK("https://practice.geeksforgeeks.org/problems/image-multiplication/0","image multiplication")</f>
        <v>image multiplication</v>
      </c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4">
        <v>3.0</v>
      </c>
      <c r="B87" s="32" t="s">
        <v>11</v>
      </c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4">
        <v>4.0</v>
      </c>
      <c r="B88" s="18" t="str">
        <f>HYPERLINK("https://www.geeksforgeeks.org/diameter-tree-using-dfs/","diameter of a tree")</f>
        <v>diameter of a tree</v>
      </c>
      <c r="C88" s="16"/>
      <c r="D88" s="4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4">
        <v>5.0</v>
      </c>
      <c r="B89" s="21" t="str">
        <f>HYPERLINK("https://www.geeksforgeeks.org/kth-smallest-element-in-bst-using-o1-extra-space/","Kth smallest element of BST")</f>
        <v>Kth smallest element of BST</v>
      </c>
      <c r="C89" s="16"/>
      <c r="D89" s="4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4">
        <v>6.0</v>
      </c>
      <c r="B90" s="21" t="str">
        <f>HYPERLINK("https://www.geeksforgeeks.org/clone-binary-tree-random-pointers/","clone a binary tree with random pointer")</f>
        <v>clone a binary tree with random pointer</v>
      </c>
      <c r="C90" s="4"/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3">
        <v>7.0</v>
      </c>
      <c r="B91" s="18" t="str">
        <f>HYPERLINK("https://leetcode.com/problems/flatten-binary-tree-to-linked-list/","Flatten binary tree to linked list")</f>
        <v>Flatten binary tree to linked list</v>
      </c>
      <c r="C91" s="17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3">
        <v>8.0</v>
      </c>
      <c r="B92" s="18" t="str">
        <f>HYPERLINK("https://www.geeksforgeeks.org/convert-a-binary-tree-to-a-circular-doubly-link-list/","Convert a binary tree to circular doubly linked list")</f>
        <v>Convert a binary tree to circular doubly linked list</v>
      </c>
      <c r="C92" s="17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3">
        <v>9.0</v>
      </c>
      <c r="B93" s="18" t="str">
        <f>HYPERLINK("https://www.geeksforgeeks.org/in-place-conversion-of-sorted-dll-to-balanced-bst/","Conversion of sorted DLL to BST")</f>
        <v>Conversion of sorted DLL to BST</v>
      </c>
      <c r="C93" s="12"/>
      <c r="D93" s="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>
      <c r="A94" s="3">
        <v>10.0</v>
      </c>
      <c r="B94" s="18" t="str">
        <f>HYPERLINK("https://www.geeksforgeeks.org/merge-two-balanced-binary-search-trees/","Merge Two BST")</f>
        <v>Merge Two BST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>
      <c r="A95" s="3">
        <v>11.0</v>
      </c>
      <c r="B95" s="18" t="str">
        <f>HYPERLINK("https://www.geeksforgeeks.org/count-of-pairs-violating-bst-property/","Pair violating BST property")</f>
        <v>Pair violating BST property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>
      <c r="A96" s="4">
        <v>12.0</v>
      </c>
      <c r="B96" s="18" t="str">
        <f>HYPERLINK("https://leetcode.com/problems/flip-binary-tree-to-match-preorder-traversal/","Flip binary tree to match preorder")</f>
        <v>Flip binary tree to match preorder</v>
      </c>
      <c r="C96" s="1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3">
        <v>13.0</v>
      </c>
      <c r="B97" s="18" t="str">
        <f>HYPERLINK("https://leetcode.com/problems/inorder-successor-in-bst/","inorder succesor")</f>
        <v>inorder succesor</v>
      </c>
      <c r="C97" s="12"/>
      <c r="D97" s="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ht="26.25" customHeight="1">
      <c r="A98" s="4">
        <v>14.0</v>
      </c>
      <c r="B98" s="18" t="str">
        <f>HYPERLINK("https://leetcode.com/problems/rabbits-in-forest/","Rabbits in forest")</f>
        <v>Rabbits in forest</v>
      </c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25.5" customHeight="1">
      <c r="A99" s="3"/>
      <c r="B99" s="20" t="s">
        <v>12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>
      <c r="A100" s="4">
        <v>1.0</v>
      </c>
      <c r="B100" s="18" t="str">
        <f>HYPERLINK("https://leetcode.com/problems/array-of-doubled-pairs/","Array of doubled Pair")</f>
        <v>Array of doubled Pair</v>
      </c>
      <c r="C100" s="4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3">
        <v>2.0</v>
      </c>
      <c r="B101" s="18" t="str">
        <f>HYPERLINK("https://www.geeksforgeeks.org/find-the-smallest-window-in-a-string-containing-all-characters-of-another-string/","Find smallest size of string containing all char of other")</f>
        <v>Find smallest size of string containing all char of other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>
      <c r="A102" s="3">
        <v>3.0</v>
      </c>
      <c r="B102" s="18" t="str">
        <f>HYPERLINK("https://www.geeksforgeeks.org/maximum-consecutive-ones-or-zeros-in-a-binary-array/","Longest consecutive 1's")</f>
        <v>Longest consecutive 1's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>
      <c r="A103" s="3">
        <v>4.0</v>
      </c>
      <c r="B103" s="18" t="str">
        <f>HYPERLINK("https://leetcode.com/problems/subarray-sum-equals-k/","number of subarrays sum exactly k")</f>
        <v>number of subarrays sum exactly k</v>
      </c>
      <c r="C103" s="12"/>
      <c r="D103" s="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>
      <c r="A104" s="4">
        <v>5.0</v>
      </c>
      <c r="B104" s="18" t="str">
        <f>HYPERLINK("https://www.geeksforgeeks.org/count-sub-arrays-sum-divisible-k/","Subarray sum Divisible by k")</f>
        <v>Subarray sum Divisible by k</v>
      </c>
      <c r="C104" s="1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4">
        <v>6.0</v>
      </c>
      <c r="B105" s="21" t="str">
        <f>HYPERLINK("https://www.geeksforgeeks.org/length-of-the-longest-substring-without-repeating-characters/","longest substring with unique character")</f>
        <v>longest substring with unique character</v>
      </c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4">
        <v>7.0</v>
      </c>
      <c r="B106" s="18" t="str">
        <f>HYPERLINK("https://www.geeksforgeeks.org/count-subarrays-equal-number-1s-0s/","subarray with equal number of 0 and 1")</f>
        <v>subarray with equal number of 0 and 1</v>
      </c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3">
        <v>8.0</v>
      </c>
      <c r="B107" s="18" t="str">
        <f>HYPERLINK("https://www.geeksforgeeks.org/substring-equal-number-0-1-2/","Substring with equal 0 1 and 2")</f>
        <v>Substring with equal 0 1 and 2</v>
      </c>
      <c r="C107" s="12"/>
      <c r="D107" s="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>
      <c r="A108" s="3">
        <v>9.0</v>
      </c>
      <c r="B108" s="21" t="str">
        <f>HYPERLINK("https://www.geeksforgeeks.org/check-if-frequency-of-all-characters-can-become-same-by-one-removal/","same frequency after one removal")</f>
        <v>same frequency after one removal</v>
      </c>
      <c r="C108" s="17"/>
      <c r="D108" s="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>
      <c r="A109" s="3">
        <v>10.0</v>
      </c>
      <c r="B109" s="18" t="str">
        <f>HYPERLINK("https://leetcode.com/problems/k-closest-points-to-origin/","K closest point from origin")</f>
        <v>K closest point from origin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>
      <c r="A110" s="3">
        <v>11.0</v>
      </c>
      <c r="B110" s="18" t="str">
        <f>HYPERLINK("https://www.geeksforgeeks.org/check-anagram-string-palindrome-not/","Anagram Pallindrome")</f>
        <v>Anagram Pallindrome</v>
      </c>
      <c r="C110" s="12"/>
      <c r="D110" s="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>
      <c r="A111" s="3">
        <v>12.0</v>
      </c>
      <c r="B111" s="18" t="str">
        <f>HYPERLINK("https://leetcode.com/problems/minimum-number-of-refueling-stops/","Minimum number of refueling spots")</f>
        <v>Minimum number of refueling spots</v>
      </c>
      <c r="C111" s="12"/>
      <c r="D111" s="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>
      <c r="A112" s="3">
        <v>13.0</v>
      </c>
      <c r="B112" s="18" t="str">
        <f>HYPERLINK("https://leetcode.com/problems/find-all-anagrams-in-a-string/","Find all anagrams in a string")</f>
        <v>Find all anagrams in a string</v>
      </c>
      <c r="C112" s="12"/>
      <c r="D112" s="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>
      <c r="A113" s="4">
        <v>14.0</v>
      </c>
      <c r="B113" s="18" t="str">
        <f>HYPERLINK("https://www.geeksforgeeks.org/check-two-strings-k-anagrams-not/","K anagram")</f>
        <v>K anagram</v>
      </c>
      <c r="C113" s="1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3">
        <v>15.0</v>
      </c>
      <c r="B114" s="18" t="str">
        <f>HYPERLINK("https://www.geeksforgeeks.org/find-smallest-number-whose-digits-multiply-given-number-n/","smallest number whose digit mult to given no.")</f>
        <v>smallest number whose digit mult to given no.</v>
      </c>
      <c r="C114" s="12"/>
      <c r="D114" s="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>
      <c r="A115" s="4">
        <v>16.0</v>
      </c>
      <c r="B115" s="21" t="str">
        <f>HYPERLINK("https://leetcode.com/problems/group-anagrams/","Group anagram")</f>
        <v>Group anagram</v>
      </c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3">
        <v>17.0</v>
      </c>
      <c r="B116" s="18" t="str">
        <f>HYPERLINK("https://www.geeksforgeeks.org/huffman-coding-greedy-algo-3/","Huffman coding")</f>
        <v>Huffman coding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>
      <c r="A117" s="3">
        <v>18.0</v>
      </c>
      <c r="B117" s="18" t="str">
        <f>HYPERLINK("https://leetcode.com/problems/isomorphic-strings/","Isomorphic string")</f>
        <v>Isomorphic string</v>
      </c>
      <c r="C117" s="12"/>
      <c r="D117" s="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>
      <c r="A118" s="3">
        <v>19.0</v>
      </c>
      <c r="B118" s="18" t="str">
        <f>HYPERLINK("https://www.geeksforgeeks.org/check-whether-arithmetic-progression-can-formed-given-array/","Check AP sequence")</f>
        <v>Check AP sequence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>
      <c r="A119" s="4">
        <v>20.0</v>
      </c>
      <c r="B119" s="21" t="str">
        <f>HYPERLINK("https://www.geeksforgeeks.org/count-pairs-in-array-whose-sum-is-divisible-by-k/","Count Pair whose sum is divisible by k")</f>
        <v>Count Pair whose sum is divisible by k</v>
      </c>
      <c r="C119" s="4"/>
      <c r="D119" s="3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3">
        <v>21.0</v>
      </c>
      <c r="B120" s="18" t="str">
        <f>HYPERLINK("https://www.geeksforgeeks.org/smallest-subarray-with-all-occurrences-of-a-most-frequent-element/","smallest subarray with all the occurence of MFE")</f>
        <v>smallest subarray with all the occurence of MFE</v>
      </c>
      <c r="C120" s="12"/>
      <c r="D120" s="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>
      <c r="A121" s="3">
        <v>22.0</v>
      </c>
      <c r="B121" s="18" t="str">
        <f>HYPERLINK("https://practice.geeksforgeeks.org/problems/morning-assembly/0","Morning Assembly")</f>
        <v>Morning Assembly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>
      <c r="A122" s="3">
        <v>23.0</v>
      </c>
      <c r="B122" s="18" t="str">
        <f>HYPERLINK("https://leetcode.com/problems/kth-smallest-element-in-a-sorted-matrix/","Kth smallest element in sorted 2d matrix")</f>
        <v>Kth smallest element in sorted 2d matrix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>
      <c r="A123" s="4">
        <v>24.0</v>
      </c>
      <c r="B123" s="26" t="str">
        <f>HYPERLINK("https://leetcode.com/problems/k-th-smallest-prime-fraction/","Kth smallest prime fraction")</f>
        <v>Kth smallest prime fraction</v>
      </c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3">
        <v>25.0</v>
      </c>
      <c r="B124" s="18" t="str">
        <f>HYPERLINK("https://leetcode.com/problems/max-points-on-a-line/","Max points on a line")</f>
        <v>Max points on a line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>
      <c r="A125" s="3">
        <v>26.0</v>
      </c>
      <c r="B125" s="18" t="str">
        <f>HYPERLINK("https://leetcode.com/problems/brick-wall/","Brick wall")</f>
        <v>Brick wall</v>
      </c>
      <c r="C125" s="12"/>
      <c r="D125" s="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>
      <c r="A126" s="4">
        <v>27.0</v>
      </c>
      <c r="B126" s="21" t="str">
        <f>HYPERLINK("https://practice.geeksforgeeks.org/problems/array-pair-sum-divisibility-problem/0","Array Pair sum divisibility ")</f>
        <v>Array Pair sum divisibility </v>
      </c>
      <c r="C126" s="16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4">
        <v>28.0</v>
      </c>
      <c r="B127" s="18" t="str">
        <f>HYPERLINK("https://practice.geeksforgeeks.org/problems/a-simple-fraction/0","A simple fraction")</f>
        <v>A simple fraction</v>
      </c>
      <c r="C127" s="1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4">
        <v>29.0</v>
      </c>
      <c r="B128" s="21" t="str">
        <f>HYPERLINK("https://leetcode.com/problems/grid-illumination/","Grid illumination")</f>
        <v>Grid illumination</v>
      </c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3">
        <v>30.0</v>
      </c>
      <c r="B129" s="18" t="str">
        <f>HYPERLINK("https://leetcode.com/problems/insert-delete-getrandom-o1/","Insert Delete GetRandom O(1)")</f>
        <v>Insert Delete GetRandom O(1)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>
      <c r="A130" s="3">
        <v>31.0</v>
      </c>
      <c r="B130" s="18" t="str">
        <f>HYPERLINK("https://www.geeksforgeeks.org/count-substrings-binary-string-containing-k-ones/","Count of substring with k 1")</f>
        <v>Count of substring with k 1</v>
      </c>
      <c r="C130" s="12"/>
      <c r="D130" s="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>
      <c r="A131" s="3">
        <v>32.0</v>
      </c>
      <c r="B131" s="18" t="str">
        <f>HYPERLINK("https://practice.geeksforgeeks.org/problems/incomplete-array/0","Incomplete array")</f>
        <v>Incomplete array</v>
      </c>
      <c r="C131" s="12"/>
      <c r="D131" s="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>
      <c r="A132" s="3">
        <v>33.0</v>
      </c>
      <c r="B132" s="34" t="s">
        <v>13</v>
      </c>
      <c r="C132" s="12"/>
      <c r="D132" s="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>
      <c r="A133" s="3">
        <v>34.0</v>
      </c>
      <c r="B133" s="34" t="s">
        <v>14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>
      <c r="A134" s="3">
        <v>35.0</v>
      </c>
      <c r="B134" s="34" t="str">
        <f>HYPERLINK("https://www.codechef.com/COOK103B/problems/MAXREMOV","Max range query")</f>
        <v>Max range query</v>
      </c>
      <c r="C134" s="17"/>
      <c r="D134" s="12"/>
      <c r="E134" s="12"/>
      <c r="F134" s="12"/>
      <c r="G134" s="12"/>
      <c r="H134" s="12"/>
      <c r="I134" s="12"/>
      <c r="J134" s="12"/>
      <c r="K134" s="12"/>
      <c r="L134" s="1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4">
        <v>36.0</v>
      </c>
      <c r="B135" s="34" t="s">
        <v>15</v>
      </c>
      <c r="C135" s="14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4">
        <v>37.0</v>
      </c>
      <c r="B136" s="34" t="s">
        <v>16</v>
      </c>
      <c r="C136" s="4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4">
        <v>38.0</v>
      </c>
      <c r="B137" s="34" t="s">
        <v>17</v>
      </c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4">
        <v>39.0</v>
      </c>
      <c r="B138" s="34" t="str">
        <f>HYPERLINK("https://leetcode.com/problems/maximum-subarray/","maximum subarray")</f>
        <v>maximum subarray</v>
      </c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3">
        <v>40.0</v>
      </c>
      <c r="B139" s="34" t="str">
        <f>HYPERLINK("https://www.codechef.com/JAN18/problems/KCON","K-CON")</f>
        <v>K-CON</v>
      </c>
      <c r="C139" s="17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>
      <c r="A140" s="3">
        <v>41.0</v>
      </c>
      <c r="B140" s="35" t="s">
        <v>18</v>
      </c>
      <c r="C140" s="16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3">
        <v>42.0</v>
      </c>
      <c r="B141" s="34" t="s">
        <v>19</v>
      </c>
      <c r="C141" s="12"/>
      <c r="D141" s="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>
      <c r="A142" s="3">
        <v>43.0</v>
      </c>
      <c r="B142" s="18" t="str">
        <f>HYPERLINK("https://leetcode.com/problems/x-of-a-kind-in-a-deck-of-cards/","X of akind in a deck")</f>
        <v>X of akind in a deck</v>
      </c>
      <c r="C142" s="12"/>
      <c r="D142" s="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>
      <c r="A143" s="3">
        <v>44.0</v>
      </c>
      <c r="B143" s="18" t="str">
        <f>HYPERLINK("https://practice.geeksforgeeks.org/problems/merge-k-sorted-arrays/1","merge k sorted array")</f>
        <v>merge k sorted array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>
      <c r="A144" s="3">
        <v>45.0</v>
      </c>
      <c r="B144" s="18" t="str">
        <f>HYPERLINK("https://leetcode.com/problems/grid-illumination/","Grid illumination")</f>
        <v>Grid illumination</v>
      </c>
      <c r="C144" s="12"/>
      <c r="D144" s="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>
      <c r="A145" s="3">
        <v>46.0</v>
      </c>
      <c r="B145" s="18" t="str">
        <f>HYPERLINK("https://www.geeksforgeeks.org/k-th-smallest-element-removing-integers-natural-numbers/","Kth smallest after removing natural numbers")</f>
        <v>Kth smallest after removing natural numbers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>
      <c r="A146" s="3">
        <v>47.0</v>
      </c>
      <c r="B146" s="18" t="str">
        <f>HYPERLINK("https://www.geeksforgeeks.org/rearrange-characters-string-no-two-adjacent/","rearrange character string such that no two are same")</f>
        <v>rearrange character string such that no two are same</v>
      </c>
      <c r="C146" s="17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>
      <c r="A147" s="3">
        <v>48.0</v>
      </c>
      <c r="B147" s="18" t="str">
        <f>HYPERLINK("https://leetcode.com/problems/longest-consecutive-sequence/","Longest consecutive sequence")</f>
        <v>Longest consecutive sequence</v>
      </c>
      <c r="C147" s="12"/>
      <c r="D147" s="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>
      <c r="A148" s="4">
        <v>49.0</v>
      </c>
      <c r="B148" s="18" t="str">
        <f>HYPERLINK("https://www.geeksforgeeks.org/length-largest-subarray-contiguous-elements-set-2/","length of largest subarray with continuous element")</f>
        <v>length of largest subarray with continuous element</v>
      </c>
      <c r="C148" s="4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4">
        <v>50.0</v>
      </c>
      <c r="B149" s="18" t="str">
        <f>HYPERLINK("https://www.geeksforgeeks.org/length-largest-subarray-contiguous-elements-set-2/","length of largest subarray with cont element 2")</f>
        <v>length of largest subarray with cont element 2</v>
      </c>
      <c r="C149" s="14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4">
        <v>51.0</v>
      </c>
      <c r="B150" s="18" t="str">
        <f>HYPERLINK("https://leetcode.com/problems/find-anagram-mappings/","Anagram mapping")</f>
        <v>Anagram mapping</v>
      </c>
      <c r="C150" s="14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3">
        <v>52.0</v>
      </c>
      <c r="B151" s="18" t="str">
        <f>HYPERLINK("https://leetcode.com/problems/employee-free-time/","Employee Free time")</f>
        <v>Employee Free time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>
      <c r="A152" s="3">
        <v>53.0</v>
      </c>
      <c r="B152" s="18" t="str">
        <f>HYPERLINK("https://leetcode.com/problems/line-reflection/","Line reflection")</f>
        <v>Line reflection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>
      <c r="A153" s="3"/>
      <c r="C153" s="12"/>
      <c r="D153" s="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>
      <c r="A154" s="3"/>
      <c r="B154" s="36" t="s">
        <v>20</v>
      </c>
      <c r="C154" s="12"/>
      <c r="D154" s="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>
      <c r="A155" s="4"/>
      <c r="B155" s="28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3">
        <v>1.0</v>
      </c>
      <c r="B156" s="18" t="str">
        <f>HYPERLINK("https://www.geeksforgeeks.org/binary-heap/","Binary heap")</f>
        <v>Binary heap</v>
      </c>
      <c r="C156" s="17"/>
      <c r="D156" s="3"/>
      <c r="E156" s="12"/>
      <c r="F156" s="12"/>
      <c r="G156" s="12"/>
      <c r="H156" s="12"/>
      <c r="I156" s="12"/>
      <c r="J156" s="12"/>
      <c r="K156" s="12"/>
      <c r="L156" s="1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3">
        <v>2.0</v>
      </c>
      <c r="B157" s="18" t="str">
        <f>HYPERLINK("https://www.geeksforgeeks.org/building-heap-from-array/","Build heap from array")</f>
        <v>Build heap from array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>
      <c r="A158" s="3">
        <v>3.0</v>
      </c>
      <c r="B158" s="18" t="str">
        <f>HYPERLINK("https://leetcode.com/problems/island-perimeter/","Island perimeter")</f>
        <v>Island perimeter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>
      <c r="A159" s="4">
        <v>4.0</v>
      </c>
      <c r="B159" s="21" t="str">
        <f>HYPERLINK("https://leetcode.com/problems/the-skyline-problem/","skyline problem")</f>
        <v>skyline problem</v>
      </c>
      <c r="C159" s="3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4">
        <v>5.0</v>
      </c>
      <c r="B160" s="18" t="str">
        <f>HYPERLINK("https://practice.geeksforgeeks.org/problems/pairs-of-non-coinciding-points/0","Pairs of coinciding points")</f>
        <v>Pairs of coinciding points</v>
      </c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3">
        <v>6.0</v>
      </c>
      <c r="B161" s="18" t="str">
        <f>HYPERLINK("https://leetcode.com/problems/trapping-rain-water/","trapping rain water")</f>
        <v>trapping rain water</v>
      </c>
      <c r="C161" s="12"/>
      <c r="D161" s="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>
      <c r="A162" s="3">
        <v>7.0</v>
      </c>
      <c r="B162" s="34" t="s">
        <v>21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>
      <c r="A163" s="3">
        <v>8.0</v>
      </c>
      <c r="B163" s="18" t="str">
        <f>HYPERLINK("https://www.geeksforgeeks.org/nearly-sorted-algorithm/","Sort a nearly sorted array")</f>
        <v>Sort a nearly sorted array</v>
      </c>
      <c r="C163" s="12"/>
      <c r="D163" s="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>
      <c r="A164" s="3">
        <v>9.0</v>
      </c>
      <c r="B164" s="18" t="str">
        <f>HYPERLINK("https://leetcode.com/problems/bulb-switcher/","bulb switcher")</f>
        <v>bulb switcher</v>
      </c>
      <c r="C164" s="16"/>
      <c r="D164" s="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>
      <c r="A165" s="3">
        <v>10.0</v>
      </c>
      <c r="B165" s="18" t="str">
        <f>HYPERLINK("https://leetcode.com/problems/maximum-frequency-stack/","max frequency stack")</f>
        <v>max frequency stack</v>
      </c>
      <c r="C165" s="12"/>
      <c r="D165" s="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>
      <c r="A166" s="3">
        <v>11.0</v>
      </c>
      <c r="B166" s="18" t="str">
        <f>HYPERLINK("https://leetcode.com/problems/sliding-window-maximum/","Sliding window maximum")</f>
        <v>Sliding window maximum</v>
      </c>
      <c r="C166" s="17"/>
      <c r="D166" s="3"/>
      <c r="E166" s="12"/>
      <c r="F166" s="12"/>
      <c r="G166" s="12"/>
      <c r="H166" s="12"/>
      <c r="I166" s="12"/>
      <c r="J166" s="12"/>
      <c r="K166" s="12"/>
      <c r="L166" s="1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3">
        <v>12.0</v>
      </c>
      <c r="B167" s="18" t="str">
        <f>HYPERLINK("https://leetcode.com/problems/swim-in-rising-water/","Swim in rising water")</f>
        <v>Swim in rising water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>
      <c r="A168" s="3">
        <v>13.0</v>
      </c>
      <c r="B168" s="18" t="str">
        <f>HYPERLINK("https://www.geeksforgeeks.org/heap-sort/","Heap sort")</f>
        <v>Heap sort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>
      <c r="A169" s="3">
        <v>14.0</v>
      </c>
      <c r="B169" s="34" t="s">
        <v>22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>
      <c r="A170" s="4">
        <v>15.0</v>
      </c>
      <c r="B170" s="18" t="str">
        <f>HYPERLINK("https://leetcode.com/problems/k-empty-slots/","K empty slots")</f>
        <v>K empty slots</v>
      </c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4">
        <v>16.0</v>
      </c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3">
        <v>17.0</v>
      </c>
      <c r="B172" s="36" t="s">
        <v>23</v>
      </c>
      <c r="C172" s="17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>
      <c r="A173" s="3">
        <v>18.0</v>
      </c>
      <c r="B173" s="37"/>
      <c r="C173" s="16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>
      <c r="A174" s="3">
        <v>19.0</v>
      </c>
      <c r="B174" s="34" t="str">
        <f>HYPERLINK("https://www.geeksforgeeks.org/sieve-of-eratosthenes/","Sieve of Eratosthenes")</f>
        <v>Sieve of Eratosthenes</v>
      </c>
      <c r="C174" s="12"/>
      <c r="D174" s="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>
      <c r="A175" s="3">
        <v>20.0</v>
      </c>
      <c r="B175" s="34" t="str">
        <f>HYPERLINK("https://www.spoj.com/problems/PRIME1/cstart=10","Segmented sieve")</f>
        <v>Segmented sieve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>
      <c r="A176" s="3">
        <v>21.0</v>
      </c>
      <c r="B176" s="34" t="s">
        <v>24</v>
      </c>
      <c r="C176" s="17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>
      <c r="A177" s="3">
        <v>22.0</v>
      </c>
      <c r="B177" s="38" t="s">
        <v>25</v>
      </c>
      <c r="C177" s="17"/>
      <c r="D177" s="12"/>
      <c r="E177" s="12"/>
      <c r="F177" s="12"/>
      <c r="G177" s="12"/>
      <c r="H177" s="12"/>
      <c r="I177" s="12"/>
      <c r="J177" s="12"/>
      <c r="K177" s="12"/>
      <c r="L177" s="1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4">
        <v>23.0</v>
      </c>
      <c r="B178" s="35" t="s">
        <v>26</v>
      </c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4">
        <v>24.0</v>
      </c>
      <c r="B179" s="35" t="s">
        <v>27</v>
      </c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3"/>
      <c r="B180" s="39"/>
      <c r="C180" s="17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>
      <c r="A181" s="1"/>
      <c r="B181" s="40" t="s">
        <v>28</v>
      </c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3"/>
      <c r="B182" s="39"/>
      <c r="C182" s="17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>
      <c r="A183" s="4">
        <v>1.0</v>
      </c>
      <c r="B183" s="34" t="str">
        <f>HYPERLINK("https://www.geeksforgeeks.org/segregate-0s-and-1s-in-an-array-by-traversing-array-once/","Segregate 0 and 1")</f>
        <v>Segregate 0 and 1</v>
      </c>
      <c r="C183" s="4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4">
        <v>2.0</v>
      </c>
      <c r="B184" s="34" t="str">
        <f>HYPERLINK("https://www.geeksforgeeks.org/sort-an-array-of-0s-1s-and-2s/","Segregate 0-1-2")</f>
        <v>Segregate 0-1-2</v>
      </c>
      <c r="C184" s="1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4">
        <v>3.0</v>
      </c>
      <c r="B185" s="34" t="s">
        <v>29</v>
      </c>
      <c r="C185" s="4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3">
        <v>4.0</v>
      </c>
      <c r="B186" s="34" t="str">
        <f>HYPERLINK("https://www.geeksforgeeks.org/find-the-number-of-jumps-to-reach-x-in-the-number-line-from-zero/","MIn Jump required with +i or -i allowed")</f>
        <v>MIn Jump required with +i or -i allowed</v>
      </c>
      <c r="C186" s="16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>
      <c r="A187" s="3">
        <v>5.0</v>
      </c>
      <c r="B187" s="11" t="str">
        <f>HYPERLINK("https://leetcode.com/problems/max-chunks-to-make-sorted/","Max chunks to make sorted")</f>
        <v>Max chunks to make sorted</v>
      </c>
      <c r="C187" s="17"/>
      <c r="D187" s="3"/>
      <c r="E187" s="12"/>
      <c r="F187" s="12"/>
      <c r="G187" s="12"/>
      <c r="H187" s="12"/>
      <c r="I187" s="12"/>
      <c r="J187" s="12"/>
      <c r="K187" s="12"/>
      <c r="L187" s="1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4">
        <v>6.0</v>
      </c>
      <c r="B188" s="34" t="s">
        <v>30</v>
      </c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3">
        <v>7.0</v>
      </c>
      <c r="B189" s="34" t="str">
        <f>HYPERLINK("https://www.geeksforgeeks.org/given-an-array-a-and-a-number-x-check-for-pair-in-a-with-sum-as-x/","Two Sum")</f>
        <v>Two Sum</v>
      </c>
      <c r="C189" s="12"/>
      <c r="D189" s="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>
      <c r="A190" s="3">
        <v>8.0</v>
      </c>
      <c r="B190" s="34" t="str">
        <f>HYPERLINK("https://www.geeksforgeeks.org/find-a-pair-with-the-given-difference/","Two Difference")</f>
        <v>Two Difference</v>
      </c>
      <c r="C190" s="17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>
      <c r="A191" s="3">
        <v>9.0</v>
      </c>
      <c r="B191" s="34" t="str">
        <f>HYPERLINK("https://www.geeksforgeeks.org/longest-prefix-also-suffix/","LPS")</f>
        <v>LPS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>
      <c r="A192" s="3">
        <v>10.0</v>
      </c>
      <c r="B192" s="34" t="s">
        <v>31</v>
      </c>
      <c r="C192" s="12"/>
      <c r="D192" s="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>
      <c r="A193" s="3">
        <v>11.0</v>
      </c>
      <c r="B193" s="34" t="s">
        <v>32</v>
      </c>
      <c r="C193" s="12"/>
      <c r="D193" s="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>
      <c r="A194" s="4">
        <v>12.0</v>
      </c>
      <c r="B194" s="41" t="str">
        <f>HYPERLINK("https://www.geeksforgeeks.org/minimum-number-platforms-required-railwaybus-station/","Min No. of Platform")</f>
        <v>Min No. of Platform</v>
      </c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4">
        <v>13.0</v>
      </c>
      <c r="B195" s="35" t="s">
        <v>33</v>
      </c>
      <c r="C195" s="42"/>
      <c r="D195" s="1"/>
      <c r="E195" s="1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3">
        <v>14.0</v>
      </c>
      <c r="B196" s="34" t="s">
        <v>34</v>
      </c>
      <c r="C196" s="12"/>
      <c r="D196" s="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>
      <c r="A197" s="4">
        <v>15.0</v>
      </c>
      <c r="B197" s="34" t="s">
        <v>35</v>
      </c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4">
        <v>16.0</v>
      </c>
      <c r="B198" s="35" t="str">
        <f>HYPERLINK("https://leetcode.com/problems/max-consecutive-ones-iii/","max consecutive ones 3")</f>
        <v>max consecutive ones 3</v>
      </c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3">
        <v>17.0</v>
      </c>
      <c r="B199" s="18" t="str">
        <f>HYPERLINK("https://leetcode.com/problems/majority-element/","majority element")</f>
        <v>majority element</v>
      </c>
      <c r="C199" s="17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>
      <c r="A200" s="3">
        <v>18.0</v>
      </c>
      <c r="B200" s="18" t="str">
        <f>HYPERLINK("https://leetcode.com/problems/majority-element-ii/","majority element 2")</f>
        <v>majority element 2</v>
      </c>
      <c r="C200" s="17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>
      <c r="A201" s="3">
        <v>19.0</v>
      </c>
      <c r="B201" s="18" t="str">
        <f>HYPERLINK("geeksforgeeks.org/given-an-array-of-of-size-n-finds-all-the-elements-that-appear-more-than-nk-times/","majority element general")</f>
        <v>majority element general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>
      <c r="A202" s="4">
        <v>20.0</v>
      </c>
      <c r="B202" s="18" t="str">
        <f>HYPERLINK("https://leetcode.com/problems/reverse-vowels-of-a-string/","Reverse vowels of a string")</f>
        <v>Reverse vowels of a string</v>
      </c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4">
        <v>21.0</v>
      </c>
      <c r="B203" s="21" t="str">
        <f>HYPERLINK("https://leetcode.com/problems/first-missing-positive/","First missing positive")</f>
        <v>First missing positive</v>
      </c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4">
        <v>22.0</v>
      </c>
      <c r="B204" s="21" t="str">
        <f>HYPERLINK("https://leetcode.com/problems/push-dominoes/","push dominoes")</f>
        <v>push dominoes</v>
      </c>
      <c r="C204" s="16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4">
        <v>23.0</v>
      </c>
      <c r="B205" s="18" t="str">
        <f>HYPERLINK("https://leetcode.com/problems/moving-stones-until-consecutive-ii/","moving stones until consecutive 2")</f>
        <v>moving stones until consecutive 2</v>
      </c>
      <c r="C205" s="16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4">
        <v>24.0</v>
      </c>
      <c r="B206" s="34" t="str">
        <f>HYPERLINK("https://leetcode.com/problems/maximum-product-of-three-numbers/","max product of 3 numbers")</f>
        <v>max product of 3 numbers</v>
      </c>
      <c r="C206" s="4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3">
        <v>25.0</v>
      </c>
      <c r="B207" s="34" t="str">
        <f>HYPERLINK("https://leetcode.com/problems/largest-number-at-least-twice-of-others/","largest number atleast twice of others")</f>
        <v>largest number atleast twice of others</v>
      </c>
      <c r="C207" s="17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>
      <c r="A208" s="4">
        <v>26.0</v>
      </c>
      <c r="B208" s="34" t="str">
        <f>HYPERLINK("https://leetcode.com/problems/maximum-product-subarray/","maximum product subarray")</f>
        <v>maximum product subarray</v>
      </c>
      <c r="C208" s="4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3">
        <v>27.0</v>
      </c>
      <c r="B209" s="18" t="str">
        <f>HYPERLINK("https://leetcode.com/problems/rotate-image/","rotate image")</f>
        <v>rotate image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>
      <c r="A210" s="4">
        <v>28.0</v>
      </c>
      <c r="B210" s="34" t="str">
        <f>HYPERLINK("https://leetcode.com/problems/number-of-subarrays-with-bounded-maximum/","number of subarrays with bounded maximum")</f>
        <v>number of subarrays with bounded maximum</v>
      </c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4">
        <v>29.0</v>
      </c>
      <c r="B211" s="34" t="str">
        <f>HYPERLINK("https://leetcode.com/problems/partition-labels/","partition labels")</f>
        <v>partition labels</v>
      </c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3">
        <v>30.0</v>
      </c>
      <c r="B212" s="34" t="str">
        <f>HYPERLINK("https://leetcode.com/problems/global-and-local-inversions/","global and local inversions")</f>
        <v>global and local inversions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>
      <c r="A213" s="16">
        <v>31.0</v>
      </c>
      <c r="B213" s="34" t="str">
        <f>HYPERLINK("https://leetcode.com/problems/partition-array-into-disjoint-intervals/","partition array into disjoint intervals")</f>
        <v>partition array into disjoint intervals</v>
      </c>
      <c r="C213" s="17"/>
      <c r="D213" s="16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3">
        <v>32.0</v>
      </c>
      <c r="B214" s="34" t="str">
        <f>HYPERLINK("https://leetcode.com/problems/valid-palindrome-ii/","valid pallindrome 2")</f>
        <v>valid pallindrome 2</v>
      </c>
      <c r="C214" s="17"/>
      <c r="D214" s="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3">
        <v>33.0</v>
      </c>
      <c r="B215" s="18" t="str">
        <f>HYPERLINK("https://leetcode.com/problems/consecutive-numbers-sum/","consecutive number sum")</f>
        <v>consecutive number sum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>
      <c r="A216" s="3">
        <v>34.0</v>
      </c>
      <c r="B216" s="34" t="str">
        <f>HYPERLINK("https://leetcode.com/problems/minimum-domino-rotations-for-equal-row/","minimum domino rotation for equal row")</f>
        <v>minimum domino rotation for equal row</v>
      </c>
      <c r="C216" s="17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>
      <c r="A217" s="4">
        <v>35.0</v>
      </c>
      <c r="B217" s="34" t="str">
        <f>HYPERLINK("https://leetcode.com/problems/multiply-strings/","multiply strings")</f>
        <v>multiply strings</v>
      </c>
      <c r="C217" s="4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3">
        <v>36.0</v>
      </c>
      <c r="B218" s="18" t="str">
        <f>HYPERLINK("https://leetcode.com/problems/smallest-range-covering-elements-from-k-lists/","smallest range from k lists")</f>
        <v>smallest range from k lists</v>
      </c>
      <c r="C218" s="17"/>
      <c r="D218" s="3"/>
      <c r="E218" s="12"/>
      <c r="F218" s="12"/>
      <c r="G218" s="12"/>
      <c r="H218" s="12"/>
      <c r="I218" s="12"/>
      <c r="J218" s="12"/>
      <c r="K218" s="12"/>
      <c r="L218" s="1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4">
        <v>37.0</v>
      </c>
      <c r="B219" s="34" t="str">
        <f>HYPERLINK("https://leetcode.com/problems/pascals-triangle-ii/","pascal triangle 2")</f>
        <v>pascal triangle 2</v>
      </c>
      <c r="C219" s="4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4">
        <v>38.0</v>
      </c>
      <c r="B220" s="34" t="str">
        <f>HYPERLINK("https://leetcode.com/problems/maximum-sum-of-two-non-overlapping-subarrays/","max sum of two non overlapping subarrays")</f>
        <v>max sum of two non overlapping subarrays</v>
      </c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3">
        <v>39.0</v>
      </c>
      <c r="B221" s="34" t="str">
        <f>HYPERLINK("https://leetcode.com/problems/maximize-distance-to-closest-person/","maximize distance to closest person")</f>
        <v>maximize distance to closest person</v>
      </c>
      <c r="C221" s="12"/>
      <c r="D221" s="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>
      <c r="A222" s="3">
        <v>40.0</v>
      </c>
      <c r="B222" s="18" t="str">
        <f>HYPERLINK("https://leetcode.com/problems/subarrays-with-k-different-integers/","Subarrays with k different integers")</f>
        <v>Subarrays with k different integers</v>
      </c>
      <c r="C222" s="17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6">
        <v>41.0</v>
      </c>
      <c r="B223" s="34" t="str">
        <f>HYPERLINK("https://www.codechef.com/problems/IOC","Icing on cake")</f>
        <v>Icing on cake</v>
      </c>
      <c r="C223" s="17"/>
      <c r="D223" s="17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3">
        <v>42.0</v>
      </c>
      <c r="B224" s="18" t="str">
        <f>HYPERLINK("https://leetcode.com/problems/search-in-rotated-sorted-array/","search in rotated sorted array")</f>
        <v>search in rotated sorted array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>
      <c r="A225" s="3">
        <v>43.0</v>
      </c>
      <c r="B225" s="34" t="str">
        <f>HYPERLINK("https://leetcode.com/problems/split-array-largest-sum/","split array largest sum")</f>
        <v>split array largest sum</v>
      </c>
      <c r="C225" s="17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>
      <c r="A226" s="4">
        <v>44.0</v>
      </c>
      <c r="B226" s="43" t="str">
        <f>HYPERLINK("https://www.geeksforgeeks.org/counting-sort/","counting sort")</f>
        <v>counting sort</v>
      </c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3">
        <v>45.0</v>
      </c>
      <c r="B227" s="18" t="str">
        <f>HYPERLINK("https://leetcode.com/problems/capacity-to-ship-packages-within-d-days/","capacity to ship within D days")</f>
        <v>capacity to ship within D days</v>
      </c>
      <c r="C227" s="17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>
      <c r="A228" s="3">
        <v>46.0</v>
      </c>
      <c r="B228" s="43" t="str">
        <f>HYPERLINK("https://www.geeksforgeeks.org/insertion-sort/","insertion sort")</f>
        <v>insertion sort</v>
      </c>
      <c r="C228" s="17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>
      <c r="A229" s="3">
        <v>47.0</v>
      </c>
      <c r="B229" s="34" t="str">
        <f>HYPERLINK("https://leetcode.com/problems/koko-eating-bananas/","koko eating bananas")</f>
        <v>koko eating bananas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>
      <c r="A230" s="3">
        <v>48.0</v>
      </c>
      <c r="B230" s="18" t="str">
        <f>HYPERLINK("https://leetcode.com/problems/median-of-two-sorted-arrays/","median of two sorted array")</f>
        <v>median of two sorted array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>
      <c r="A231" s="3">
        <v>49.0</v>
      </c>
      <c r="B231" s="43" t="str">
        <f>HYPERLINK("https://www.geeksforgeeks.org/merge-sort/","merge sort")</f>
        <v>merge sort</v>
      </c>
      <c r="C231" s="17"/>
      <c r="D231" s="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>
      <c r="A232" s="3">
        <v>50.0</v>
      </c>
      <c r="B232" s="34" t="str">
        <f>HYPERLINK("https://leetcode.com/problems/find-the-smallest-divisor-given-a-threshold/","smallest divisor given a threshold")</f>
        <v>smallest divisor given a threshold</v>
      </c>
      <c r="C232" s="17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>
      <c r="A233" s="4">
        <v>51.0</v>
      </c>
      <c r="B233" s="34" t="str">
        <f>HYPERLINK("https://leetcode.com/problems/wiggle-sort/","wiggle sort")</f>
        <v>wiggle sort</v>
      </c>
      <c r="C233" s="14"/>
      <c r="D233" s="4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3">
        <v>52.0</v>
      </c>
      <c r="B234" s="18" t="str">
        <f>HYPERLINK("https://leetcode.com/problems/best-meeting-point/","best meeting points")</f>
        <v>best meeting points</v>
      </c>
      <c r="C234" s="17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>
      <c r="A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4"/>
      <c r="B236" s="36" t="s">
        <v>36</v>
      </c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3"/>
      <c r="B237" s="2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>
      <c r="A238" s="3">
        <v>1.0</v>
      </c>
      <c r="B238" s="34" t="s">
        <v>37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>
      <c r="A239" s="4">
        <v>2.0</v>
      </c>
      <c r="B239" s="11" t="str">
        <f>HYPERLINK("https://leetcode.com/problems/is-graph-bipartite/","Bipartite graph")</f>
        <v>Bipartite graph</v>
      </c>
      <c r="C239" s="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3">
        <v>3.0</v>
      </c>
      <c r="B240" s="34" t="str">
        <f>HYPERLINK("https://practice.geeksforgeeks.org/problems/depth-first-traversal-for-a-graph/1","DFS")</f>
        <v>DFS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>
      <c r="A241" s="3">
        <v>4.0</v>
      </c>
      <c r="B241" s="34" t="str">
        <f>HYPERLINK("https://www.geeksforgeeks.org/detect-cycle-undirected-graph/","detect cycle in undirected graph")</f>
        <v>detect cycle in undirected graph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>
      <c r="A242" s="4">
        <v>5.0</v>
      </c>
      <c r="B242" s="11" t="str">
        <f>HYPERLINK("https://www.spoj.com/problems/MST/","Prim's Algo")</f>
        <v>Prim's Algo</v>
      </c>
      <c r="C242" s="4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4">
        <v>6.0</v>
      </c>
      <c r="B243" s="11" t="str">
        <f>HYPERLINK("https://www.geeksforgeeks.org/dijkstras-shortest-path-algorithm-greedy-algo-7/","Dijkstra algo")</f>
        <v>Dijkstra algo</v>
      </c>
      <c r="C243" s="4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3">
        <v>7.0</v>
      </c>
      <c r="B244" s="11" t="str">
        <f>HYPERLINK("https://www.codechef.com/problems/REVERSE","chef and reversing")</f>
        <v>chef and reversing</v>
      </c>
      <c r="C244" s="17"/>
      <c r="D244" s="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3">
        <v>8.0</v>
      </c>
      <c r="B245" s="11" t="str">
        <f>HYPERLINK("https://leetcode.com/problems/bus-routes/","Bus routes")</f>
        <v>Bus routes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>
      <c r="A246" s="3">
        <v>9.0</v>
      </c>
      <c r="B246" s="11" t="str">
        <f>HYPERLINK("https://leetcode.com/problems/evaluate-division/","evaluate division")</f>
        <v>evaluate division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>
      <c r="A247" s="3">
        <v>10.0</v>
      </c>
      <c r="B247" s="11" t="str">
        <f>HYPERLINK("https://www.geeksforgeeks.org/topological-sorting/","topological sorting")</f>
        <v>topological sorting</v>
      </c>
      <c r="C247" s="12"/>
      <c r="D247" s="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>
      <c r="A248" s="4">
        <v>11.0</v>
      </c>
      <c r="B248" s="11" t="str">
        <f>HYPERLINK("https://www.geeksforgeeks.org/topological-sorting-indegree-based-solution/","Kahn's algo")</f>
        <v>Kahn's algo</v>
      </c>
      <c r="C248" s="17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4">
        <v>12.0</v>
      </c>
      <c r="B249" s="11" t="str">
        <f>HYPERLINK("https://leetcode.com/problems/course-schedule-ii/","course schedule 2")</f>
        <v>course schedule 2</v>
      </c>
      <c r="C249" s="17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4">
        <v>13.0</v>
      </c>
      <c r="B250" s="35" t="s">
        <v>38</v>
      </c>
      <c r="C250" s="17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3">
        <v>14.0</v>
      </c>
      <c r="B251" s="34" t="s">
        <v>39</v>
      </c>
      <c r="C251" s="16"/>
      <c r="D251" s="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4">
        <v>15.0</v>
      </c>
      <c r="B252" s="34" t="s">
        <v>40</v>
      </c>
      <c r="C252" s="2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3">
        <v>16.0</v>
      </c>
      <c r="B253" s="11" t="str">
        <f>HYPERLINK("https://www.geeksforgeeks.org/bellman-ford-algorithm-dp-23/","bellman ford")</f>
        <v>bellman ford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>
      <c r="A254" s="3">
        <v>17.0</v>
      </c>
      <c r="B254" s="34" t="s">
        <v>41</v>
      </c>
      <c r="C254" s="17"/>
      <c r="D254" s="12"/>
      <c r="E254" s="12"/>
      <c r="F254" s="12"/>
      <c r="G254" s="12"/>
      <c r="H254" s="12"/>
      <c r="I254" s="12"/>
      <c r="J254" s="12"/>
      <c r="K254" s="12"/>
      <c r="L254" s="1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4">
        <v>18.0</v>
      </c>
      <c r="B255" s="45" t="s">
        <v>42</v>
      </c>
      <c r="C255" s="4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4">
        <v>19.0</v>
      </c>
      <c r="B256" s="34" t="s">
        <v>43</v>
      </c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3">
        <v>20.0</v>
      </c>
      <c r="B257" s="34" t="s">
        <v>44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>
      <c r="A258" s="3">
        <v>21.0</v>
      </c>
      <c r="B258" s="41" t="s">
        <v>45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>
      <c r="A259" s="3">
        <v>22.0</v>
      </c>
      <c r="B259" s="41" t="str">
        <f>HYPERLINK("https://www.geeksforgeeks.org/kruskals-minimum-spanning-tree-algorithm-greedy-algo-2/","Kruskal's algo")</f>
        <v>Kruskal's algo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>
      <c r="A260" s="3">
        <v>23.0</v>
      </c>
      <c r="B260" s="34" t="str">
        <f>HYPERLINK("https://www.geeksforgeeks.org/articulation-points-or-cut-vertices-in-a-graph/","Articulation point")</f>
        <v>Articulation point</v>
      </c>
      <c r="C260" s="17"/>
      <c r="D260" s="12"/>
      <c r="E260" s="12"/>
      <c r="F260" s="12"/>
      <c r="G260" s="12"/>
      <c r="H260" s="12"/>
      <c r="I260" s="12"/>
      <c r="J260" s="12"/>
      <c r="K260" s="12"/>
      <c r="L260" s="1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3">
        <v>24.0</v>
      </c>
      <c r="B261" s="34" t="s">
        <v>46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>
      <c r="A262" s="16">
        <v>25.0</v>
      </c>
      <c r="B262" s="34" t="s">
        <v>47</v>
      </c>
      <c r="C262" s="17"/>
      <c r="D262" s="17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3">
        <v>26.0</v>
      </c>
      <c r="B263" s="34" t="str">
        <f>HYPERLINK("https://leetcode.com/problems/01-matrix/","0-1 matrix")</f>
        <v>0-1 matrix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>
      <c r="A264" s="4">
        <v>27.0</v>
      </c>
      <c r="B264" s="34" t="s">
        <v>48</v>
      </c>
      <c r="C264" s="1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4">
        <v>28.0</v>
      </c>
      <c r="B265" s="34" t="s">
        <v>49</v>
      </c>
      <c r="C265" s="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4">
        <v>29.0</v>
      </c>
      <c r="B266" s="34" t="s">
        <v>50</v>
      </c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3">
        <v>30.0</v>
      </c>
      <c r="B267" s="34" t="s">
        <v>51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>
      <c r="A268" s="3">
        <v>31.0</v>
      </c>
      <c r="B268" s="34" t="s">
        <v>52</v>
      </c>
      <c r="C268" s="17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3">
        <v>32.0</v>
      </c>
      <c r="B269" s="34" t="s">
        <v>53</v>
      </c>
      <c r="C269" s="17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>
      <c r="A270" s="3">
        <v>33.0</v>
      </c>
      <c r="B270" s="34" t="s">
        <v>54</v>
      </c>
      <c r="C270" s="17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>
      <c r="A271" s="3">
        <v>34.0</v>
      </c>
      <c r="B271" s="34" t="s">
        <v>55</v>
      </c>
      <c r="C271" s="12"/>
      <c r="D271" s="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>
      <c r="A272" s="3">
        <v>35.0</v>
      </c>
      <c r="B272" s="18" t="str">
        <f>HYPERLINK("https://leetcode.com/problems/parallel-courses/","Parallel courses")</f>
        <v>Parallel courses</v>
      </c>
      <c r="C272" s="17"/>
      <c r="D272" s="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>
      <c r="A273" s="4">
        <v>36.0</v>
      </c>
      <c r="B273" s="21" t="str">
        <f>HYPERLINK("https://leetcode.com/problems/optimize-water-distribution-in-a-village/","optimize water distribution in village")</f>
        <v>optimize water distribution in village</v>
      </c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3">
        <v>37.0</v>
      </c>
      <c r="B274" s="18" t="str">
        <f>HYPERLINK("https://leetcode.com/problems/connecting-cities-with-minimum-cost/","connecting cities with minimum cost")</f>
        <v>connecting cities with minimum cost</v>
      </c>
      <c r="C274" s="17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4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3"/>
      <c r="C276" s="12"/>
      <c r="D276" s="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>
      <c r="A277" s="1"/>
      <c r="B277" s="20" t="s">
        <v>56</v>
      </c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3"/>
      <c r="B278" s="22"/>
      <c r="C278" s="12"/>
      <c r="D278" s="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>
      <c r="A279" s="3">
        <v>1.0</v>
      </c>
      <c r="B279" s="34" t="s">
        <v>57</v>
      </c>
      <c r="C279" s="17"/>
      <c r="D279" s="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>
      <c r="A280" s="3">
        <v>2.0</v>
      </c>
      <c r="B280" s="18" t="s">
        <v>58</v>
      </c>
      <c r="C280" s="12"/>
      <c r="D280" s="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>
      <c r="A281" s="3">
        <v>3.0</v>
      </c>
      <c r="B281" s="18" t="s">
        <v>59</v>
      </c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>
      <c r="A282" s="3">
        <v>4.0</v>
      </c>
      <c r="B282" s="46" t="s">
        <v>60</v>
      </c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>
      <c r="A283" s="3">
        <v>5.0</v>
      </c>
      <c r="B283" s="46" t="s">
        <v>61</v>
      </c>
      <c r="C283" s="12"/>
      <c r="D283" s="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>
      <c r="A284" s="3">
        <v>6.0</v>
      </c>
      <c r="B284" s="46" t="s">
        <v>62</v>
      </c>
      <c r="C284" s="17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>
      <c r="A285" s="4">
        <v>7.0</v>
      </c>
      <c r="B285" s="46" t="s">
        <v>63</v>
      </c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3">
        <v>8.0</v>
      </c>
      <c r="B286" s="46" t="s">
        <v>64</v>
      </c>
      <c r="C286" s="39"/>
      <c r="D286" s="39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>
      <c r="A287" s="3">
        <v>9.0</v>
      </c>
      <c r="B287" s="46" t="s">
        <v>64</v>
      </c>
      <c r="C287" s="17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4">
        <v>10.0</v>
      </c>
      <c r="B288" s="46" t="s">
        <v>65</v>
      </c>
      <c r="C288" s="4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4">
        <v>11.0</v>
      </c>
      <c r="B289" s="46" t="s">
        <v>66</v>
      </c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3">
        <v>12.0</v>
      </c>
      <c r="B290" s="46" t="str">
        <f>HYPERLINK("https://www.geeksforgeeks.org/box-stacking-problem-dp-22/","Box stacking")</f>
        <v>Box stacking</v>
      </c>
      <c r="C290" s="12"/>
      <c r="D290" s="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3">
        <v>13.0</v>
      </c>
      <c r="B291" s="46" t="str">
        <f>HYPERLINK("https://www.geeksforgeeks.org/maximum-sum-alternating-subsequence-sum/","max sum alternating subsequence")</f>
        <v>max sum alternating subsequence</v>
      </c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>
      <c r="A292" s="3">
        <v>14.0</v>
      </c>
      <c r="B292" s="47" t="str">
        <f>HYPERLINK("https://leetcode.com/problems/best-time-to-buy-and-sell-stock/","best time to buy and sell stock")</f>
        <v>best time to buy and sell stock</v>
      </c>
      <c r="C292" s="12"/>
      <c r="D292" s="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>
      <c r="A293" s="3">
        <v>15.0</v>
      </c>
      <c r="B293" s="47" t="str">
        <f>HYPERLINK("https://leetcode.com/problems/best-time-to-buy-and-sell-stock-ii/","best time to buy and sell 2")</f>
        <v>best time to buy and sell 2</v>
      </c>
      <c r="C293" s="12"/>
      <c r="D293" s="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>
      <c r="A294" s="3">
        <v>16.0</v>
      </c>
      <c r="B294" s="47" t="str">
        <f>HYPERLINK("https://leetcode.com/problems/best-time-to-buy-and-sell-stock-iii/","best time to buy and sell 3")</f>
        <v>best time to buy and sell 3</v>
      </c>
      <c r="C294" s="12"/>
      <c r="D294" s="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>
      <c r="A295" s="4">
        <v>17.0</v>
      </c>
      <c r="B295" s="47" t="str">
        <f>HYPERLINK("https://leetcode.com/problems/best-time-to-buy-and-sell-stock-iv/","best time to buy and sell 4")</f>
        <v>best time to buy and sell 4</v>
      </c>
      <c r="C295" s="2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3">
        <v>18.0</v>
      </c>
      <c r="B296" s="47" t="str">
        <f>HYPERLINK("https://leetcode.com/problems/best-time-to-buy-and-sell-stock-with-cooldown/","best time to buy and sell with cool down")</f>
        <v>best time to buy and sell with cool down</v>
      </c>
      <c r="C296" s="3"/>
      <c r="D296" s="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>
      <c r="A297" s="4">
        <v>19.0</v>
      </c>
      <c r="B297" s="47" t="str">
        <f>HYPERLINK("https://leetcode.com/problems/best-time-to-buy-and-sell-stock-with-transaction-fee/","buy and sell with transaction time")</f>
        <v>buy and sell with transaction time</v>
      </c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4">
        <v>20.0</v>
      </c>
      <c r="B298" s="45" t="str">
        <f>HYPERLINK("https://www.geeksforgeeks.org/ugly-numbers/","Ugly number")</f>
        <v>Ugly number</v>
      </c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3">
        <v>21.0</v>
      </c>
      <c r="B299" s="45" t="str">
        <f>HYPERLINK("https://www.geeksforgeeks.org/super-ugly-number-number-whose-prime-factors-given-set/","Super ugly number")</f>
        <v>Super ugly number</v>
      </c>
      <c r="C299" s="12"/>
      <c r="D299" s="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>
      <c r="A300" s="4">
        <v>22.0</v>
      </c>
      <c r="B300" s="45" t="str">
        <f>HYPERLINK("https://leetcode.com/problems/domino-and-tromino-tiling/","Domino and tromino tilling")</f>
        <v>Domino and tromino tilling</v>
      </c>
      <c r="C300" s="4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3">
        <v>23.0</v>
      </c>
      <c r="B301" s="45" t="str">
        <f>HYPERLINK("https://www.geeksforgeeks.org/wildcard-pattern-matching/","Wildcard pattern matching")</f>
        <v>Wildcard pattern matching</v>
      </c>
      <c r="C301" s="12"/>
      <c r="D301" s="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>
      <c r="A302" s="3">
        <v>24.0</v>
      </c>
      <c r="B302" s="48" t="str">
        <f>HYPERLINK("https://leetcode.com/problems/regular-expression-matching/","Regular expression matching")</f>
        <v>Regular expression matching</v>
      </c>
      <c r="C302" s="12"/>
      <c r="D302" s="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>
      <c r="A303" s="3">
        <v>25.0</v>
      </c>
      <c r="B303" s="48" t="str">
        <f>HYPERLINK("https://www.geeksforgeeks.org/count-palindromic-subsequence-given-string/","Count all pallindromic subsequences")</f>
        <v>Count all pallindromic subsequences</v>
      </c>
      <c r="C303" s="17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>
      <c r="A304" s="3">
        <v>26.0</v>
      </c>
      <c r="B304" s="11" t="str">
        <f>HYPERLINK("https://leetcode.com/problems/regular-expression-matching/","Regular expression matching")</f>
        <v>Regular expression matching</v>
      </c>
      <c r="C304" s="17"/>
      <c r="D304" s="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>
      <c r="A305" s="4">
        <v>27.0</v>
      </c>
      <c r="B305" s="11" t="str">
        <f>HYPERLINK("https://www.geeksforgeeks.org/count-palindromic-subsequence-given-string/","Count all pallindromic subsequence")</f>
        <v>Count all pallindromic subsequence</v>
      </c>
      <c r="C305" s="2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4">
        <v>28.0</v>
      </c>
      <c r="B306" s="11" t="str">
        <f>HYPERLINK("https://leetcode.com/problems/count-different-palindromic-subsequences/","Count distinct pallindromic subsequence")</f>
        <v>Count distinct pallindromic subsequence</v>
      </c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3">
        <v>29.0</v>
      </c>
      <c r="B307" s="11" t="str">
        <f>HYPERLINK("https://www.geeksforgeeks.org/count-number-binary-strings-without-consecutive-1s/","Count of binary string without consecutive 1")</f>
        <v>Count of binary string without consecutive 1</v>
      </c>
      <c r="C307" s="17"/>
      <c r="D307" s="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>
      <c r="A308" s="4">
        <v>30.0</v>
      </c>
      <c r="B308" s="11" t="str">
        <f>HYPERLINK("https://www.geeksforgeeks.org/maximum-sum-such-that-no-two-elements-are-adjacent/","Max sum with no 2 adjacent element")</f>
        <v>Max sum with no 2 adjacent element</v>
      </c>
      <c r="C308" s="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3">
        <v>31.0</v>
      </c>
      <c r="B309" s="11" t="str">
        <f>HYPERLINK("https://leetcode.com/problems/pizza-with-3n-slices/","Pizza with 3n slices")</f>
        <v>Pizza with 3n slices</v>
      </c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>
      <c r="A310" s="3">
        <v>32.0</v>
      </c>
      <c r="B310" s="15" t="str">
        <f>HYPERLINK("https://www.geeksforgeeks.org/lcs-longest-common-subsequence-three-strings/","LCS triplet")</f>
        <v>LCS triplet</v>
      </c>
      <c r="C310" s="12"/>
      <c r="D310" s="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>
      <c r="A311" s="4">
        <v>34.0</v>
      </c>
      <c r="B311" s="11" t="str">
        <f>HYPERLINK("https://www.geeksforgeeks.org/edit-distance-dp-5/","Edit distance")</f>
        <v>Edit distance</v>
      </c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3">
        <v>35.0</v>
      </c>
      <c r="B312" s="11" t="str">
        <f>HYPERLINK("https://leetcode.com/problems/frog-jump/","Frog jump")</f>
        <v>Frog jump</v>
      </c>
      <c r="C312" s="17"/>
      <c r="D312" s="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>
      <c r="A313" s="4">
        <v>36.0</v>
      </c>
      <c r="B313" s="11" t="str">
        <f>HYPERLINK("https://www.geeksforgeeks.org/friends-pairing-problem/","Friends pairing problem")</f>
        <v>Friends pairing problem</v>
      </c>
      <c r="C313" s="2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4">
        <v>37.0</v>
      </c>
      <c r="B314" s="11" t="str">
        <f>HYPERLINK("https://www.geeksforgeeks.org/count-number-of-ways-to-partition-a-set-into-k-subsets/","Partition of sets into k subsets")</f>
        <v>Partition of sets into k subsets</v>
      </c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4">
        <v>38.0</v>
      </c>
      <c r="B315" s="11" t="str">
        <f>HYPERLINK("https://www.geeksforgeeks.org/optimal-strategy-for-a-game-dp-31/","Can i win")</f>
        <v>Can i win</v>
      </c>
      <c r="C315" s="1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3">
        <v>39.0</v>
      </c>
      <c r="B316" s="11" t="str">
        <f>HYPERLINK("https://www.geeksforgeeks.org/probability-knight-remain-chessboard/","Knight probability")</f>
        <v>Knight probability</v>
      </c>
      <c r="C316" s="12"/>
      <c r="D316" s="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>
      <c r="A317" s="4">
        <v>40.0</v>
      </c>
      <c r="B317" s="11" t="str">
        <f>HYPERLINK("https://www.geeksforgeeks.org/temple-offerings/","Temple offering")</f>
        <v>Temple offering</v>
      </c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4">
        <v>41.0</v>
      </c>
      <c r="B318" s="11" t="str">
        <f>HYPERLINK("https://www.geeksforgeeks.org/highway-billboard-problem/","Highway billboard problem")</f>
        <v>Highway billboard problem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4">
        <v>42.0</v>
      </c>
      <c r="B319" s="11" t="str">
        <f>HYPERLINK("https://www.geeksforgeeks.org/number-subsequences-form-ai-bj-ck/","No. of sequence of type a^i+b^j+c^k")</f>
        <v>No. of sequence of type a^i+b^j+c^k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4">
        <v>43.0</v>
      </c>
      <c r="B320" s="11" t="str">
        <f>HYPERLINK("https://www.geeksforgeeks.org/boolean-parenthesization-problem-dp-37/","boolean parenthesization")</f>
        <v>boolean parenthesization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4">
        <v>44.0</v>
      </c>
      <c r="B321" s="11" t="str">
        <f>HYPERLINK("https://www.geeksforgeeks.org/minimum-maximum-values-expression/","Min and max with + and *")</f>
        <v>Min and max with + and *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4">
        <v>45.0</v>
      </c>
      <c r="B322" s="11" t="str">
        <f>HYPERLINK("https://www.geeksforgeeks.org/optimal-binary-search-tree-dp-24/","Optimal BST")</f>
        <v>Optimal BST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4">
        <v>46.0</v>
      </c>
      <c r="B323" s="11" t="str">
        <f>HYPERLINK("https://www.geeksforgeeks.org/find-water-in-a-glass/","Find water in glass")</f>
        <v>Find water in glass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4">
        <v>47.0</v>
      </c>
      <c r="B324" s="11" t="str">
        <f>HYPERLINK("https://leetcode.com/problems/cherry-pickup/","cherry pickup")</f>
        <v>cherry pickup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4">
        <v>48.0</v>
      </c>
      <c r="B325" s="11" t="str">
        <f>HYPERLINK("https://leetcode.com/problems/arithmetic-slices/","arithmetic slices")</f>
        <v>arithmetic slices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4">
        <v>49.0</v>
      </c>
      <c r="B326" s="11" t="str">
        <f>HYPERLINK("https://leetcode.com/problems/arithmetic-slices-ii-subsequence/","arithmetic slices 2")</f>
        <v>arithmetic slices 2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4">
        <v>50.0</v>
      </c>
      <c r="B327" s="11" t="str">
        <f>HYPERLINK("https://www.geeksforgeeks.org/largest-sum-subarray-least-k-numbers/","Largest sum subarray atleast k numbers")</f>
        <v>Largest sum subarray atleast k numbers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4">
        <v>51.0</v>
      </c>
      <c r="B328" s="11" t="str">
        <f>HYPERLINK("https://leetcode.com/problems/maximum-sum-of-3-non-overlapping-subarrays/","Maximum sum of 3 non overlapping subarrays")</f>
        <v>Maximum sum of 3 non overlapping subarrays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4">
        <v>52.0</v>
      </c>
      <c r="B329" s="11" t="str">
        <f>HYPERLINK("https://www.geeksforgeeks.org/remove-minimum-elements-either-side-2min-max/","Remove min element according to constraint")</f>
        <v>Remove min element according to constraint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4">
        <v>53.0</v>
      </c>
      <c r="B330" s="11" t="str">
        <f>HYPERLINK("https://leetcode.com/problems/scramble-string/","Scramble string")</f>
        <v>Scramble string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4">
        <v>54.0</v>
      </c>
      <c r="B331" s="11" t="str">
        <f>HYPERLINK("https://leetcode.com/problems/minimum-score-triangulation-of-polygon/","Minimum score triangulation")</f>
        <v>Minimum score triangulation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4">
        <v>55.0</v>
      </c>
      <c r="B332" s="11" t="str">
        <f>HYPERLINK("https://leetcode.com/problems/2-keys-keyboard/","2 keys keyboard")</f>
        <v>2 keys keyboard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4">
        <v>56.0</v>
      </c>
      <c r="B333" s="11" t="str">
        <f>HYPERLINK("https://leetcode.com/articles/4-keys-keyboard/","4 keys keyboard")</f>
        <v>4 keys keyboard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4">
        <v>57.0</v>
      </c>
      <c r="B334" s="11" t="str">
        <f>HYPERLINK("https://www.geeksforgeeks.org/mobile-numeric-keypad-problem/","Mobile numeric keypad")</f>
        <v>Mobile numeric keypad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4">
        <v>58.0</v>
      </c>
      <c r="B335" s="11" t="str">
        <f>HYPERLINK("https://leetcode.com/problems/word-break/","Word break")</f>
        <v>Word break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4">
        <v>59.0</v>
      </c>
      <c r="B336" s="11" t="str">
        <f>HYPERLINK("https://leetcode.com/problems/burst-balloons/","burst balloons")</f>
        <v>burst balloons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4">
        <v>60.0</v>
      </c>
      <c r="B337" s="11" t="str">
        <f>HYPERLINK("https://evelynn.gitbooks.io/google-interview/encode-string-with-shortest-length.html","Encode string with shortest length")</f>
        <v>Encode string with shortest length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4">
        <v>61.0</v>
      </c>
      <c r="B338" s="11" t="str">
        <f>HYPERLINK("https://www.geeksforgeeks.org/longest-repeating-subsequence/","longest repeating subsequence")</f>
        <v>longest repeating subsequence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4">
        <v>62.0</v>
      </c>
      <c r="B339" s="11" t="str">
        <f>HYPERLINK("https://www.geeksforgeeks.org/find-if-string-is-k-palindrome-or-not/","String is k pallindromic or not")</f>
        <v>String is k pallindromic or not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4">
        <v>63.0</v>
      </c>
      <c r="B340" s="11" t="str">
        <f>HYPERLINK("https://www.geeksforgeeks.org/count-distinct-subsequences/","Count distinct subsequence")</f>
        <v>Count distinct subsequence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4">
        <v>64.0</v>
      </c>
      <c r="B341" s="11" t="str">
        <f>HYPERLINK("https://www.geeksforgeeks.org/shortest-uncommon-subsequence/","Shortest uncommon subsequence")</f>
        <v>Shortest uncommon subsequence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4">
        <v>65.0</v>
      </c>
      <c r="B342" s="11" t="str">
        <f>HYPERLINK("https://www.geeksforgeeks.org/minimal-moves-form-string-adding-characters-appending-string/","minimal moves to form a string")</f>
        <v>minimal moves to form a string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4">
        <v>66.0</v>
      </c>
      <c r="B343" s="47" t="str">
        <f>HYPERLINK("https://leetcode.com/problems/paint-fence/","Paint fence")</f>
        <v>Paint fence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4">
        <v>67.0</v>
      </c>
      <c r="B344" s="47" t="str">
        <f>HYPERLINK("https://leetcode.com/problems/paint-house/","Paint house")</f>
        <v>Paint house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4">
        <v>68.0</v>
      </c>
      <c r="B345" s="47" t="str">
        <f>HYPERLINK("https://leetcode.com/problems/paint-house-ii/","Paint house 2")</f>
        <v>Paint house 2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31" t="s">
        <v>67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34" t="s">
        <v>68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4">
        <v>1.0</v>
      </c>
      <c r="B350" s="34" t="s">
        <v>69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4">
        <v>2.0</v>
      </c>
      <c r="B351" s="34" t="s">
        <v>70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4">
        <v>3.0</v>
      </c>
      <c r="B352" s="34" t="s">
        <v>71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4">
        <v>4.0</v>
      </c>
      <c r="B353" s="34" t="s">
        <v>72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4">
        <v>5.0</v>
      </c>
      <c r="B354" s="34" t="str">
        <f>HYPERLINK("https://leetcode.com/problems/redundant-connection-ii/","Redundant connection 2")</f>
        <v>Redundant connection 2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4">
        <v>6.0</v>
      </c>
      <c r="B355" s="34" t="s">
        <v>73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4">
        <v>7.0</v>
      </c>
      <c r="B356" s="39" t="s">
        <v>74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4">
        <v>8.0</v>
      </c>
      <c r="B357" s="39" t="s">
        <v>75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4">
        <v>9.0</v>
      </c>
      <c r="B358" s="39" t="str">
        <f>HYPERLINK("https://www.hackerrank.com/challenges/journey-to-the-moon/problem","Journey to the moon")</f>
        <v>Journey to the moon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4">
        <v>10.0</v>
      </c>
      <c r="B359" s="18" t="str">
        <f>HYPERLINK("https://leetcode.com/problems/sort-items-by-groups-respecting-dependencies/","Sort item by group accord to dependencies")</f>
        <v>Sort item by group accord to dependencies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4">
        <v>11.0</v>
      </c>
      <c r="B360" s="39" t="str">
        <f>HYPERLINK("https://leetcode.com/problems/as-far-from-land-as-possible/","As far from land as possible")</f>
        <v>As far from land as possible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4">
        <v>11.0</v>
      </c>
      <c r="B361" s="34" t="s">
        <v>76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4">
        <v>12.0</v>
      </c>
      <c r="B362" s="34" t="s">
        <v>77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4">
        <v>13.0</v>
      </c>
      <c r="B363" s="34" t="s">
        <v>78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4">
        <v>14.0</v>
      </c>
      <c r="B364" s="11" t="str">
        <f>HYPERLINK("https://leetcode.com/problems/shortest-bridge/","Shortest bridge")</f>
        <v>Shortest bridge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4">
        <v>15.0</v>
      </c>
      <c r="B365" s="11" t="str">
        <f>HYPERLINK("https://www.geeksforgeeks.org/minimum-number-swaps-required-sort-array/","Min swaps required to sort array")</f>
        <v>Min swaps required to sort array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4">
        <v>16.0</v>
      </c>
      <c r="B366" s="11" t="str">
        <f>HYPERLINK("https://leetcode.com/problems/walls-and-gates/","Walls and gates")</f>
        <v>Walls and gates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4">
        <v>17.0</v>
      </c>
      <c r="B367" s="11" t="str">
        <f>HYPERLINK("https://leetcode.com/problems/the-maze-ii/","The maze 2")</f>
        <v>The maze 2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49" t="s">
        <v>79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4">
        <v>1.0</v>
      </c>
      <c r="B370" s="11" t="str">
        <f>HYPERLINK("https://www.spoj.com/problems/NAJPF/","KMP")</f>
        <v>KMP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4">
        <v>2.0</v>
      </c>
      <c r="B371" s="11" t="str">
        <f>HYPERLINK("https://www.spoj.com/problems/FINDSR/","Find string roots")</f>
        <v>Find string roots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4">
        <v>3.0</v>
      </c>
      <c r="B372" s="11" t="str">
        <f>HYPERLINK("https://www.geeksforgeeks.org/z-algorithm-linear-time-pattern-searching-algorithm/","Z algo")</f>
        <v>Z algo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4">
        <v>4.0</v>
      </c>
      <c r="B373" s="11" t="str">
        <f>HYPERLINK("https://www.codechef.com/COOK103B/problems/SECPASS","chef and secret password")</f>
        <v>chef and secret password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4">
        <v>5.0</v>
      </c>
      <c r="B374" s="11" t="str">
        <f>HYPERLINK("https://www.geeksforgeeks.org/manachers-algorithm-linear-time-longest-palindromic-substring-part-1/","Manacher's algo")</f>
        <v>Manacher's algo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49" t="s">
        <v>80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4">
        <v>1.0</v>
      </c>
      <c r="B376" s="11" t="str">
        <f>HYPERLINK("https://www.codechef.com/problems/FLOW016","Euclidean algorithm")</f>
        <v>Euclidean algorithm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4">
        <v>2.0</v>
      </c>
      <c r="B377" s="11" t="str">
        <f>HYPERLINK("https://onlinejudge.org/index.php?option=com_onlinejudge&amp;Itemid=8&amp;page=show_problem&amp;problem=1045","Extended Euclidean algorithm")</f>
        <v>Extended Euclidean algorithm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4">
        <v>3.0</v>
      </c>
      <c r="B378" s="11" t="str">
        <f>HYPERLINK("https://www.spoj.com/problems/CEQU/","Linear diaophantine equation")</f>
        <v>Linear diaophantine equation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4">
        <v>4.0</v>
      </c>
      <c r="B379" s="11" t="str">
        <f>HYPERLINK("https://www.spoj.com/problems/ETF/","Euler's totient function")</f>
        <v>Euler's totient function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4">
        <v>5.0</v>
      </c>
      <c r="B380" s="50" t="s">
        <v>81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4">
        <v>6.0</v>
      </c>
      <c r="B381" s="11" t="str">
        <f>HYPERLINK("https://www.geeksforgeeks.org/fermats-little-theorem/","Fermat's little theorem")</f>
        <v>Fermat's little theorem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4">
        <v>7.0</v>
      </c>
      <c r="B382" s="11" t="str">
        <f>HYPERLINK("https://www.codechef.com/JULY18A/problems/NMNMX","No min No max")</f>
        <v>No min No max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4">
        <v>8.0</v>
      </c>
      <c r="B383" s="11" t="str">
        <f>HYPERLINK("https://www.spoj.com/problems/DCEPC11B/","Boring factorials")</f>
        <v>Boring factorials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4">
        <v>9.0</v>
      </c>
      <c r="B384" s="11" t="str">
        <f>HYPERLINK("https://www.spoj.com/problems/POLYMUL/","FFT")</f>
        <v>FFT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49" t="s">
        <v>82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4">
        <v>1.0</v>
      </c>
      <c r="B386" s="11" t="str">
        <f>HYPERLINK("https://leetcode.com/problems/erect-the-fence/","Erect the fence")</f>
        <v>Erect the fence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51" t="s">
        <v>83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4">
        <v>1.0</v>
      </c>
      <c r="B388" s="11" t="str">
        <f>HYPERLINK("https://www.geeksforgeeks.org/puzzle-20-5-pirates-and-100-gold-coins/","5 Pirates and 100 coins")</f>
        <v>5 Pirates and 100 coins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4">
        <v>2.0</v>
      </c>
      <c r="B389" s="11" t="str">
        <f>HYPERLINK("https://www.geeksforgeeks.org/combinatorial-game-theory-set-2-game-nim/","Nim game")</f>
        <v>Nim game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4">
        <v>3.0</v>
      </c>
      <c r="B390" s="11" t="str">
        <f>HYPERLINK("https://www.codechef.com/SNCKPE19/problems/BUDDYNIM","Buddy nim")</f>
        <v>Buddy nim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</sheetData>
  <conditionalFormatting sqref="C4">
    <cfRule type="notContainsBlanks" dxfId="0" priority="1">
      <formula>LEN(TRIM(C4))&gt;0</formula>
    </cfRule>
  </conditionalFormatting>
  <hyperlinks>
    <hyperlink r:id="rId1" ref="B87"/>
    <hyperlink r:id="rId2" ref="B132"/>
    <hyperlink r:id="rId3" ref="B133"/>
    <hyperlink r:id="rId4" ref="B135"/>
    <hyperlink r:id="rId5" ref="B136"/>
    <hyperlink r:id="rId6" ref="B137"/>
    <hyperlink r:id="rId7" ref="B140"/>
    <hyperlink r:id="rId8" ref="B141"/>
    <hyperlink r:id="rId9" ref="B162"/>
    <hyperlink r:id="rId10" ref="B169"/>
    <hyperlink r:id="rId11" ref="B176"/>
    <hyperlink r:id="rId12" ref="B178"/>
    <hyperlink r:id="rId13" ref="B179"/>
    <hyperlink r:id="rId14" ref="B185"/>
    <hyperlink r:id="rId15" ref="B188"/>
    <hyperlink r:id="rId16" ref="B192"/>
    <hyperlink r:id="rId17" ref="B193"/>
    <hyperlink r:id="rId18" ref="B195"/>
    <hyperlink r:id="rId19" ref="B196"/>
    <hyperlink r:id="rId20" ref="B197"/>
    <hyperlink r:id="rId21" ref="B238"/>
    <hyperlink r:id="rId22" ref="B250"/>
    <hyperlink r:id="rId23" ref="B251"/>
    <hyperlink r:id="rId24" ref="B252"/>
    <hyperlink r:id="rId25" ref="B254"/>
    <hyperlink r:id="rId26" ref="B255"/>
    <hyperlink r:id="rId27" ref="B256"/>
    <hyperlink r:id="rId28" ref="B257"/>
    <hyperlink r:id="rId29" ref="B258"/>
    <hyperlink r:id="rId30" ref="B261"/>
    <hyperlink r:id="rId31" ref="B262"/>
    <hyperlink r:id="rId32" ref="B264"/>
    <hyperlink r:id="rId33" ref="B265"/>
    <hyperlink r:id="rId34" ref="B266"/>
    <hyperlink r:id="rId35" ref="B267"/>
    <hyperlink r:id="rId36" ref="B268"/>
    <hyperlink r:id="rId37" ref="B269"/>
    <hyperlink r:id="rId38" ref="B270"/>
    <hyperlink r:id="rId39" ref="B271"/>
    <hyperlink r:id="rId40" ref="B279"/>
    <hyperlink r:id="rId41" ref="B280"/>
    <hyperlink r:id="rId42" ref="B281"/>
    <hyperlink r:id="rId43" ref="B282"/>
    <hyperlink r:id="rId44" ref="B283"/>
    <hyperlink r:id="rId45" ref="B284"/>
    <hyperlink r:id="rId46" ref="B285"/>
    <hyperlink r:id="rId47" ref="B286"/>
    <hyperlink r:id="rId48" ref="B287"/>
    <hyperlink r:id="rId49" ref="B288"/>
    <hyperlink r:id="rId50" ref="B289"/>
    <hyperlink r:id="rId51" ref="B349"/>
    <hyperlink r:id="rId52" ref="B350"/>
    <hyperlink r:id="rId53" ref="B351"/>
    <hyperlink r:id="rId54" ref="B352"/>
    <hyperlink r:id="rId55" ref="B353"/>
    <hyperlink r:id="rId56" ref="B355"/>
    <hyperlink r:id="rId57" ref="B356"/>
    <hyperlink r:id="rId58" ref="B361"/>
    <hyperlink r:id="rId59" ref="B362"/>
    <hyperlink r:id="rId60" ref="B363"/>
  </hyperlinks>
  <drawing r:id="rId61"/>
</worksheet>
</file>