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FC39A3A4-2EB4-4605-9935-D3561607F51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6" r:id="rId4"/>
    <sheet name="Сводка" sheetId="4" r:id="rId5"/>
    <sheet name="Шаблон" sheetId="5" r:id="rId6"/>
  </sheets>
  <calcPr calcId="181029"/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" i="6"/>
  <c r="D58" i="6"/>
  <c r="C5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D27" i="4"/>
  <c r="C27" i="4"/>
  <c r="C28" i="4" s="1"/>
  <c r="B27" i="4"/>
  <c r="D26" i="4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F64" i="3"/>
  <c r="F63" i="3"/>
  <c r="F62" i="3"/>
  <c r="F61" i="3"/>
  <c r="F60" i="3"/>
  <c r="F59" i="3"/>
  <c r="F58" i="3"/>
  <c r="F57" i="3"/>
  <c r="D56" i="3"/>
  <c r="D18" i="4" s="1"/>
  <c r="B56" i="3"/>
  <c r="F56" i="3" s="1"/>
  <c r="F54" i="3"/>
  <c r="D53" i="3"/>
  <c r="D16" i="4" s="1"/>
  <c r="F52" i="3"/>
  <c r="F51" i="3"/>
  <c r="F50" i="3"/>
  <c r="F49" i="3"/>
  <c r="F48" i="3"/>
  <c r="F47" i="3"/>
  <c r="F46" i="3"/>
  <c r="F45" i="3"/>
  <c r="D44" i="3"/>
  <c r="D15" i="4" s="1"/>
  <c r="B44" i="3"/>
  <c r="F44" i="3" s="1"/>
  <c r="F43" i="3"/>
  <c r="F42" i="3"/>
  <c r="F41" i="3"/>
  <c r="F40" i="3"/>
  <c r="F39" i="3"/>
  <c r="F38" i="3"/>
  <c r="F37" i="3"/>
  <c r="D37" i="3"/>
  <c r="D12" i="4" s="1"/>
  <c r="B37" i="3"/>
  <c r="M35" i="3"/>
  <c r="F35" i="3"/>
  <c r="M34" i="3"/>
  <c r="M36" i="3" s="1"/>
  <c r="F34" i="3"/>
  <c r="M33" i="3"/>
  <c r="F33" i="3"/>
  <c r="F32" i="3"/>
  <c r="D32" i="3"/>
  <c r="D11" i="4" s="1"/>
  <c r="B32" i="3"/>
  <c r="F31" i="3"/>
  <c r="F30" i="3"/>
  <c r="F29" i="3"/>
  <c r="M28" i="3"/>
  <c r="J28" i="3"/>
  <c r="F28" i="3"/>
  <c r="M27" i="3"/>
  <c r="D27" i="3"/>
  <c r="D10" i="4" s="1"/>
  <c r="B27" i="3"/>
  <c r="F27" i="3" s="1"/>
  <c r="J26" i="3"/>
  <c r="D33" i="4" s="1"/>
  <c r="D35" i="4" s="1"/>
  <c r="F26" i="3"/>
  <c r="F25" i="3"/>
  <c r="F24" i="3"/>
  <c r="F23" i="3"/>
  <c r="F22" i="3"/>
  <c r="L21" i="3"/>
  <c r="J21" i="3"/>
  <c r="D21" i="3"/>
  <c r="D8" i="4" s="1"/>
  <c r="B21" i="3"/>
  <c r="F21" i="3" s="1"/>
  <c r="L20" i="3"/>
  <c r="J20" i="3"/>
  <c r="F20" i="3"/>
  <c r="F19" i="3"/>
  <c r="F18" i="3"/>
  <c r="F17" i="3"/>
  <c r="D16" i="3"/>
  <c r="D5" i="4" s="1"/>
  <c r="B16" i="3"/>
  <c r="Q15" i="3"/>
  <c r="F15" i="3"/>
  <c r="Q14" i="3"/>
  <c r="Q17" i="3" s="1"/>
  <c r="F14" i="3"/>
  <c r="M13" i="3"/>
  <c r="K13" i="3"/>
  <c r="J13" i="3"/>
  <c r="F13" i="3"/>
  <c r="L12" i="3"/>
  <c r="D12" i="3"/>
  <c r="D4" i="4" s="1"/>
  <c r="B12" i="3"/>
  <c r="F12" i="3" s="1"/>
  <c r="F11" i="3"/>
  <c r="L10" i="3"/>
  <c r="F10" i="3"/>
  <c r="M9" i="3"/>
  <c r="L9" i="3"/>
  <c r="D9" i="3"/>
  <c r="B9" i="3"/>
  <c r="M8" i="3"/>
  <c r="L8" i="3"/>
  <c r="L13" i="3" s="1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C62" i="2" l="1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J19" i="3"/>
  <c r="F16" i="3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D65" i="3"/>
  <c r="L19" i="3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J15" i="3"/>
  <c r="F12" i="2"/>
  <c r="C21" i="2"/>
  <c r="F27" i="2"/>
  <c r="C30" i="4"/>
  <c r="C29" i="4" s="1"/>
  <c r="K35" i="2"/>
  <c r="F44" i="2"/>
  <c r="D65" i="2"/>
  <c r="E37" i="2" s="1"/>
  <c r="F9" i="3"/>
  <c r="J35" i="3"/>
  <c r="E53" i="1"/>
  <c r="E56" i="1"/>
  <c r="E9" i="2"/>
  <c r="J15" i="2"/>
  <c r="J20" i="2"/>
  <c r="M34" i="2"/>
  <c r="M36" i="2" s="1"/>
  <c r="M35" i="2"/>
  <c r="F53" i="2"/>
  <c r="C16" i="4"/>
  <c r="Q16" i="3"/>
  <c r="K35" i="3"/>
  <c r="B65" i="3"/>
  <c r="C12" i="5"/>
  <c r="E21" i="3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53" i="3"/>
  <c r="F32" i="5"/>
  <c r="D65" i="5"/>
  <c r="L8" i="5"/>
  <c r="L13" i="5" s="1"/>
  <c r="L10" i="5"/>
  <c r="F12" i="5"/>
  <c r="M13" i="5"/>
  <c r="K15" i="5"/>
  <c r="L20" i="5"/>
  <c r="F44" i="5"/>
  <c r="F56" i="5"/>
  <c r="M19" i="3" l="1"/>
  <c r="L22" i="3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C64" i="3"/>
  <c r="C60" i="3"/>
  <c r="C52" i="3"/>
  <c r="C48" i="3"/>
  <c r="C42" i="3"/>
  <c r="C38" i="3"/>
  <c r="C33" i="3"/>
  <c r="C62" i="3"/>
  <c r="C58" i="3"/>
  <c r="C54" i="3"/>
  <c r="C51" i="3"/>
  <c r="C39" i="3"/>
  <c r="C29" i="3"/>
  <c r="C23" i="3"/>
  <c r="C56" i="3"/>
  <c r="C49" i="3"/>
  <c r="C46" i="3"/>
  <c r="C30" i="3"/>
  <c r="C28" i="3"/>
  <c r="C24" i="3"/>
  <c r="C18" i="3"/>
  <c r="C17" i="3"/>
  <c r="C15" i="3"/>
  <c r="C13" i="3"/>
  <c r="C63" i="3"/>
  <c r="C61" i="3"/>
  <c r="C59" i="3"/>
  <c r="C57" i="3"/>
  <c r="C47" i="3"/>
  <c r="C43" i="3"/>
  <c r="C40" i="3"/>
  <c r="C35" i="3"/>
  <c r="C34" i="3"/>
  <c r="C31" i="3"/>
  <c r="C25" i="3"/>
  <c r="C19" i="3"/>
  <c r="C41" i="3"/>
  <c r="C20" i="3"/>
  <c r="C11" i="3"/>
  <c r="C9" i="3"/>
  <c r="C53" i="3"/>
  <c r="C45" i="3"/>
  <c r="C12" i="3"/>
  <c r="C50" i="3"/>
  <c r="C22" i="3"/>
  <c r="C21" i="3"/>
  <c r="C14" i="3"/>
  <c r="C10" i="3"/>
  <c r="C44" i="3"/>
  <c r="C26" i="3"/>
  <c r="F65" i="5"/>
  <c r="E16" i="5"/>
  <c r="C37" i="3"/>
  <c r="C27" i="3"/>
  <c r="AF16" i="4"/>
  <c r="F65" i="3"/>
  <c r="C22" i="4"/>
  <c r="C65" i="2"/>
  <c r="J22" i="1"/>
  <c r="K19" i="1"/>
  <c r="E61" i="3"/>
  <c r="E57" i="3"/>
  <c r="E54" i="3"/>
  <c r="E49" i="3"/>
  <c r="E45" i="3"/>
  <c r="E43" i="3"/>
  <c r="E39" i="3"/>
  <c r="E63" i="3"/>
  <c r="E59" i="3"/>
  <c r="E64" i="3"/>
  <c r="E62" i="3"/>
  <c r="E60" i="3"/>
  <c r="E58" i="3"/>
  <c r="E46" i="3"/>
  <c r="E42" i="3"/>
  <c r="E37" i="3"/>
  <c r="E32" i="3"/>
  <c r="E30" i="3"/>
  <c r="E28" i="3"/>
  <c r="E27" i="3"/>
  <c r="E24" i="3"/>
  <c r="E18" i="3"/>
  <c r="E17" i="3"/>
  <c r="E16" i="3"/>
  <c r="E53" i="3"/>
  <c r="E52" i="3"/>
  <c r="E47" i="3"/>
  <c r="E44" i="3"/>
  <c r="E40" i="3"/>
  <c r="E35" i="3"/>
  <c r="E34" i="3"/>
  <c r="E31" i="3"/>
  <c r="E25" i="3"/>
  <c r="E19" i="3"/>
  <c r="E14" i="3"/>
  <c r="E11" i="3"/>
  <c r="E10" i="3"/>
  <c r="E50" i="3"/>
  <c r="E41" i="3"/>
  <c r="E38" i="3"/>
  <c r="E33" i="3"/>
  <c r="E26" i="3"/>
  <c r="E22" i="3"/>
  <c r="E20" i="3"/>
  <c r="E56" i="3"/>
  <c r="E51" i="3"/>
  <c r="E13" i="3"/>
  <c r="E48" i="3"/>
  <c r="E29" i="3"/>
  <c r="E15" i="3"/>
  <c r="E12" i="3"/>
  <c r="E23" i="3"/>
  <c r="F65" i="2"/>
  <c r="M20" i="1"/>
  <c r="J22" i="3"/>
  <c r="K19" i="3"/>
  <c r="C65" i="1"/>
  <c r="K19" i="5"/>
  <c r="K22" i="5" s="1"/>
  <c r="J32" i="5"/>
  <c r="J35" i="5" s="1"/>
  <c r="M20" i="5"/>
  <c r="M21" i="5"/>
  <c r="E27" i="5"/>
  <c r="C32" i="3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C16" i="3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9" i="3"/>
  <c r="E65" i="3" s="1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K22" i="3"/>
  <c r="C65" i="3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K20" i="3"/>
  <c r="K21" i="3"/>
  <c r="J33" i="3"/>
  <c r="J36" i="3" s="1"/>
  <c r="J33" i="1"/>
  <c r="J36" i="1" s="1"/>
  <c r="K21" i="1"/>
  <c r="K22" i="1" s="1"/>
  <c r="K33" i="1"/>
  <c r="K36" i="1" s="1"/>
  <c r="K14" i="2" s="1"/>
  <c r="K15" i="2" s="1"/>
  <c r="K33" i="2" s="1"/>
  <c r="K36" i="2" s="1"/>
  <c r="K14" i="3" s="1"/>
  <c r="K15" i="3" s="1"/>
  <c r="K33" i="3" s="1"/>
  <c r="K36" i="3" s="1"/>
  <c r="M21" i="1"/>
  <c r="M21" i="3"/>
  <c r="M22" i="3" s="1"/>
  <c r="M20" i="3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Никита:
Отложено на кв и подарок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<sst xmlns="http://schemas.openxmlformats.org/spreadsheetml/2006/main" count="699" uniqueCount="169">
  <si>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</si>
  <si>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</si>
  <si>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</si>
  <si>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</si>
  <si>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</si>
  <si>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</si>
  <si>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</si>
  <si>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</si>
  <si>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</si>
  <si>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</si>
  <si>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</si>
  <si>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</si>
  <si>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</si>
  <si>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</si>
  <si>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</si>
  <si>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</si>
  <si>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</si>
  <si>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</si>
  <si>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</si>
  <si>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</si>
  <si>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</si>
  <si>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</si>
  <si>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</si>
  <si>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</si>
  <si>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</si>
  <si>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</si>
  <si>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</si>
  <si>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</si>
  <si>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</si>
  <si>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</si>
  <si>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</si>
  <si>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</si>
  <si>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</si>
  <si>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</si>
  <si>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</si>
  <si>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</si>
  <si>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</si>
  <si>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</si>
  <si>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</si>
  <si>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</si>
  <si>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</si>
  <si>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</si>
  <si>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</si>
  <si>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</si>
  <si>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</si>
  <si>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</si>
  <si>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</si>
  <si>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</si>
  <si>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</si>
  <si>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</si>
  <si>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</si>
  <si>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</si>
  <si>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</si>
  <si>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</si>
  <si>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</si>
  <si>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</si>
  <si>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</si>
  <si>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</si>
  <si>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</si>
  <si>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</si>
  <si>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</si>
  <si>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</si>
  <si>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</si>
  <si>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</si>
  <si>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</si>
  <si>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</si>
  <si>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</si>
  <si>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</si>
  <si>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</si>
  <si>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</si>
  <si>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</si>
  <si>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</si>
  <si>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</si>
  <si>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</si>
  <si>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</si>
  <si>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</si>
  <si>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</si>
  <si>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</si>
  <si>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</si>
  <si>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</si>
  <si>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</si>
  <si>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</si>
  <si>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</si>
  <si>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</si>
  <si>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</si>
  <si>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</si>
  <si>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</si>
  <si>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</si>
  <si>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</si>
  <si>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</si>
  <si>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</si>
  <si>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</si>
  <si>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</si>
  <si>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</si>
  <si>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</si>
  <si>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</si>
  <si>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</si>
  <si>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</si>
  <si>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</si>
  <si>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</si>
  <si>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</si>
  <si>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</si>
  <si>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</si>
  <si>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</si>
  <si>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</si>
  <si>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</si>
  <si>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</si>
  <si>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</si>
  <si>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</si>
  <si>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</si>
  <si>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</si>
  <si>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</si>
  <si>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</si>
  <si>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</si>
  <si>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</si>
  <si>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</si>
  <si>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</si>
  <si>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</si>
  <si>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Раскрытие брокерского счета</t>
  </si>
  <si>
    <t>Актив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</si>
  <si>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</si>
  <si>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</si>
  <si>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</si>
  <si>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</si>
  <si>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</si>
  <si>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</si>
  <si>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</si>
  <si>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</si>
  <si>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</si>
  <si>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Заработано:</t>
  </si>
  <si>
    <t>Общий рост:</t>
  </si>
  <si>
    <t>Можно отнести к алкашке</t>
  </si>
  <si>
    <t>8 марта</t>
  </si>
  <si>
    <t>8 марта в семье</t>
  </si>
  <si>
    <t>8 марта на работе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</si>
  <si>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</si>
  <si>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</si>
  <si>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</si>
  <si>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</si>
  <si>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</si>
  <si>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</si>
  <si>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</si>
  <si>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</si>
  <si>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</si>
  <si>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</si>
  <si>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</si>
  <si>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</si>
  <si>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</si>
  <si>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</si>
  <si>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</si>
  <si>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</si>
  <si>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</si>
  <si>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</si>
  <si>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</si>
  <si>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</si>
  <si>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</si>
  <si>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</si>
  <si>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</si>
  <si>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</si>
  <si>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</si>
  <si>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</si>
  <si>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</si>
  <si>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Категория</t>
  </si>
  <si>
    <t>План</t>
  </si>
  <si>
    <t>∆</t>
  </si>
  <si>
    <t>%</t>
  </si>
  <si>
    <t>Итого</t>
  </si>
  <si>
    <t>Вспомогательный столбец</t>
  </si>
  <si>
    <t>Бюджет || Доходная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</si>
</sst>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</cellStyleXfs>
  <cellXfs count="360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62" xfId="0" applyFont="1" applyBorder="1" applyAlignment="1">
      <alignment horizontal="center" vertical="center"/>
    </xf>
    <xf numFmtId="0" fontId="0" fillId="0" borderId="62" xfId="0" applyBorder="1"/>
    <xf numFmtId="0" fontId="5" fillId="0" borderId="62" xfId="0" applyFont="1" applyBorder="1"/>
    <xf numFmtId="43" fontId="5" fillId="0" borderId="62" xfId="4" applyFont="1" applyBorder="1"/>
    <xf numFmtId="10" fontId="9" fillId="0" borderId="62" xfId="3" applyNumberFormat="1" applyBorder="1"/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3" fillId="0" borderId="62" xfId="0" applyFont="1" applyBorder="1" applyAlignment="1">
      <alignment horizontal="center" vertical="center"/>
    </xf>
    <xf numFmtId="0" fontId="0" fillId="0" borderId="16" xfId="0" applyBorder="1"/>
    <xf numFmtId="0" fontId="0" fillId="0" borderId="37" xfId="0" applyBorder="1"/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right" vertical="center"/>
    </xf>
    <xf numFmtId="165" fontId="0" fillId="0" borderId="0" xfId="1" applyNumberFormat="1" applyFont="1" applyFill="1" applyBorder="1" applyAlignment="1">
      <alignment horizontal="right" vertical="center"/>
    </xf>
    <xf numFmtId="10" fontId="9" fillId="0" borderId="0" xfId="2" applyNumberFormat="1" applyFill="1" applyBorder="1"/>
    <xf numFmtId="165" fontId="0" fillId="0" borderId="0" xfId="0" applyNumberFormat="1" applyFill="1" applyBorder="1" applyAlignment="1">
      <alignment horizontal="right" vertic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44" fontId="3" fillId="0" borderId="0" xfId="1" applyFont="1" applyFill="1" applyBorder="1" applyAlignment="1">
      <alignment horizontal="right" vertical="center"/>
    </xf>
    <xf numFmtId="10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right" vertical="center"/>
    </xf>
    <xf numFmtId="0" fontId="1" fillId="0" borderId="0" xfId="0" applyFont="1" applyFill="1" applyBorder="1"/>
    <xf numFmtId="0" fontId="5" fillId="0" borderId="0" xfId="0" applyFont="1" applyFill="1" applyBorder="1"/>
    <xf numFmtId="43" fontId="5" fillId="0" borderId="0" xfId="4" applyFont="1" applyFill="1" applyBorder="1"/>
    <xf numFmtId="44" fontId="3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/>
    </xf>
    <xf numFmtId="44" fontId="9" fillId="0" borderId="0" xfId="1" applyFill="1" applyBorder="1"/>
    <xf numFmtId="9" fontId="9" fillId="0" borderId="0" xfId="2" applyFill="1" applyBorder="1"/>
    <xf numFmtId="10" fontId="9" fillId="0" borderId="0" xfId="3" applyNumberFormat="1" applyFill="1" applyBorder="1"/>
    <xf numFmtId="0" fontId="4" fillId="0" borderId="0" xfId="0" applyFont="1" applyFill="1" applyBorder="1" applyAlignment="1">
      <alignment horizontal="center"/>
    </xf>
    <xf numFmtId="44" fontId="9" fillId="0" borderId="0" xfId="1" applyFill="1" applyBorder="1" applyAlignment="1">
      <alignment horizontal="right" vertical="center"/>
    </xf>
    <xf numFmtId="10" fontId="9" fillId="0" borderId="0" xfId="2" applyNumberFormat="1" applyFill="1" applyBorder="1" applyAlignment="1">
      <alignment horizontal="right" vertical="center"/>
    </xf>
    <xf numFmtId="9" fontId="0" fillId="0" borderId="0" xfId="2" applyFont="1" applyFill="1" applyBorder="1"/>
    <xf numFmtId="0" fontId="11" fillId="0" borderId="0" xfId="0" applyFont="1" applyFill="1" applyBorder="1" applyAlignment="1">
      <alignment horizontal="left"/>
    </xf>
    <xf numFmtId="44" fontId="5" fillId="0" borderId="0" xfId="1" applyFont="1" applyFill="1" applyBorder="1"/>
    <xf numFmtId="9" fontId="5" fillId="0" borderId="0" xfId="2" applyFont="1" applyFill="1" applyBorder="1"/>
    <xf numFmtId="0" fontId="3" fillId="0" borderId="0" xfId="0" applyFont="1" applyFill="1" applyBorder="1" applyAlignment="1">
      <alignment horizontal="left"/>
    </xf>
    <xf numFmtId="9" fontId="3" fillId="0" borderId="0" xfId="2" applyFont="1" applyFill="1" applyBorder="1" applyAlignment="1">
      <alignment horizontal="right" vertical="center"/>
    </xf>
    <xf numFmtId="9" fontId="3" fillId="0" borderId="0" xfId="2" applyFont="1" applyFill="1" applyBorder="1"/>
    <xf numFmtId="165" fontId="0" fillId="0" borderId="0" xfId="0" applyNumberFormat="1" applyFill="1" applyBorder="1"/>
    <xf numFmtId="10" fontId="0" fillId="0" borderId="0" xfId="2" applyNumberFormat="1" applyFont="1" applyFill="1" applyBorder="1"/>
    <xf numFmtId="0" fontId="3" fillId="0" borderId="0" xfId="0" applyFont="1" applyFill="1" applyBorder="1" applyAlignment="1">
      <alignment horizontal="left" vertical="center"/>
    </xf>
    <xf numFmtId="44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44" fontId="5" fillId="0" borderId="0" xfId="1" applyFont="1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9" fontId="5" fillId="0" borderId="0" xfId="2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4" fontId="6" fillId="0" borderId="0" xfId="0" applyNumberFormat="1" applyFont="1" applyFill="1" applyBorder="1" applyAlignment="1">
      <alignment horizontal="left" vertical="center"/>
    </xf>
    <xf numFmtId="10" fontId="6" fillId="0" borderId="0" xfId="0" applyNumberFormat="1" applyFont="1" applyFill="1" applyBorder="1" applyAlignment="1">
      <alignment horizontal="left" vertical="center"/>
    </xf>
    <xf numFmtId="165" fontId="7" fillId="0" borderId="0" xfId="2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right" vertical="center"/>
    </xf>
    <xf numFmtId="44" fontId="2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165" fontId="6" fillId="0" borderId="0" xfId="0" applyNumberFormat="1" applyFont="1" applyFill="1" applyBorder="1"/>
    <xf numFmtId="164" fontId="6" fillId="0" borderId="0" xfId="2" applyNumberFormat="1" applyFont="1" applyFill="1" applyBorder="1"/>
    <xf numFmtId="0" fontId="10" fillId="0" borderId="0" xfId="0" applyFont="1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right"/>
    </xf>
    <xf numFmtId="44" fontId="0" fillId="0" borderId="0" xfId="0" applyNumberForma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12" fillId="0" borderId="0" xfId="0" applyFont="1" applyFill="1" applyBorder="1" applyAlignment="1"/>
    <xf numFmtId="9" fontId="9" fillId="0" borderId="0" xfId="3"/>
  </cellXfs>
  <cellStyles count="5"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47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777209.55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6402.84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1153.4000000000001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4304.99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986.79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22161.43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8B-4583-9D50-7F576D01E9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8B-4583-9D50-7F576D01E9D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B-4583-9D50-7F576D01E9D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March!$J$19:$J$21</c:f>
              <c:numCache>
                <c:formatCode>_("₽"* #,##0.00_);_("₽"* \(#,##0.00\);_("₽"* "-"??_);_(@_)</c:formatCode>
                <c:ptCount val="3"/>
                <c:pt idx="0">
                  <c:v>25392</c:v>
                </c:pt>
                <c:pt idx="1">
                  <c:v>8000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B-4583-9D50-7F576D01E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9-4960-B138-FC917AE69B0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9-4960-B138-FC917AE69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9-4960-B138-FC917AE69B0A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9-4960-B138-FC917AE69B0A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9-4960-B138-FC917AE69B0A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9-4960-B138-FC917AE69B0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March!$L$19:$L$21</c:f>
              <c:numCache>
                <c:formatCode>_("₽"* #,##0.00_);_("₽"* \(#,##0.00\);_("₽"* "-"??_);_(@_)</c:formatCode>
                <c:ptCount val="3"/>
                <c:pt idx="0">
                  <c:v>10985.65</c:v>
                </c:pt>
                <c:pt idx="1">
                  <c:v>9434.99</c:v>
                </c:pt>
                <c:pt idx="2">
                  <c:v>1740.79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9-4960-B138-FC917AE69B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D7-A42C-5D75D2523D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D7-A42C-5D75D2523D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D7-A42C-5D75D2523DB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D7-A42C-5D75D2523DB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(March!$I$8:$I$10,March!$I$12)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(March!$K$8:$K$10,March!$K$12)</c:f>
              <c:numCache>
                <c:formatCode>_-* #\ ##0.00\ [$₽-419]_-;\-* #\ ##0.00\ [$₽-419]_-;_-* "-"??\ [$₽-419]_-;_-@_-</c:formatCode>
                <c:ptCount val="4"/>
                <c:pt idx="0">
                  <c:v>35100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9-40D7-A42C-5D75D2523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opLeftCell="A31"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67" t="s">
        <v>2</v>
      </c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 t="s">
        <v>116</v>
      </c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5">
    <mergeCell ref="I2:M2"/>
    <mergeCell ref="I1:N1"/>
    <mergeCell ref="A4:F4"/>
    <mergeCell ref="I4:M4"/>
    <mergeCell ref="A2:F2"/>
    <mergeCell ref="I3:M3"/>
    <mergeCell ref="A1:G1"/>
    <mergeCell ref="A68:G83"/>
    <mergeCell ref="A3:F3"/>
    <mergeCell ref="I6:N6"/>
    <mergeCell ref="I30:N30"/>
    <mergeCell ref="I31:K31"/>
    <mergeCell ref="I17:N17"/>
    <mergeCell ref="I24:N24"/>
    <mergeCell ref="A6:G6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8" priority="5" operator="equal">
      <formula>0</formula>
    </cfRule>
    <cfRule type="cellIs" dxfId="37" priority="6" operator="greaterThan">
      <formula>0</formula>
    </cfRule>
    <cfRule type="cellIs" dxfId="36" priority="8" operator="greaterThan">
      <formula>0</formula>
    </cfRule>
  </conditionalFormatting>
  <conditionalFormatting sqref="F9:F35">
    <cfRule type="cellIs" dxfId="35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34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33" priority="2" operator="lessThan">
      <formula>0</formula>
    </cfRule>
    <cfRule type="cellIs" dxfId="32" priority="3" operator="greaterThan">
      <formula>0</formula>
    </cfRule>
  </conditionalFormatting>
  <conditionalFormatting sqref="N26:N28">
    <cfRule type="cellIs" dxfId="31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79" t="s">
        <v>2</v>
      </c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 t="s">
        <v>117</v>
      </c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5">
    <mergeCell ref="I2:M2"/>
    <mergeCell ref="I1:N1"/>
    <mergeCell ref="A4:F4"/>
    <mergeCell ref="I4:M4"/>
    <mergeCell ref="A2:F2"/>
    <mergeCell ref="I3:M3"/>
    <mergeCell ref="A1:G1"/>
    <mergeCell ref="A68:G83"/>
    <mergeCell ref="A3:F3"/>
    <mergeCell ref="I6:N6"/>
    <mergeCell ref="I30:N30"/>
    <mergeCell ref="I31:K31"/>
    <mergeCell ref="I17:N17"/>
    <mergeCell ref="I24:N24"/>
    <mergeCell ref="A6:G6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0" priority="5" operator="equal">
      <formula>0</formula>
    </cfRule>
    <cfRule type="cellIs" dxfId="29" priority="6" operator="greaterThan">
      <formula>0</formula>
    </cfRule>
    <cfRule type="cellIs" dxfId="28" priority="8" operator="greaterThan">
      <formula>0</formula>
    </cfRule>
  </conditionalFormatting>
  <conditionalFormatting sqref="F9:F35">
    <cfRule type="cellIs" dxfId="27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26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25" priority="2" operator="lessThan">
      <formula>0</formula>
    </cfRule>
    <cfRule type="cellIs" dxfId="24" priority="3" operator="greaterThan">
      <formula>0</formula>
    </cfRule>
  </conditionalFormatting>
  <conditionalFormatting sqref="N26:N28">
    <cfRule type="cellIs" dxfId="23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A23" zoomScale="70" zoomScaleNormal="70" workbookViewId="0">
      <selection activeCell="A9" sqref="A9:A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31.33203125" bestFit="1" customWidth="1"/>
    <col min="17" max="17" width="13.21875" bestFit="1" customWidth="1"/>
    <col min="18" max="18" width="27.109375" bestFit="1" customWidth="1"/>
    <col min="19" max="19" width="29.44140625" bestFit="1" customWidth="1"/>
    <col min="20" max="22" width="15" customWidth="1"/>
    <col min="23" max="23" width="15" bestFit="1" customWidth="1"/>
    <col min="24" max="24" width="10.44140625" bestFit="1" customWidth="1"/>
    <col min="25" max="25" width="18.109375" bestFit="1" customWidth="1"/>
    <col min="26" max="26" width="9.109375" customWidth="1"/>
  </cols>
  <sheetData>
    <row r="1" spans="1:25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W1" s="110"/>
      <c r="X1" s="111"/>
      <c r="Y1" s="112"/>
    </row>
    <row r="2" spans="1:25" ht="19.5" customHeight="1" thickBot="1" x14ac:dyDescent="0.35">
      <c r="A2" s="272"/>
      <c r="B2" s="260"/>
      <c r="C2" s="260"/>
      <c r="D2" s="260"/>
      <c r="E2" s="260"/>
      <c r="F2" s="273"/>
      <c r="G2" s="113"/>
      <c r="I2" s="279" t="s">
        <v>2</v>
      </c>
      <c r="J2" s="260"/>
      <c r="K2" s="260"/>
      <c r="L2" s="260"/>
      <c r="M2" s="260"/>
      <c r="N2" s="65"/>
      <c r="W2" s="114"/>
      <c r="X2" s="115"/>
    </row>
    <row r="3" spans="1:25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W3" s="114"/>
      <c r="X3" s="115"/>
    </row>
    <row r="4" spans="1:25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W4" s="114"/>
      <c r="X4" s="115"/>
    </row>
    <row r="5" spans="1:25" ht="15.75" customHeight="1" thickBot="1" x14ac:dyDescent="0.35">
      <c r="B5" s="117"/>
      <c r="C5" s="114"/>
      <c r="D5" s="117"/>
      <c r="E5" s="114"/>
      <c r="F5" s="115"/>
      <c r="W5" s="114"/>
      <c r="X5" s="115"/>
    </row>
    <row r="6" spans="1:25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P6" s="280" t="s">
        <v>118</v>
      </c>
      <c r="Q6" s="281"/>
      <c r="R6" s="281"/>
      <c r="S6" s="282"/>
      <c r="W6" s="114"/>
      <c r="X6" s="115"/>
    </row>
    <row r="7" spans="1:25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P7" s="254" t="s">
        <v>119</v>
      </c>
      <c r="Q7" s="254" t="s">
        <v>120</v>
      </c>
      <c r="R7" s="254" t="s">
        <v>121</v>
      </c>
      <c r="S7" s="254" t="s">
        <v>122</v>
      </c>
      <c r="W7" s="114"/>
      <c r="X7" s="115"/>
    </row>
    <row r="8" spans="1:25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35100</v>
      </c>
      <c r="L8" s="140">
        <f>K8/$K$13</f>
        <v>0.93600000000000005</v>
      </c>
      <c r="M8" s="141">
        <f>K8-J8</f>
        <v>-19900</v>
      </c>
      <c r="N8" s="11"/>
      <c r="P8" s="255" t="s">
        <v>123</v>
      </c>
      <c r="Q8" s="255">
        <v>10</v>
      </c>
      <c r="R8" s="255">
        <v>2657.6</v>
      </c>
      <c r="S8" s="255">
        <v>3623.8</v>
      </c>
      <c r="W8" s="114"/>
      <c r="X8" s="115"/>
    </row>
    <row r="9" spans="1:25" x14ac:dyDescent="0.3">
      <c r="A9" s="75" t="s">
        <v>16</v>
      </c>
      <c r="B9" s="56">
        <f>SUM(B10:B11)</f>
        <v>10500</v>
      </c>
      <c r="C9" s="46">
        <f t="shared" ref="C9:C35" si="0">B9/$B$65</f>
        <v>0.29751785107106427</v>
      </c>
      <c r="D9" s="60">
        <f>SUM(D10:D11)</f>
        <v>2446</v>
      </c>
      <c r="E9" s="31">
        <f t="shared" ref="E9:E35" si="1">D9/$D$65</f>
        <v>0.11037193899491143</v>
      </c>
      <c r="F9" s="18">
        <f t="shared" ref="F9:F35" si="2">B9-D9</f>
        <v>8054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P9" s="255" t="s">
        <v>124</v>
      </c>
      <c r="Q9" s="255">
        <v>10</v>
      </c>
      <c r="R9" s="255">
        <v>288.3</v>
      </c>
      <c r="S9" s="255">
        <v>300.39999999999998</v>
      </c>
      <c r="W9" s="114"/>
      <c r="X9" s="115"/>
    </row>
    <row r="10" spans="1:25" x14ac:dyDescent="0.3">
      <c r="A10" s="76" t="s">
        <v>18</v>
      </c>
      <c r="B10" s="122">
        <v>3000</v>
      </c>
      <c r="C10" s="47">
        <f t="shared" si="0"/>
        <v>8.5005100306018364E-2</v>
      </c>
      <c r="D10" s="61">
        <v>2446</v>
      </c>
      <c r="E10" s="55">
        <f t="shared" si="1"/>
        <v>0.11037193899491143</v>
      </c>
      <c r="F10" s="17">
        <f t="shared" si="2"/>
        <v>554</v>
      </c>
      <c r="G10" s="7"/>
      <c r="I10" s="6" t="s">
        <v>20</v>
      </c>
      <c r="J10" s="120">
        <v>0</v>
      </c>
      <c r="K10" s="121">
        <v>2400</v>
      </c>
      <c r="L10" s="142">
        <f>K10/$K$13</f>
        <v>6.4000000000000001E-2</v>
      </c>
      <c r="M10" s="143">
        <v>0</v>
      </c>
      <c r="N10" s="7"/>
      <c r="P10" s="255" t="s">
        <v>125</v>
      </c>
      <c r="Q10" s="255">
        <v>4</v>
      </c>
      <c r="R10" s="255">
        <v>3196.8</v>
      </c>
      <c r="S10" s="255">
        <v>3335</v>
      </c>
    </row>
    <row r="11" spans="1:25" x14ac:dyDescent="0.3">
      <c r="A11" s="76" t="s">
        <v>21</v>
      </c>
      <c r="B11" s="122">
        <v>7500</v>
      </c>
      <c r="C11" s="47">
        <f t="shared" si="0"/>
        <v>0.21251275076504592</v>
      </c>
      <c r="D11" s="61"/>
      <c r="E11" s="55">
        <f t="shared" si="1"/>
        <v>0</v>
      </c>
      <c r="F11" s="17">
        <f t="shared" si="2"/>
        <v>7500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  <c r="P11" s="255" t="s">
        <v>126</v>
      </c>
      <c r="Q11" s="255" t="s">
        <v>76</v>
      </c>
      <c r="R11" s="255" t="s">
        <v>76</v>
      </c>
      <c r="S11" s="255">
        <v>466.2</v>
      </c>
    </row>
    <row r="12" spans="1:25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2.8335033435339455E-2</v>
      </c>
      <c r="D12" s="62">
        <f>SUM(D13:D15)</f>
        <v>0</v>
      </c>
      <c r="E12" s="31">
        <f t="shared" si="1"/>
        <v>0</v>
      </c>
      <c r="F12" s="17">
        <f t="shared" si="2"/>
        <v>1000</v>
      </c>
      <c r="G12" s="7"/>
      <c r="I12" s="8" t="s">
        <v>25</v>
      </c>
      <c r="J12" s="123">
        <v>0</v>
      </c>
      <c r="K12" s="124">
        <v>0</v>
      </c>
      <c r="L12" s="144">
        <f>K12/K13</f>
        <v>0</v>
      </c>
      <c r="M12" s="145">
        <v>0</v>
      </c>
      <c r="N12" s="9"/>
    </row>
    <row r="13" spans="1:25" ht="19.5" customHeight="1" thickBot="1" x14ac:dyDescent="0.4">
      <c r="A13" s="76" t="s">
        <v>26</v>
      </c>
      <c r="B13" s="122">
        <v>1000</v>
      </c>
      <c r="C13" s="47">
        <f t="shared" si="0"/>
        <v>2.8335033435339455E-2</v>
      </c>
      <c r="D13" s="61"/>
      <c r="E13" s="55">
        <f t="shared" si="1"/>
        <v>0</v>
      </c>
      <c r="F13" s="17">
        <f t="shared" si="2"/>
        <v>1000</v>
      </c>
      <c r="G13" s="7"/>
      <c r="I13" s="88" t="s">
        <v>27</v>
      </c>
      <c r="J13" s="91">
        <f>SUM(J8:J10)+J12</f>
        <v>55000</v>
      </c>
      <c r="K13" s="91">
        <f>SUM(K8:K10)+K12</f>
        <v>37500</v>
      </c>
      <c r="L13" s="146">
        <f>SUM(L8:L11)</f>
        <v>1</v>
      </c>
      <c r="M13" s="147">
        <f>K13-J13</f>
        <v>-17500</v>
      </c>
      <c r="N13" s="89" t="s">
        <v>28</v>
      </c>
    </row>
    <row r="14" spans="1:25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February!K36</f>
        <v>19781.759999999995</v>
      </c>
      <c r="L14" s="66"/>
      <c r="M14" s="67"/>
      <c r="N14" s="68"/>
      <c r="P14" s="256" t="s">
        <v>127</v>
      </c>
      <c r="Q14" s="257">
        <f>SUMPRODUCT(Q8:Q10,S8:S10)+S11</f>
        <v>53048.2</v>
      </c>
      <c r="R14" s="127"/>
      <c r="S14" s="127"/>
      <c r="T14" s="127"/>
      <c r="U14" s="127"/>
      <c r="V14" s="127"/>
    </row>
    <row r="15" spans="1:25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/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57281.759999999995</v>
      </c>
      <c r="L15" s="69"/>
      <c r="M15" s="70"/>
      <c r="N15" s="71"/>
      <c r="P15" s="256" t="s">
        <v>128</v>
      </c>
      <c r="Q15" s="257">
        <f>SUMPRODUCT(Q8:Q10,R8:R10)+S11</f>
        <v>42712.399999999994</v>
      </c>
      <c r="R15" s="128"/>
      <c r="S15" s="128"/>
      <c r="T15" s="128"/>
      <c r="U15" s="128"/>
      <c r="V15" s="128"/>
    </row>
    <row r="16" spans="1:25" ht="15.75" customHeight="1" thickBot="1" x14ac:dyDescent="0.4">
      <c r="A16" s="77" t="s">
        <v>33</v>
      </c>
      <c r="B16" s="57">
        <f>SUM(B17:B18)</f>
        <v>9000</v>
      </c>
      <c r="C16" s="48">
        <f t="shared" si="0"/>
        <v>0.25501530091805508</v>
      </c>
      <c r="D16" s="62">
        <f>SUM(D17:D18)</f>
        <v>6402.84</v>
      </c>
      <c r="E16" s="31">
        <f t="shared" si="1"/>
        <v>0.2889181790164263</v>
      </c>
      <c r="F16" s="17">
        <f t="shared" si="2"/>
        <v>2597.16</v>
      </c>
      <c r="G16" s="7"/>
      <c r="P16" s="256" t="s">
        <v>129</v>
      </c>
      <c r="Q16" s="257">
        <f>Q14-Q15</f>
        <v>10335.800000000003</v>
      </c>
      <c r="R16" s="129"/>
      <c r="S16" s="130"/>
      <c r="T16" s="129"/>
      <c r="U16" s="130"/>
      <c r="V16" s="130"/>
    </row>
    <row r="17" spans="1:22" ht="19.5" customHeight="1" thickBot="1" x14ac:dyDescent="0.4">
      <c r="A17" s="76" t="s">
        <v>34</v>
      </c>
      <c r="B17" s="122">
        <v>8000</v>
      </c>
      <c r="C17" s="47">
        <f t="shared" si="0"/>
        <v>0.22668026748271564</v>
      </c>
      <c r="D17" s="61">
        <v>6216.87</v>
      </c>
      <c r="E17" s="55">
        <f t="shared" si="1"/>
        <v>0.28052657251810914</v>
      </c>
      <c r="F17" s="17">
        <f t="shared" si="2"/>
        <v>1783.13</v>
      </c>
      <c r="G17" s="7"/>
      <c r="I17" s="266" t="s">
        <v>35</v>
      </c>
      <c r="J17" s="263"/>
      <c r="K17" s="263"/>
      <c r="L17" s="263"/>
      <c r="M17" s="263"/>
      <c r="N17" s="264"/>
      <c r="P17" s="256" t="s">
        <v>130</v>
      </c>
      <c r="Q17" s="258">
        <f>(Q14-Q15)/Q15</f>
        <v>0.24198593382717909</v>
      </c>
      <c r="R17" s="129"/>
      <c r="S17" s="130"/>
      <c r="T17" s="129"/>
      <c r="U17" s="130"/>
      <c r="V17" s="130"/>
    </row>
    <row r="18" spans="1:22" ht="19.5" customHeight="1" thickBot="1" x14ac:dyDescent="0.35">
      <c r="A18" s="76" t="s">
        <v>36</v>
      </c>
      <c r="B18" s="122">
        <v>1000</v>
      </c>
      <c r="C18" s="47">
        <f t="shared" si="0"/>
        <v>2.8335033435339455E-2</v>
      </c>
      <c r="D18" s="61">
        <v>185.97</v>
      </c>
      <c r="E18" s="55">
        <f t="shared" si="1"/>
        <v>8.3916064983171213E-3</v>
      </c>
      <c r="F18" s="17">
        <f t="shared" si="2"/>
        <v>814.03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R18" s="131"/>
      <c r="S18" s="130"/>
      <c r="T18" s="129"/>
      <c r="U18" s="130"/>
      <c r="V18" s="130"/>
    </row>
    <row r="19" spans="1:22" ht="18.75" customHeight="1" x14ac:dyDescent="0.35">
      <c r="A19" s="77" t="s">
        <v>40</v>
      </c>
      <c r="B19" s="57">
        <v>592</v>
      </c>
      <c r="C19" s="48">
        <f t="shared" si="0"/>
        <v>1.6774339793720956E-2</v>
      </c>
      <c r="D19" s="62">
        <v>19.41</v>
      </c>
      <c r="E19" s="31">
        <f t="shared" si="1"/>
        <v>8.7584600813214665E-4</v>
      </c>
      <c r="F19" s="17">
        <f t="shared" si="2"/>
        <v>572.59</v>
      </c>
      <c r="G19" s="7"/>
      <c r="I19" s="1" t="s">
        <v>41</v>
      </c>
      <c r="J19" s="148">
        <f>SUM(B9,B12,B16,B19,B20,B21,B26,B27,B32)</f>
        <v>25392</v>
      </c>
      <c r="K19" s="149">
        <f>J19/J22</f>
        <v>0.71948316899013942</v>
      </c>
      <c r="L19" s="150">
        <f>SUM(D9,D12,D16,D19,D20,D21,D26,D27,D32)</f>
        <v>10985.65</v>
      </c>
      <c r="M19" s="151">
        <f>L19/L22</f>
        <v>0.49571033999159797</v>
      </c>
      <c r="N19" s="73"/>
      <c r="P19" s="132"/>
      <c r="Q19" s="132"/>
      <c r="R19" s="129"/>
      <c r="S19" s="130"/>
      <c r="T19" s="133"/>
      <c r="U19" s="134"/>
      <c r="V19" s="134"/>
    </row>
    <row r="20" spans="1:22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8000</v>
      </c>
      <c r="K20" s="153">
        <f>J20/J22</f>
        <v>0.22668026748271564</v>
      </c>
      <c r="L20" s="154">
        <f>SUM(D37,D42,D43,D44,D53,D54)</f>
        <v>9434.99</v>
      </c>
      <c r="M20" s="155">
        <f>L20/L22</f>
        <v>0.42573922350678634</v>
      </c>
      <c r="N20" s="73"/>
    </row>
    <row r="21" spans="1:22" ht="15.75" customHeight="1" thickBot="1" x14ac:dyDescent="0.35">
      <c r="A21" s="77" t="s">
        <v>44</v>
      </c>
      <c r="B21" s="57">
        <f>SUM(B22:B25)</f>
        <v>1000</v>
      </c>
      <c r="C21" s="48">
        <f t="shared" si="0"/>
        <v>2.8335033435339455E-2</v>
      </c>
      <c r="D21" s="62">
        <f>SUM(D22:D25)</f>
        <v>964</v>
      </c>
      <c r="E21" s="31">
        <f t="shared" si="1"/>
        <v>4.3498998033971635E-2</v>
      </c>
      <c r="F21" s="17">
        <f t="shared" si="2"/>
        <v>36</v>
      </c>
      <c r="G21" s="7"/>
      <c r="I21" s="3" t="s">
        <v>45</v>
      </c>
      <c r="J21" s="152">
        <f>SUM(B56,B62,B63,B64)</f>
        <v>1900</v>
      </c>
      <c r="K21" s="153">
        <f>J21/J22</f>
        <v>5.3836563527144964E-2</v>
      </c>
      <c r="L21" s="154">
        <f>SUM(D56,D62,D63,D64)</f>
        <v>1740.79</v>
      </c>
      <c r="M21" s="155">
        <f>L21/L22</f>
        <v>7.8550436501615639E-2</v>
      </c>
      <c r="N21" s="73"/>
    </row>
    <row r="22" spans="1:22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35292</v>
      </c>
      <c r="K22" s="157">
        <f>SUM(K19:K21)</f>
        <v>1</v>
      </c>
      <c r="L22" s="93">
        <f>SUM(L19:L21)</f>
        <v>22161.43</v>
      </c>
      <c r="M22" s="135">
        <f>SUM(M19:M21)</f>
        <v>1</v>
      </c>
      <c r="N22" s="74"/>
    </row>
    <row r="23" spans="1:22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/>
      <c r="E23" s="55">
        <f t="shared" si="1"/>
        <v>0</v>
      </c>
      <c r="F23" s="17">
        <f t="shared" si="2"/>
        <v>0</v>
      </c>
      <c r="G23" s="7"/>
    </row>
    <row r="24" spans="1:22" ht="19.5" customHeight="1" thickBot="1" x14ac:dyDescent="0.4">
      <c r="A24" s="76" t="s">
        <v>48</v>
      </c>
      <c r="B24" s="122">
        <v>1000</v>
      </c>
      <c r="C24" s="47">
        <f t="shared" si="0"/>
        <v>2.8335033435339455E-2</v>
      </c>
      <c r="D24" s="61">
        <v>377</v>
      </c>
      <c r="E24" s="55">
        <f t="shared" si="1"/>
        <v>1.701153761287065E-2</v>
      </c>
      <c r="F24" s="17">
        <f t="shared" si="2"/>
        <v>623</v>
      </c>
      <c r="G24" s="7"/>
      <c r="I24" s="276" t="s">
        <v>50</v>
      </c>
      <c r="J24" s="263"/>
      <c r="K24" s="263"/>
      <c r="L24" s="263"/>
      <c r="M24" s="263"/>
      <c r="N24" s="264"/>
    </row>
    <row r="25" spans="1:22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587</v>
      </c>
      <c r="E25" s="55">
        <f t="shared" si="1"/>
        <v>2.6487460421100985E-2</v>
      </c>
      <c r="F25" s="17">
        <f t="shared" si="2"/>
        <v>-587</v>
      </c>
      <c r="G25" s="7" t="s">
        <v>131</v>
      </c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2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722124.55+L26</f>
        <v>730135.55</v>
      </c>
      <c r="K26" s="158">
        <v>0.185</v>
      </c>
      <c r="L26" s="99">
        <v>8011</v>
      </c>
      <c r="M26" s="100">
        <v>0</v>
      </c>
      <c r="N26" s="101">
        <v>0</v>
      </c>
    </row>
    <row r="27" spans="1:22" ht="15.75" customHeight="1" thickBot="1" x14ac:dyDescent="0.35">
      <c r="A27" s="77" t="s">
        <v>60</v>
      </c>
      <c r="B27" s="57">
        <f>SUM(B28:B31)</f>
        <v>1300</v>
      </c>
      <c r="C27" s="48">
        <f t="shared" si="0"/>
        <v>3.6835543465941291E-2</v>
      </c>
      <c r="D27" s="62">
        <f>SUM(D28:D31)</f>
        <v>1153.4000000000001</v>
      </c>
      <c r="E27" s="31">
        <f t="shared" si="1"/>
        <v>5.2045377938156522E-2</v>
      </c>
      <c r="F27" s="17">
        <f t="shared" si="2"/>
        <v>146.59999999999991</v>
      </c>
      <c r="G27" s="7"/>
      <c r="I27" s="40" t="s">
        <v>61</v>
      </c>
      <c r="J27" s="100">
        <v>47074</v>
      </c>
      <c r="K27" s="158">
        <v>0</v>
      </c>
      <c r="L27" s="99">
        <v>0</v>
      </c>
      <c r="M27" s="100">
        <f>K34-M28</f>
        <v>15000</v>
      </c>
      <c r="N27" s="101">
        <v>0</v>
      </c>
    </row>
    <row r="28" spans="1:22" ht="15" customHeight="1" thickBot="1" x14ac:dyDescent="0.35">
      <c r="A28" s="76" t="s">
        <v>62</v>
      </c>
      <c r="B28" s="122"/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10000+M28</f>
        <v>18781</v>
      </c>
      <c r="K28" s="158">
        <v>0</v>
      </c>
      <c r="L28" s="99">
        <v>0</v>
      </c>
      <c r="M28" s="100">
        <f>3781+5000</f>
        <v>8781</v>
      </c>
      <c r="N28" s="101">
        <v>0</v>
      </c>
    </row>
    <row r="29" spans="1:22" ht="19.5" customHeight="1" thickBot="1" x14ac:dyDescent="0.35">
      <c r="A29" s="76" t="s">
        <v>64</v>
      </c>
      <c r="B29" s="122">
        <v>1000</v>
      </c>
      <c r="C29" s="47">
        <f t="shared" si="0"/>
        <v>2.8335033435339455E-2</v>
      </c>
      <c r="D29" s="61">
        <v>853.4</v>
      </c>
      <c r="E29" s="55">
        <f t="shared" si="1"/>
        <v>3.8508345354970323E-2</v>
      </c>
      <c r="F29" s="17">
        <f t="shared" si="2"/>
        <v>146.60000000000002</v>
      </c>
      <c r="G29" s="7"/>
    </row>
    <row r="30" spans="1:22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2" ht="19.5" customHeight="1" thickBot="1" x14ac:dyDescent="0.4">
      <c r="A31" s="76" t="s">
        <v>67</v>
      </c>
      <c r="B31" s="122">
        <v>300</v>
      </c>
      <c r="C31" s="47">
        <f t="shared" si="0"/>
        <v>8.5005100306018364E-3</v>
      </c>
      <c r="D31" s="61">
        <v>300</v>
      </c>
      <c r="E31" s="55">
        <f t="shared" si="1"/>
        <v>1.3537032583186193E-2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2" ht="19.5" customHeight="1" thickBot="1" x14ac:dyDescent="0.35">
      <c r="A32" s="77" t="s">
        <v>70</v>
      </c>
      <c r="B32" s="57">
        <f>SUM(B33:B35)</f>
        <v>2000</v>
      </c>
      <c r="C32" s="48">
        <f t="shared" si="0"/>
        <v>5.6670066870678909E-2</v>
      </c>
      <c r="D32" s="62">
        <f>SUM(D33:D35)</f>
        <v>0</v>
      </c>
      <c r="E32" s="31">
        <f t="shared" si="1"/>
        <v>0</v>
      </c>
      <c r="F32" s="17">
        <f t="shared" si="2"/>
        <v>2000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2000</v>
      </c>
      <c r="C33" s="47">
        <f t="shared" si="0"/>
        <v>5.6670066870678909E-2</v>
      </c>
      <c r="D33" s="61">
        <v>0</v>
      </c>
      <c r="E33" s="55">
        <f t="shared" si="1"/>
        <v>0</v>
      </c>
      <c r="F33" s="17">
        <f t="shared" si="2"/>
        <v>2000</v>
      </c>
      <c r="G33" s="7"/>
      <c r="I33" s="138" t="s">
        <v>74</v>
      </c>
      <c r="J33" s="159">
        <f>J13-J22</f>
        <v>19708</v>
      </c>
      <c r="K33" s="160">
        <f>K15-L22-(SUM(N26:N28))</f>
        <v>35120.329999999994</v>
      </c>
      <c r="L33" s="161" t="s">
        <v>75</v>
      </c>
      <c r="M33" s="162">
        <f>J28</f>
        <v>18781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v>23781</v>
      </c>
      <c r="L34" s="161" t="s">
        <v>79</v>
      </c>
      <c r="M34" s="162">
        <f>J26</f>
        <v>730135.55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0.63415999999999995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-292</v>
      </c>
      <c r="K36" s="173">
        <f>K33-K34</f>
        <v>11339.329999999994</v>
      </c>
      <c r="L36" s="174" t="s">
        <v>85</v>
      </c>
      <c r="M36" s="175">
        <f>SUM(M33:M35)</f>
        <v>795990.55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8.5005100306018364E-2</v>
      </c>
      <c r="D37" s="60">
        <f>SUM(D38:D41)</f>
        <v>4304.99</v>
      </c>
      <c r="E37" s="31">
        <f t="shared" ref="E37:E54" si="4">D37/$D$65</f>
        <v>0.19425596633430242</v>
      </c>
      <c r="F37" s="18">
        <f t="shared" ref="F37:F54" si="5">B37-D37</f>
        <v>-1304.9899999999998</v>
      </c>
      <c r="G37" s="53" t="s">
        <v>87</v>
      </c>
    </row>
    <row r="38" spans="1:14" x14ac:dyDescent="0.3">
      <c r="A38" s="76" t="s">
        <v>88</v>
      </c>
      <c r="B38" s="58">
        <v>3000</v>
      </c>
      <c r="C38" s="47">
        <f t="shared" si="3"/>
        <v>8.5005100306018364E-2</v>
      </c>
      <c r="D38" s="61">
        <v>3875</v>
      </c>
      <c r="E38" s="55">
        <f t="shared" si="4"/>
        <v>0.17485333753282167</v>
      </c>
      <c r="F38" s="17">
        <f t="shared" si="5"/>
        <v>-875</v>
      </c>
      <c r="G38" s="235" t="s">
        <v>132</v>
      </c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429.99</v>
      </c>
      <c r="E39" s="55">
        <f t="shared" si="4"/>
        <v>1.9402628801480772E-2</v>
      </c>
      <c r="F39" s="17">
        <f t="shared" si="5"/>
        <v>-429.99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3000</v>
      </c>
      <c r="C42" s="48">
        <f t="shared" si="3"/>
        <v>8.5005100306018364E-2</v>
      </c>
      <c r="D42" s="62">
        <v>3435</v>
      </c>
      <c r="E42" s="31">
        <f t="shared" si="4"/>
        <v>0.15499902307748192</v>
      </c>
      <c r="F42" s="17">
        <f t="shared" si="5"/>
        <v>-435</v>
      </c>
      <c r="G42" s="235" t="s">
        <v>133</v>
      </c>
    </row>
    <row r="43" spans="1:14" x14ac:dyDescent="0.3">
      <c r="A43" s="77" t="s">
        <v>93</v>
      </c>
      <c r="B43" s="57">
        <v>2000</v>
      </c>
      <c r="C43" s="48">
        <f t="shared" si="3"/>
        <v>5.6670066870678909E-2</v>
      </c>
      <c r="D43" s="62">
        <v>1695</v>
      </c>
      <c r="E43" s="31">
        <f t="shared" si="4"/>
        <v>7.6484234095001991E-2</v>
      </c>
      <c r="F43" s="17">
        <f t="shared" si="5"/>
        <v>305</v>
      </c>
      <c r="G43" s="236" t="s">
        <v>134</v>
      </c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600</v>
      </c>
      <c r="C56" s="46">
        <f t="shared" ref="C56:C64" si="6">B56/$B$65</f>
        <v>1.7001020061203673E-2</v>
      </c>
      <c r="D56" s="56">
        <f>SUM(D57:D61)</f>
        <v>554</v>
      </c>
      <c r="E56" s="46">
        <f t="shared" ref="E56:E64" si="7">D56/$D$65</f>
        <v>2.4998386836950503E-2</v>
      </c>
      <c r="F56" s="18">
        <f t="shared" ref="F56:F64" si="8">B56-D56</f>
        <v>46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/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600</v>
      </c>
      <c r="C59" s="47">
        <f t="shared" si="6"/>
        <v>1.7001020061203673E-2</v>
      </c>
      <c r="D59" s="58">
        <v>554</v>
      </c>
      <c r="E59" s="198">
        <f t="shared" si="7"/>
        <v>2.4998386836950503E-2</v>
      </c>
      <c r="F59" s="17">
        <f t="shared" si="8"/>
        <v>46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8.5005100306018364E-3</v>
      </c>
      <c r="D62" s="57">
        <v>200</v>
      </c>
      <c r="E62" s="199">
        <f t="shared" si="7"/>
        <v>9.0246883887907959E-3</v>
      </c>
      <c r="F62" s="17">
        <f t="shared" si="8"/>
        <v>100</v>
      </c>
      <c r="G62" s="7"/>
    </row>
    <row r="63" spans="1:7" ht="15.75" customHeight="1" x14ac:dyDescent="0.3">
      <c r="A63" s="197" t="s">
        <v>113</v>
      </c>
      <c r="B63" s="219">
        <v>1000</v>
      </c>
      <c r="C63" s="48">
        <f t="shared" si="6"/>
        <v>2.8335033435339455E-2</v>
      </c>
      <c r="D63" s="57">
        <v>986.79</v>
      </c>
      <c r="E63" s="48">
        <f t="shared" si="7"/>
        <v>4.4527361275874346E-2</v>
      </c>
      <c r="F63" s="17">
        <f t="shared" si="8"/>
        <v>13.210000000000036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35292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22161.43</v>
      </c>
      <c r="E65" s="203">
        <f>SUM(E9,E12,E16,E19,E20,E21,E26,E27,E32,E37,E42,E43,E44,E53,E54,E56,E62,E63)</f>
        <v>1</v>
      </c>
      <c r="F65" s="204">
        <f>SUM(F9,F12,F16,F19,F20,F21,F26,F27,F32,F37,F42,F43,F44,F53,F54,F56,F62,F63)</f>
        <v>13130.57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/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6">
    <mergeCell ref="I2:M2"/>
    <mergeCell ref="I1:N1"/>
    <mergeCell ref="P6:S6"/>
    <mergeCell ref="I4:M4"/>
    <mergeCell ref="A2:F2"/>
    <mergeCell ref="I3:M3"/>
    <mergeCell ref="A1:G1"/>
    <mergeCell ref="A6:G6"/>
    <mergeCell ref="A4:F4"/>
    <mergeCell ref="A68:G83"/>
    <mergeCell ref="A3:F3"/>
    <mergeCell ref="I6:N6"/>
    <mergeCell ref="I30:N30"/>
    <mergeCell ref="I31:K31"/>
    <mergeCell ref="I17:N17"/>
    <mergeCell ref="I24:N24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X1:X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Z82"/>
  <sheetViews>
    <sheetView tabSelected="1" topLeftCell="A36" zoomScale="74" zoomScaleNormal="70" workbookViewId="0">
      <selection activeCell="H67" sqref="H67"/>
    </sheetView>
  </sheetViews>
  <sheetFormatPr defaultColWidth="9.109375" defaultRowHeight="14.4" x14ac:dyDescent="0.3"/>
  <cols>
    <col min="1" max="1" width="33" style="286" bestFit="1" customWidth="1"/>
    <col min="2" max="2" width="33" style="286" hidden="1" customWidth="1"/>
    <col min="3" max="3" width="18" style="286" bestFit="1" customWidth="1"/>
    <col min="4" max="4" width="12" style="286" bestFit="1" customWidth="1"/>
    <col min="5" max="5" width="18" style="286" bestFit="1" customWidth="1"/>
    <col min="6" max="6" width="12" style="286" bestFit="1" customWidth="1"/>
    <col min="7" max="7" width="18" style="286" bestFit="1" customWidth="1"/>
    <col min="8" max="8" width="29.6640625" style="286" bestFit="1" customWidth="1"/>
    <col min="9" max="9" width="9.109375" style="286" customWidth="1"/>
    <col min="10" max="10" width="27.44140625" style="286" bestFit="1" customWidth="1"/>
    <col min="11" max="11" width="19.44140625" style="286" bestFit="1" customWidth="1"/>
    <col min="12" max="12" width="21.5546875" style="286" bestFit="1" customWidth="1"/>
    <col min="13" max="13" width="24.5546875" style="286" customWidth="1"/>
    <col min="14" max="14" width="19.44140625" style="286" bestFit="1" customWidth="1"/>
    <col min="15" max="15" width="22.33203125" style="286" bestFit="1" customWidth="1"/>
    <col min="16" max="16" width="22.5546875" style="286" bestFit="1" customWidth="1"/>
    <col min="17" max="17" width="31.33203125" style="286" bestFit="1" customWidth="1"/>
    <col min="18" max="18" width="13.21875" style="286" bestFit="1" customWidth="1"/>
    <col min="19" max="19" width="27.109375" style="286" bestFit="1" customWidth="1"/>
    <col min="20" max="20" width="29.44140625" style="286" bestFit="1" customWidth="1"/>
    <col min="21" max="23" width="15" style="286" customWidth="1"/>
    <col min="24" max="24" width="15" style="286" bestFit="1" customWidth="1"/>
    <col min="25" max="25" width="10.44140625" style="286" bestFit="1" customWidth="1"/>
    <col min="26" max="26" width="18.109375" style="286" bestFit="1" customWidth="1"/>
    <col min="27" max="27" width="9.109375" style="286" customWidth="1"/>
    <col min="28" max="16384" width="9.109375" style="286"/>
  </cols>
  <sheetData>
    <row r="1" spans="1:26" ht="19.5" customHeight="1" x14ac:dyDescent="0.35">
      <c r="A1" s="352" t="s">
        <v>161</v>
      </c>
      <c r="B1" s="352"/>
      <c r="C1" s="357"/>
      <c r="D1" s="357"/>
      <c r="E1" s="357"/>
      <c r="F1" s="357"/>
      <c r="G1" s="353"/>
      <c r="H1" s="355" t="s">
        <v>168</v>
      </c>
      <c r="J1" s="356"/>
      <c r="K1" s="353"/>
      <c r="L1" s="353"/>
      <c r="M1" s="353"/>
      <c r="N1" s="353"/>
      <c r="O1" s="353"/>
      <c r="X1" s="350"/>
      <c r="Y1" s="346"/>
      <c r="Z1" s="338"/>
    </row>
    <row r="2" spans="1:26" ht="19.5" customHeight="1" x14ac:dyDescent="0.35">
      <c r="A2" s="356" t="s">
        <v>162</v>
      </c>
      <c r="B2" s="356" t="s">
        <v>167</v>
      </c>
      <c r="C2" s="352" t="s">
        <v>163</v>
      </c>
      <c r="D2" s="352" t="s">
        <v>39</v>
      </c>
      <c r="E2" s="358" t="s">
        <v>164</v>
      </c>
      <c r="F2" s="358" t="s">
        <v>165</v>
      </c>
      <c r="G2" s="353"/>
      <c r="H2" s="287"/>
      <c r="J2" s="353"/>
      <c r="K2" s="353"/>
      <c r="L2" s="353"/>
      <c r="M2" s="353"/>
      <c r="N2" s="353"/>
      <c r="X2" s="288"/>
      <c r="Y2" s="289"/>
    </row>
    <row r="3" spans="1:26" ht="19.5" customHeight="1" x14ac:dyDescent="0.3">
      <c r="A3" s="295" t="s">
        <v>16</v>
      </c>
      <c r="B3" s="295">
        <f>IFERROR(--LEFT(A3),0)</f>
        <v>0</v>
      </c>
      <c r="C3" s="353"/>
      <c r="D3" s="353"/>
      <c r="E3" s="353">
        <f>C3-D3</f>
        <v>0</v>
      </c>
      <c r="F3" s="359" t="e">
        <f>(D3-C3)/C3</f>
        <v>#DIV/0!</v>
      </c>
      <c r="G3" s="353"/>
      <c r="H3" s="287"/>
      <c r="J3" s="353"/>
      <c r="K3" s="353"/>
      <c r="L3" s="353"/>
      <c r="M3" s="353"/>
      <c r="N3" s="353"/>
      <c r="X3" s="288"/>
      <c r="Y3" s="289"/>
    </row>
    <row r="4" spans="1:26" ht="15.75" customHeight="1" x14ac:dyDescent="0.3">
      <c r="A4" s="286" t="s">
        <v>18</v>
      </c>
      <c r="B4" s="295">
        <f t="shared" ref="B4:B58" si="0">IFERROR(--LEFT(A4),0)</f>
        <v>1</v>
      </c>
      <c r="C4" s="353"/>
      <c r="D4" s="353"/>
      <c r="E4" s="353">
        <f t="shared" ref="E4:E58" si="1">C4-D4</f>
        <v>0</v>
      </c>
      <c r="F4" s="359" t="e">
        <f t="shared" ref="F4:F58" si="2">(D4-C4)/C4</f>
        <v>#DIV/0!</v>
      </c>
      <c r="G4" s="353"/>
      <c r="H4" s="287"/>
      <c r="J4" s="353"/>
      <c r="K4" s="353"/>
      <c r="L4" s="353"/>
      <c r="M4" s="353"/>
      <c r="N4" s="353"/>
      <c r="X4" s="288"/>
      <c r="Y4" s="289"/>
    </row>
    <row r="5" spans="1:26" ht="15.75" customHeight="1" x14ac:dyDescent="0.3">
      <c r="A5" s="286" t="s">
        <v>21</v>
      </c>
      <c r="B5" s="295">
        <f t="shared" si="0"/>
        <v>2</v>
      </c>
      <c r="C5" s="291"/>
      <c r="D5" s="288"/>
      <c r="E5" s="353">
        <f t="shared" si="1"/>
        <v>0</v>
      </c>
      <c r="F5" s="359" t="e">
        <f t="shared" si="2"/>
        <v>#DIV/0!</v>
      </c>
      <c r="G5" s="289"/>
      <c r="H5" s="287"/>
      <c r="X5" s="288"/>
      <c r="Y5" s="289"/>
    </row>
    <row r="6" spans="1:26" ht="19.5" customHeight="1" x14ac:dyDescent="0.35">
      <c r="A6" s="295" t="s">
        <v>24</v>
      </c>
      <c r="B6" s="295">
        <f t="shared" si="0"/>
        <v>0</v>
      </c>
      <c r="C6" s="353"/>
      <c r="D6" s="353"/>
      <c r="E6" s="353">
        <f t="shared" si="1"/>
        <v>0</v>
      </c>
      <c r="F6" s="359" t="e">
        <f t="shared" si="2"/>
        <v>#DIV/0!</v>
      </c>
      <c r="G6" s="353"/>
      <c r="H6" s="287"/>
      <c r="J6" s="352"/>
      <c r="K6" s="353"/>
      <c r="L6" s="353"/>
      <c r="M6" s="353"/>
      <c r="N6" s="353"/>
      <c r="O6" s="353"/>
      <c r="Q6" s="356"/>
      <c r="R6" s="353"/>
      <c r="S6" s="353"/>
      <c r="T6" s="353"/>
      <c r="X6" s="288"/>
      <c r="Y6" s="289"/>
    </row>
    <row r="7" spans="1:26" ht="19.5" customHeight="1" x14ac:dyDescent="0.3">
      <c r="A7" s="286" t="s">
        <v>26</v>
      </c>
      <c r="B7" s="295">
        <f t="shared" si="0"/>
        <v>1</v>
      </c>
      <c r="C7" s="287"/>
      <c r="D7" s="287"/>
      <c r="E7" s="353">
        <f t="shared" si="1"/>
        <v>0</v>
      </c>
      <c r="F7" s="359" t="e">
        <f t="shared" si="2"/>
        <v>#DIV/0!</v>
      </c>
      <c r="G7" s="287"/>
      <c r="H7" s="287"/>
      <c r="J7" s="287"/>
      <c r="K7" s="287"/>
      <c r="L7" s="287"/>
      <c r="M7" s="287"/>
      <c r="N7" s="287"/>
      <c r="O7" s="287"/>
      <c r="Q7" s="287"/>
      <c r="R7" s="287"/>
      <c r="S7" s="287"/>
      <c r="T7" s="287"/>
      <c r="X7" s="288"/>
      <c r="Y7" s="289"/>
    </row>
    <row r="8" spans="1:26" ht="19.5" customHeight="1" x14ac:dyDescent="0.3">
      <c r="A8" s="286" t="s">
        <v>29</v>
      </c>
      <c r="B8" s="295">
        <f t="shared" si="0"/>
        <v>2</v>
      </c>
      <c r="C8" s="287"/>
      <c r="D8" s="287"/>
      <c r="E8" s="353">
        <f t="shared" si="1"/>
        <v>0</v>
      </c>
      <c r="F8" s="359" t="e">
        <f t="shared" si="2"/>
        <v>#DIV/0!</v>
      </c>
      <c r="G8" s="287"/>
      <c r="H8" s="287"/>
      <c r="K8" s="292"/>
      <c r="L8" s="292"/>
      <c r="M8" s="293"/>
      <c r="N8" s="294"/>
      <c r="X8" s="288"/>
      <c r="Y8" s="289"/>
    </row>
    <row r="9" spans="1:26" ht="18" x14ac:dyDescent="0.3">
      <c r="A9" s="286" t="s">
        <v>31</v>
      </c>
      <c r="B9" s="295">
        <f t="shared" si="0"/>
        <v>3</v>
      </c>
      <c r="C9" s="296"/>
      <c r="D9" s="288"/>
      <c r="E9" s="353">
        <f t="shared" si="1"/>
        <v>0</v>
      </c>
      <c r="F9" s="359" t="e">
        <f t="shared" si="2"/>
        <v>#DIV/0!</v>
      </c>
      <c r="G9" s="289"/>
      <c r="H9" s="287"/>
      <c r="K9" s="292"/>
      <c r="L9" s="292"/>
      <c r="M9" s="293"/>
      <c r="N9" s="294"/>
      <c r="X9" s="288"/>
      <c r="Y9" s="289"/>
    </row>
    <row r="10" spans="1:26" ht="18" x14ac:dyDescent="0.3">
      <c r="A10" s="295" t="s">
        <v>33</v>
      </c>
      <c r="B10" s="295">
        <f t="shared" si="0"/>
        <v>0</v>
      </c>
      <c r="C10" s="292"/>
      <c r="D10" s="288"/>
      <c r="E10" s="353">
        <f t="shared" si="1"/>
        <v>0</v>
      </c>
      <c r="F10" s="359" t="e">
        <f t="shared" si="2"/>
        <v>#DIV/0!</v>
      </c>
      <c r="G10" s="289"/>
      <c r="H10" s="287"/>
      <c r="K10" s="292"/>
      <c r="L10" s="292"/>
      <c r="M10" s="293"/>
      <c r="N10" s="294"/>
    </row>
    <row r="11" spans="1:26" ht="18" x14ac:dyDescent="0.3">
      <c r="A11" s="286" t="s">
        <v>34</v>
      </c>
      <c r="B11" s="295">
        <f t="shared" si="0"/>
        <v>1</v>
      </c>
      <c r="C11" s="292"/>
      <c r="D11" s="288"/>
      <c r="E11" s="353">
        <f t="shared" si="1"/>
        <v>0</v>
      </c>
      <c r="F11" s="359" t="e">
        <f t="shared" si="2"/>
        <v>#DIV/0!</v>
      </c>
      <c r="G11" s="289"/>
      <c r="H11" s="287"/>
      <c r="K11" s="292"/>
      <c r="L11" s="292"/>
      <c r="M11" s="293"/>
      <c r="N11" s="294"/>
    </row>
    <row r="12" spans="1:26" ht="15.75" customHeight="1" x14ac:dyDescent="0.3">
      <c r="A12" s="286" t="s">
        <v>36</v>
      </c>
      <c r="B12" s="295">
        <f t="shared" si="0"/>
        <v>2</v>
      </c>
      <c r="C12" s="296"/>
      <c r="D12" s="288"/>
      <c r="E12" s="353">
        <f t="shared" si="1"/>
        <v>0</v>
      </c>
      <c r="F12" s="359" t="e">
        <f t="shared" si="2"/>
        <v>#DIV/0!</v>
      </c>
      <c r="G12" s="289"/>
      <c r="H12" s="287"/>
      <c r="K12" s="292"/>
      <c r="L12" s="292"/>
      <c r="M12" s="293"/>
      <c r="N12" s="292"/>
    </row>
    <row r="13" spans="1:26" ht="19.5" customHeight="1" x14ac:dyDescent="0.35">
      <c r="A13" s="295" t="s">
        <v>40</v>
      </c>
      <c r="B13" s="295">
        <f t="shared" si="0"/>
        <v>0</v>
      </c>
      <c r="C13" s="292"/>
      <c r="D13" s="288"/>
      <c r="E13" s="353">
        <f t="shared" si="1"/>
        <v>0</v>
      </c>
      <c r="F13" s="359" t="e">
        <f t="shared" si="2"/>
        <v>#DIV/0!</v>
      </c>
      <c r="G13" s="289"/>
      <c r="H13" s="287"/>
      <c r="J13" s="297"/>
      <c r="K13" s="298"/>
      <c r="L13" s="298"/>
      <c r="M13" s="299"/>
      <c r="N13" s="300"/>
      <c r="O13" s="287"/>
    </row>
    <row r="14" spans="1:26" ht="19.5" customHeight="1" x14ac:dyDescent="0.35">
      <c r="A14" s="295" t="s">
        <v>42</v>
      </c>
      <c r="B14" s="295">
        <f t="shared" si="0"/>
        <v>0</v>
      </c>
      <c r="C14" s="292"/>
      <c r="D14" s="288"/>
      <c r="E14" s="353">
        <f t="shared" si="1"/>
        <v>0</v>
      </c>
      <c r="F14" s="359" t="e">
        <f t="shared" si="2"/>
        <v>#DIV/0!</v>
      </c>
      <c r="G14" s="289"/>
      <c r="H14" s="287"/>
      <c r="K14" s="292"/>
      <c r="L14" s="301"/>
      <c r="M14" s="302"/>
      <c r="N14" s="302"/>
      <c r="O14" s="302"/>
      <c r="Q14" s="303"/>
      <c r="R14" s="304"/>
      <c r="S14" s="303"/>
      <c r="T14" s="303"/>
      <c r="U14" s="303"/>
      <c r="V14" s="303"/>
      <c r="W14" s="303"/>
    </row>
    <row r="15" spans="1:26" ht="19.5" customHeight="1" x14ac:dyDescent="0.35">
      <c r="A15" s="295" t="s">
        <v>44</v>
      </c>
      <c r="B15" s="295">
        <f t="shared" si="0"/>
        <v>0</v>
      </c>
      <c r="C15" s="292"/>
      <c r="D15" s="288"/>
      <c r="E15" s="353">
        <f t="shared" si="1"/>
        <v>0</v>
      </c>
      <c r="F15" s="359" t="e">
        <f t="shared" si="2"/>
        <v>#DIV/0!</v>
      </c>
      <c r="G15" s="289"/>
      <c r="H15" s="287"/>
      <c r="J15" s="297"/>
      <c r="K15" s="305"/>
      <c r="L15" s="305"/>
      <c r="M15" s="302"/>
      <c r="N15" s="302"/>
      <c r="O15" s="302"/>
      <c r="Q15" s="303"/>
      <c r="R15" s="304"/>
      <c r="S15" s="306"/>
      <c r="T15" s="306"/>
      <c r="U15" s="306"/>
      <c r="V15" s="306"/>
      <c r="W15" s="306"/>
    </row>
    <row r="16" spans="1:26" ht="15.75" customHeight="1" x14ac:dyDescent="0.35">
      <c r="A16" s="286" t="s">
        <v>46</v>
      </c>
      <c r="B16" s="295">
        <f t="shared" si="0"/>
        <v>1</v>
      </c>
      <c r="C16" s="296"/>
      <c r="D16" s="288"/>
      <c r="E16" s="353">
        <f t="shared" si="1"/>
        <v>0</v>
      </c>
      <c r="F16" s="359" t="e">
        <f t="shared" si="2"/>
        <v>#DIV/0!</v>
      </c>
      <c r="G16" s="289"/>
      <c r="H16" s="287"/>
      <c r="Q16" s="303"/>
      <c r="R16" s="304"/>
      <c r="S16" s="307"/>
      <c r="T16" s="308"/>
      <c r="U16" s="307"/>
      <c r="V16" s="308"/>
      <c r="W16" s="308"/>
    </row>
    <row r="17" spans="1:23" ht="19.5" customHeight="1" x14ac:dyDescent="0.35">
      <c r="A17" s="286" t="s">
        <v>47</v>
      </c>
      <c r="B17" s="295">
        <f t="shared" si="0"/>
        <v>2</v>
      </c>
      <c r="C17" s="292"/>
      <c r="D17" s="288"/>
      <c r="E17" s="353">
        <f t="shared" si="1"/>
        <v>0</v>
      </c>
      <c r="F17" s="359" t="e">
        <f t="shared" si="2"/>
        <v>#DIV/0!</v>
      </c>
      <c r="G17" s="289"/>
      <c r="H17" s="287"/>
      <c r="J17" s="352"/>
      <c r="K17" s="353"/>
      <c r="L17" s="353"/>
      <c r="M17" s="353"/>
      <c r="N17" s="353"/>
      <c r="O17" s="353"/>
      <c r="Q17" s="303"/>
      <c r="R17" s="309"/>
      <c r="S17" s="307"/>
      <c r="T17" s="308"/>
      <c r="U17" s="307"/>
      <c r="V17" s="308"/>
      <c r="W17" s="308"/>
    </row>
    <row r="18" spans="1:23" ht="19.5" customHeight="1" x14ac:dyDescent="0.3">
      <c r="A18" s="286" t="s">
        <v>48</v>
      </c>
      <c r="B18" s="295">
        <f t="shared" si="0"/>
        <v>3</v>
      </c>
      <c r="C18" s="292"/>
      <c r="D18" s="288"/>
      <c r="E18" s="353">
        <f t="shared" si="1"/>
        <v>0</v>
      </c>
      <c r="F18" s="359" t="e">
        <f t="shared" si="2"/>
        <v>#DIV/0!</v>
      </c>
      <c r="G18" s="289"/>
      <c r="H18" s="287"/>
      <c r="J18" s="287"/>
      <c r="K18" s="287"/>
      <c r="L18" s="287"/>
      <c r="M18" s="287"/>
      <c r="N18" s="287"/>
      <c r="O18" s="310"/>
      <c r="S18" s="311"/>
      <c r="T18" s="308"/>
      <c r="U18" s="307"/>
      <c r="V18" s="308"/>
      <c r="W18" s="308"/>
    </row>
    <row r="19" spans="1:23" ht="18.75" customHeight="1" x14ac:dyDescent="0.35">
      <c r="A19" s="286" t="s">
        <v>51</v>
      </c>
      <c r="B19" s="295">
        <f t="shared" si="0"/>
        <v>4</v>
      </c>
      <c r="C19" s="296"/>
      <c r="D19" s="288"/>
      <c r="E19" s="353">
        <f t="shared" si="1"/>
        <v>0</v>
      </c>
      <c r="F19" s="359" t="e">
        <f t="shared" si="2"/>
        <v>#DIV/0!</v>
      </c>
      <c r="G19" s="289"/>
      <c r="H19" s="287"/>
      <c r="K19" s="311"/>
      <c r="L19" s="312"/>
      <c r="M19" s="311"/>
      <c r="N19" s="312"/>
      <c r="O19" s="313"/>
      <c r="Q19" s="314"/>
      <c r="R19" s="314"/>
      <c r="S19" s="307"/>
      <c r="T19" s="308"/>
      <c r="U19" s="315"/>
      <c r="V19" s="316"/>
      <c r="W19" s="316"/>
    </row>
    <row r="20" spans="1:23" ht="18" x14ac:dyDescent="0.3">
      <c r="A20" s="295" t="s">
        <v>58</v>
      </c>
      <c r="B20" s="295">
        <f t="shared" si="0"/>
        <v>0</v>
      </c>
      <c r="C20" s="296"/>
      <c r="D20" s="288"/>
      <c r="E20" s="353">
        <f t="shared" si="1"/>
        <v>0</v>
      </c>
      <c r="F20" s="359" t="e">
        <f t="shared" si="2"/>
        <v>#DIV/0!</v>
      </c>
      <c r="G20" s="289"/>
      <c r="H20" s="287"/>
      <c r="K20" s="311"/>
      <c r="L20" s="312"/>
      <c r="M20" s="311"/>
      <c r="N20" s="312"/>
      <c r="O20" s="313"/>
    </row>
    <row r="21" spans="1:23" ht="15.75" customHeight="1" x14ac:dyDescent="0.3">
      <c r="A21" s="295" t="s">
        <v>60</v>
      </c>
      <c r="B21" s="295">
        <f t="shared" si="0"/>
        <v>0</v>
      </c>
      <c r="C21" s="296"/>
      <c r="D21" s="288"/>
      <c r="E21" s="353">
        <f t="shared" si="1"/>
        <v>0</v>
      </c>
      <c r="F21" s="359" t="e">
        <f t="shared" si="2"/>
        <v>#DIV/0!</v>
      </c>
      <c r="G21" s="289"/>
      <c r="H21" s="287"/>
      <c r="K21" s="311"/>
      <c r="L21" s="312"/>
      <c r="M21" s="311"/>
      <c r="N21" s="312"/>
      <c r="O21" s="313"/>
    </row>
    <row r="22" spans="1:23" ht="19.5" customHeight="1" x14ac:dyDescent="0.35">
      <c r="A22" s="286" t="s">
        <v>62</v>
      </c>
      <c r="B22" s="295">
        <f t="shared" si="0"/>
        <v>1</v>
      </c>
      <c r="C22" s="292"/>
      <c r="D22" s="288"/>
      <c r="E22" s="353">
        <f t="shared" si="1"/>
        <v>0</v>
      </c>
      <c r="F22" s="359" t="e">
        <f t="shared" si="2"/>
        <v>#DIV/0!</v>
      </c>
      <c r="G22" s="289"/>
      <c r="H22" s="287"/>
      <c r="J22" s="317"/>
      <c r="K22" s="298"/>
      <c r="L22" s="318"/>
      <c r="M22" s="298"/>
      <c r="N22" s="318"/>
      <c r="O22" s="319"/>
    </row>
    <row r="23" spans="1:23" ht="15.75" customHeight="1" x14ac:dyDescent="0.3">
      <c r="A23" s="286" t="s">
        <v>64</v>
      </c>
      <c r="B23" s="295">
        <f t="shared" si="0"/>
        <v>2</v>
      </c>
      <c r="C23" s="292"/>
      <c r="D23" s="288"/>
      <c r="E23" s="353">
        <f t="shared" si="1"/>
        <v>0</v>
      </c>
      <c r="F23" s="359" t="e">
        <f t="shared" si="2"/>
        <v>#DIV/0!</v>
      </c>
      <c r="G23" s="289"/>
      <c r="H23" s="287"/>
    </row>
    <row r="24" spans="1:23" ht="19.5" customHeight="1" x14ac:dyDescent="0.35">
      <c r="A24" s="286" t="s">
        <v>65</v>
      </c>
      <c r="B24" s="295">
        <f t="shared" si="0"/>
        <v>3</v>
      </c>
      <c r="C24" s="292"/>
      <c r="D24" s="288"/>
      <c r="E24" s="353">
        <f t="shared" si="1"/>
        <v>0</v>
      </c>
      <c r="F24" s="359" t="e">
        <f t="shared" si="2"/>
        <v>#DIV/0!</v>
      </c>
      <c r="G24" s="289"/>
      <c r="H24" s="287"/>
      <c r="J24" s="352"/>
      <c r="K24" s="353"/>
      <c r="L24" s="353"/>
      <c r="M24" s="353"/>
      <c r="N24" s="353"/>
      <c r="O24" s="353"/>
    </row>
    <row r="25" spans="1:23" ht="19.5" customHeight="1" x14ac:dyDescent="0.3">
      <c r="A25" s="286" t="s">
        <v>67</v>
      </c>
      <c r="B25" s="295">
        <f t="shared" si="0"/>
        <v>4</v>
      </c>
      <c r="C25" s="292"/>
      <c r="D25" s="288"/>
      <c r="E25" s="353">
        <f t="shared" si="1"/>
        <v>0</v>
      </c>
      <c r="F25" s="359" t="e">
        <f t="shared" si="2"/>
        <v>#DIV/0!</v>
      </c>
      <c r="G25" s="289"/>
      <c r="H25" s="287"/>
      <c r="J25" s="287"/>
      <c r="K25" s="287"/>
      <c r="L25" s="287"/>
      <c r="M25" s="287"/>
      <c r="N25" s="287"/>
      <c r="O25" s="287"/>
    </row>
    <row r="26" spans="1:23" ht="15.75" customHeight="1" x14ac:dyDescent="0.3">
      <c r="A26" s="295" t="s">
        <v>70</v>
      </c>
      <c r="B26" s="295">
        <f t="shared" si="0"/>
        <v>0</v>
      </c>
      <c r="C26" s="296"/>
      <c r="D26" s="288"/>
      <c r="E26" s="353">
        <f t="shared" si="1"/>
        <v>0</v>
      </c>
      <c r="F26" s="359" t="e">
        <f t="shared" si="2"/>
        <v>#DIV/0!</v>
      </c>
      <c r="G26" s="289"/>
      <c r="H26" s="287"/>
      <c r="K26" s="320"/>
      <c r="L26" s="321"/>
      <c r="M26" s="320"/>
      <c r="N26" s="320"/>
      <c r="O26" s="320"/>
    </row>
    <row r="27" spans="1:23" ht="15.75" customHeight="1" x14ac:dyDescent="0.3">
      <c r="A27" s="286" t="s">
        <v>73</v>
      </c>
      <c r="B27" s="295">
        <f t="shared" si="0"/>
        <v>1</v>
      </c>
      <c r="C27" s="296"/>
      <c r="D27" s="288"/>
      <c r="E27" s="353">
        <f t="shared" si="1"/>
        <v>0</v>
      </c>
      <c r="F27" s="359" t="e">
        <f t="shared" si="2"/>
        <v>#DIV/0!</v>
      </c>
      <c r="G27" s="289"/>
      <c r="H27" s="287"/>
      <c r="K27" s="320"/>
      <c r="L27" s="321"/>
      <c r="M27" s="320"/>
      <c r="N27" s="320"/>
      <c r="O27" s="320"/>
    </row>
    <row r="28" spans="1:23" ht="15" customHeight="1" x14ac:dyDescent="0.3">
      <c r="A28" s="286" t="s">
        <v>77</v>
      </c>
      <c r="B28" s="295">
        <f t="shared" si="0"/>
        <v>2</v>
      </c>
      <c r="C28" s="292"/>
      <c r="D28" s="288"/>
      <c r="E28" s="353">
        <f t="shared" si="1"/>
        <v>0</v>
      </c>
      <c r="F28" s="359" t="e">
        <f t="shared" si="2"/>
        <v>#DIV/0!</v>
      </c>
      <c r="G28" s="289"/>
      <c r="H28" s="287"/>
      <c r="K28" s="320"/>
      <c r="L28" s="321"/>
      <c r="M28" s="320"/>
      <c r="N28" s="320"/>
      <c r="O28" s="320"/>
    </row>
    <row r="29" spans="1:23" ht="19.5" customHeight="1" x14ac:dyDescent="0.3">
      <c r="A29" s="286" t="s">
        <v>80</v>
      </c>
      <c r="B29" s="295">
        <f t="shared" si="0"/>
        <v>3</v>
      </c>
      <c r="C29" s="292"/>
      <c r="D29" s="288"/>
      <c r="E29" s="353">
        <f t="shared" si="1"/>
        <v>0</v>
      </c>
      <c r="F29" s="359" t="e">
        <f t="shared" si="2"/>
        <v>#DIV/0!</v>
      </c>
      <c r="G29" s="289"/>
      <c r="H29" s="287"/>
    </row>
    <row r="30" spans="1:23" ht="19.5" customHeight="1" x14ac:dyDescent="0.35">
      <c r="A30" s="295" t="s">
        <v>86</v>
      </c>
      <c r="B30" s="295">
        <f t="shared" si="0"/>
        <v>0</v>
      </c>
      <c r="C30" s="292"/>
      <c r="D30" s="288"/>
      <c r="E30" s="353">
        <f t="shared" si="1"/>
        <v>0</v>
      </c>
      <c r="F30" s="359" t="e">
        <f t="shared" si="2"/>
        <v>#DIV/0!</v>
      </c>
      <c r="G30" s="289"/>
      <c r="H30" s="287"/>
      <c r="J30" s="352"/>
      <c r="K30" s="353"/>
      <c r="L30" s="353"/>
      <c r="M30" s="297"/>
    </row>
    <row r="31" spans="1:23" ht="19.5" customHeight="1" x14ac:dyDescent="0.3">
      <c r="A31" s="286" t="s">
        <v>88</v>
      </c>
      <c r="B31" s="295">
        <f t="shared" si="0"/>
        <v>1</v>
      </c>
      <c r="C31" s="296"/>
      <c r="D31" s="288"/>
      <c r="E31" s="353">
        <f t="shared" si="1"/>
        <v>0</v>
      </c>
      <c r="F31" s="359" t="e">
        <f t="shared" si="2"/>
        <v>#DIV/0!</v>
      </c>
      <c r="G31" s="289"/>
      <c r="H31" s="287"/>
      <c r="J31" s="287"/>
      <c r="K31" s="287"/>
      <c r="L31" s="287"/>
      <c r="M31" s="287"/>
      <c r="N31" s="287"/>
      <c r="O31" s="287"/>
    </row>
    <row r="32" spans="1:23" ht="18.600000000000001" customHeight="1" x14ac:dyDescent="0.3">
      <c r="A32" s="286" t="s">
        <v>89</v>
      </c>
      <c r="B32" s="295">
        <f t="shared" si="0"/>
        <v>2</v>
      </c>
      <c r="C32" s="292"/>
      <c r="D32" s="288"/>
      <c r="E32" s="353">
        <f t="shared" si="1"/>
        <v>0</v>
      </c>
      <c r="F32" s="359" t="e">
        <f t="shared" si="2"/>
        <v>#DIV/0!</v>
      </c>
      <c r="G32" s="289"/>
      <c r="H32" s="287"/>
      <c r="J32" s="322"/>
      <c r="K32" s="323"/>
      <c r="L32" s="323"/>
      <c r="M32" s="324"/>
      <c r="N32" s="325"/>
      <c r="O32" s="326"/>
    </row>
    <row r="33" spans="1:15" ht="19.5" customHeight="1" x14ac:dyDescent="0.3">
      <c r="A33" s="286" t="s">
        <v>90</v>
      </c>
      <c r="B33" s="295">
        <f t="shared" si="0"/>
        <v>3</v>
      </c>
      <c r="C33" s="292"/>
      <c r="D33" s="288"/>
      <c r="E33" s="353">
        <f t="shared" si="1"/>
        <v>0</v>
      </c>
      <c r="F33" s="359" t="e">
        <f t="shared" si="2"/>
        <v>#DIV/0!</v>
      </c>
      <c r="G33" s="289"/>
      <c r="H33" s="287"/>
      <c r="J33" s="327"/>
      <c r="K33" s="328"/>
      <c r="L33" s="328"/>
      <c r="M33" s="324"/>
      <c r="N33" s="325"/>
      <c r="O33" s="329"/>
    </row>
    <row r="34" spans="1:15" ht="15.75" customHeight="1" x14ac:dyDescent="0.3">
      <c r="A34" s="286" t="s">
        <v>91</v>
      </c>
      <c r="B34" s="295">
        <f t="shared" si="0"/>
        <v>4</v>
      </c>
      <c r="C34" s="292"/>
      <c r="D34" s="288"/>
      <c r="E34" s="353">
        <f t="shared" si="1"/>
        <v>0</v>
      </c>
      <c r="F34" s="359" t="e">
        <f t="shared" si="2"/>
        <v>#DIV/0!</v>
      </c>
      <c r="G34" s="289"/>
      <c r="H34" s="287"/>
      <c r="J34" s="327"/>
      <c r="K34" s="330"/>
      <c r="L34" s="330"/>
      <c r="M34" s="324"/>
      <c r="N34" s="325"/>
      <c r="O34" s="331"/>
    </row>
    <row r="35" spans="1:15" ht="19.5" customHeight="1" x14ac:dyDescent="0.3">
      <c r="A35" s="295" t="s">
        <v>92</v>
      </c>
      <c r="B35" s="295">
        <f t="shared" si="0"/>
        <v>0</v>
      </c>
      <c r="C35" s="346"/>
      <c r="D35" s="350"/>
      <c r="E35" s="353">
        <f t="shared" si="1"/>
        <v>0</v>
      </c>
      <c r="F35" s="359" t="e">
        <f t="shared" si="2"/>
        <v>#DIV/0!</v>
      </c>
      <c r="G35" s="346"/>
      <c r="H35" s="287"/>
      <c r="J35" s="332"/>
      <c r="K35" s="333"/>
      <c r="L35" s="333"/>
      <c r="M35" s="334"/>
      <c r="N35" s="335"/>
      <c r="O35" s="336"/>
    </row>
    <row r="36" spans="1:15" ht="18" x14ac:dyDescent="0.3">
      <c r="A36" s="295" t="s">
        <v>93</v>
      </c>
      <c r="B36" s="295">
        <f t="shared" si="0"/>
        <v>0</v>
      </c>
      <c r="C36" s="296"/>
      <c r="D36" s="288"/>
      <c r="E36" s="353">
        <f t="shared" si="1"/>
        <v>0</v>
      </c>
      <c r="F36" s="359" t="e">
        <f t="shared" si="2"/>
        <v>#DIV/0!</v>
      </c>
      <c r="G36" s="289"/>
      <c r="H36" s="287"/>
    </row>
    <row r="37" spans="1:15" ht="18" x14ac:dyDescent="0.3">
      <c r="A37" s="295" t="s">
        <v>94</v>
      </c>
      <c r="B37" s="295">
        <f t="shared" si="0"/>
        <v>0</v>
      </c>
      <c r="C37" s="294"/>
      <c r="D37" s="288"/>
      <c r="E37" s="353">
        <f t="shared" si="1"/>
        <v>0</v>
      </c>
      <c r="F37" s="359" t="e">
        <f t="shared" si="2"/>
        <v>#DIV/0!</v>
      </c>
      <c r="G37" s="289"/>
      <c r="H37" s="287"/>
    </row>
    <row r="38" spans="1:15" ht="18" x14ac:dyDescent="0.3">
      <c r="A38" s="286" t="s">
        <v>95</v>
      </c>
      <c r="B38" s="295">
        <f t="shared" si="0"/>
        <v>1</v>
      </c>
      <c r="C38" s="294"/>
      <c r="D38" s="288"/>
      <c r="E38" s="353">
        <f t="shared" si="1"/>
        <v>0</v>
      </c>
      <c r="F38" s="359" t="e">
        <f t="shared" si="2"/>
        <v>#DIV/0!</v>
      </c>
      <c r="G38" s="289"/>
      <c r="H38" s="287"/>
    </row>
    <row r="39" spans="1:15" ht="18" x14ac:dyDescent="0.3">
      <c r="A39" s="286" t="s">
        <v>96</v>
      </c>
      <c r="B39" s="295">
        <f t="shared" si="0"/>
        <v>2</v>
      </c>
      <c r="C39" s="294"/>
      <c r="D39" s="288"/>
      <c r="E39" s="353">
        <f t="shared" si="1"/>
        <v>0</v>
      </c>
      <c r="F39" s="359" t="e">
        <f t="shared" si="2"/>
        <v>#DIV/0!</v>
      </c>
      <c r="G39" s="289"/>
      <c r="H39" s="287"/>
    </row>
    <row r="40" spans="1:15" ht="18" x14ac:dyDescent="0.3">
      <c r="A40" s="286" t="s">
        <v>97</v>
      </c>
      <c r="B40" s="295">
        <f t="shared" si="0"/>
        <v>3</v>
      </c>
      <c r="C40" s="294"/>
      <c r="D40" s="288"/>
      <c r="E40" s="353">
        <f t="shared" si="1"/>
        <v>0</v>
      </c>
      <c r="F40" s="359" t="e">
        <f t="shared" si="2"/>
        <v>#DIV/0!</v>
      </c>
      <c r="G40" s="289"/>
      <c r="H40" s="287"/>
    </row>
    <row r="41" spans="1:15" ht="18" x14ac:dyDescent="0.3">
      <c r="A41" s="286" t="s">
        <v>98</v>
      </c>
      <c r="B41" s="295">
        <f t="shared" si="0"/>
        <v>4</v>
      </c>
      <c r="C41" s="296"/>
      <c r="D41" s="288"/>
      <c r="E41" s="353">
        <f t="shared" si="1"/>
        <v>0</v>
      </c>
      <c r="F41" s="359" t="e">
        <f t="shared" si="2"/>
        <v>#DIV/0!</v>
      </c>
      <c r="G41" s="289"/>
      <c r="H41" s="287"/>
    </row>
    <row r="42" spans="1:15" ht="18" x14ac:dyDescent="0.3">
      <c r="A42" s="286" t="s">
        <v>99</v>
      </c>
      <c r="B42" s="295">
        <f t="shared" si="0"/>
        <v>5</v>
      </c>
      <c r="C42" s="296"/>
      <c r="D42" s="288"/>
      <c r="E42" s="353">
        <f t="shared" si="1"/>
        <v>0</v>
      </c>
      <c r="F42" s="359" t="e">
        <f t="shared" si="2"/>
        <v>#DIV/0!</v>
      </c>
      <c r="G42" s="289"/>
      <c r="H42" s="287"/>
    </row>
    <row r="43" spans="1:15" ht="18" x14ac:dyDescent="0.3">
      <c r="A43" s="286" t="s">
        <v>100</v>
      </c>
      <c r="B43" s="295">
        <f t="shared" si="0"/>
        <v>6</v>
      </c>
      <c r="C43" s="296"/>
      <c r="D43" s="288"/>
      <c r="E43" s="353">
        <f t="shared" si="1"/>
        <v>0</v>
      </c>
      <c r="F43" s="359" t="e">
        <f t="shared" si="2"/>
        <v>#DIV/0!</v>
      </c>
      <c r="G43" s="289"/>
      <c r="H43" s="287"/>
    </row>
    <row r="44" spans="1:15" ht="14.4" hidden="1" customHeight="1" x14ac:dyDescent="0.3">
      <c r="A44" s="286" t="s">
        <v>101</v>
      </c>
      <c r="B44" s="295">
        <f t="shared" si="0"/>
        <v>7</v>
      </c>
      <c r="C44" s="294"/>
      <c r="D44" s="288"/>
      <c r="E44" s="353">
        <f t="shared" si="1"/>
        <v>0</v>
      </c>
      <c r="F44" s="359" t="e">
        <f t="shared" si="2"/>
        <v>#DIV/0!</v>
      </c>
      <c r="G44" s="289"/>
      <c r="H44" s="287"/>
    </row>
    <row r="45" spans="1:15" ht="14.4" hidden="1" customHeight="1" x14ac:dyDescent="0.3">
      <c r="A45" s="286" t="s">
        <v>102</v>
      </c>
      <c r="B45" s="295">
        <f t="shared" si="0"/>
        <v>8</v>
      </c>
      <c r="C45" s="294"/>
      <c r="D45" s="288"/>
      <c r="E45" s="353">
        <f t="shared" si="1"/>
        <v>0</v>
      </c>
      <c r="F45" s="359" t="e">
        <f t="shared" si="2"/>
        <v>#DIV/0!</v>
      </c>
      <c r="G45" s="289"/>
      <c r="H45" s="287"/>
    </row>
    <row r="46" spans="1:15" ht="14.4" hidden="1" customHeight="1" x14ac:dyDescent="0.3">
      <c r="A46" s="295" t="s">
        <v>103</v>
      </c>
      <c r="B46" s="295">
        <f t="shared" si="0"/>
        <v>0</v>
      </c>
      <c r="C46" s="294"/>
      <c r="D46" s="288"/>
      <c r="E46" s="353">
        <f t="shared" si="1"/>
        <v>0</v>
      </c>
      <c r="F46" s="359" t="e">
        <f t="shared" si="2"/>
        <v>#DIV/0!</v>
      </c>
      <c r="G46" s="289"/>
      <c r="H46" s="287"/>
    </row>
    <row r="47" spans="1:15" ht="14.4" hidden="1" customHeight="1" x14ac:dyDescent="0.3">
      <c r="A47" s="295" t="s">
        <v>104</v>
      </c>
      <c r="B47" s="295">
        <f t="shared" si="0"/>
        <v>0</v>
      </c>
      <c r="C47" s="294"/>
      <c r="D47" s="288"/>
      <c r="E47" s="353">
        <f t="shared" si="1"/>
        <v>0</v>
      </c>
      <c r="F47" s="359" t="e">
        <f t="shared" si="2"/>
        <v>#DIV/0!</v>
      </c>
      <c r="G47" s="289"/>
      <c r="H47" s="287"/>
    </row>
    <row r="48" spans="1:15" ht="14.4" hidden="1" customHeight="1" x14ac:dyDescent="0.3">
      <c r="A48" s="290" t="s">
        <v>105</v>
      </c>
      <c r="B48" s="295">
        <f t="shared" si="0"/>
        <v>0</v>
      </c>
      <c r="C48" s="294"/>
      <c r="D48" s="288"/>
      <c r="E48" s="353">
        <f t="shared" si="1"/>
        <v>0</v>
      </c>
      <c r="F48" s="359" t="e">
        <f t="shared" si="2"/>
        <v>#DIV/0!</v>
      </c>
      <c r="G48" s="289"/>
      <c r="H48" s="287"/>
    </row>
    <row r="49" spans="1:8" ht="15.75" hidden="1" customHeight="1" x14ac:dyDescent="0.3">
      <c r="A49" s="295" t="s">
        <v>106</v>
      </c>
      <c r="B49" s="295">
        <f t="shared" si="0"/>
        <v>0</v>
      </c>
      <c r="C49" s="294"/>
      <c r="D49" s="288"/>
      <c r="E49" s="353">
        <f t="shared" si="1"/>
        <v>0</v>
      </c>
      <c r="F49" s="359" t="e">
        <f t="shared" si="2"/>
        <v>#DIV/0!</v>
      </c>
      <c r="G49" s="289"/>
      <c r="H49" s="287"/>
    </row>
    <row r="50" spans="1:8" ht="14.4" hidden="1" customHeight="1" x14ac:dyDescent="0.3">
      <c r="A50" s="286" t="s">
        <v>107</v>
      </c>
      <c r="B50" s="295">
        <f t="shared" si="0"/>
        <v>1</v>
      </c>
      <c r="C50" s="294"/>
      <c r="D50" s="288"/>
      <c r="E50" s="353">
        <f t="shared" si="1"/>
        <v>0</v>
      </c>
      <c r="F50" s="359" t="e">
        <f t="shared" si="2"/>
        <v>#DIV/0!</v>
      </c>
      <c r="G50" s="289"/>
      <c r="H50" s="287"/>
    </row>
    <row r="51" spans="1:8" ht="14.4" hidden="1" customHeight="1" x14ac:dyDescent="0.3">
      <c r="A51" s="286" t="s">
        <v>108</v>
      </c>
      <c r="B51" s="295">
        <f t="shared" si="0"/>
        <v>2</v>
      </c>
      <c r="C51" s="294"/>
      <c r="D51" s="288"/>
      <c r="E51" s="353">
        <f t="shared" si="1"/>
        <v>0</v>
      </c>
      <c r="F51" s="359" t="e">
        <f t="shared" si="2"/>
        <v>#DIV/0!</v>
      </c>
      <c r="G51" s="289"/>
      <c r="H51" s="287"/>
    </row>
    <row r="52" spans="1:8" ht="18" x14ac:dyDescent="0.3">
      <c r="A52" s="286" t="s">
        <v>109</v>
      </c>
      <c r="B52" s="295">
        <f t="shared" si="0"/>
        <v>3</v>
      </c>
      <c r="C52" s="296"/>
      <c r="D52" s="288"/>
      <c r="E52" s="353">
        <f t="shared" si="1"/>
        <v>0</v>
      </c>
      <c r="F52" s="359" t="e">
        <f t="shared" si="2"/>
        <v>#DIV/0!</v>
      </c>
      <c r="G52" s="289"/>
      <c r="H52" s="287"/>
    </row>
    <row r="53" spans="1:8" ht="15.75" customHeight="1" x14ac:dyDescent="0.3">
      <c r="A53" s="286" t="s">
        <v>110</v>
      </c>
      <c r="B53" s="295">
        <f t="shared" si="0"/>
        <v>4</v>
      </c>
      <c r="C53" s="296"/>
      <c r="D53" s="288"/>
      <c r="E53" s="353">
        <f t="shared" si="1"/>
        <v>0</v>
      </c>
      <c r="F53" s="359" t="e">
        <f t="shared" si="2"/>
        <v>#DIV/0!</v>
      </c>
      <c r="G53" s="289"/>
      <c r="H53" s="287"/>
    </row>
    <row r="54" spans="1:8" ht="19.5" customHeight="1" x14ac:dyDescent="0.3">
      <c r="A54" s="286" t="s">
        <v>111</v>
      </c>
      <c r="B54" s="295">
        <f t="shared" si="0"/>
        <v>5</v>
      </c>
      <c r="C54" s="287"/>
      <c r="D54" s="351"/>
      <c r="E54" s="353">
        <f t="shared" si="1"/>
        <v>0</v>
      </c>
      <c r="F54" s="359" t="e">
        <f t="shared" si="2"/>
        <v>#DIV/0!</v>
      </c>
      <c r="G54" s="287"/>
      <c r="H54" s="287"/>
    </row>
    <row r="55" spans="1:8" ht="18" x14ac:dyDescent="0.3">
      <c r="A55" s="295" t="s">
        <v>112</v>
      </c>
      <c r="B55" s="295">
        <f t="shared" si="0"/>
        <v>0</v>
      </c>
      <c r="C55" s="296"/>
      <c r="D55" s="288"/>
      <c r="E55" s="353">
        <f t="shared" si="1"/>
        <v>0</v>
      </c>
      <c r="F55" s="359" t="e">
        <f t="shared" si="2"/>
        <v>#DIV/0!</v>
      </c>
      <c r="G55" s="289"/>
      <c r="H55" s="287"/>
    </row>
    <row r="56" spans="1:8" ht="18" x14ac:dyDescent="0.3">
      <c r="A56" s="295" t="s">
        <v>113</v>
      </c>
      <c r="B56" s="295">
        <f t="shared" si="0"/>
        <v>0</v>
      </c>
      <c r="C56" s="294"/>
      <c r="D56" s="288"/>
      <c r="E56" s="353">
        <f t="shared" si="1"/>
        <v>0</v>
      </c>
      <c r="F56" s="359" t="e">
        <f t="shared" si="2"/>
        <v>#DIV/0!</v>
      </c>
      <c r="G56" s="289"/>
      <c r="H56" s="287"/>
    </row>
    <row r="57" spans="1:8" ht="18" x14ac:dyDescent="0.3">
      <c r="A57" s="295" t="s">
        <v>114</v>
      </c>
      <c r="B57" s="295">
        <f t="shared" si="0"/>
        <v>0</v>
      </c>
      <c r="C57" s="294"/>
      <c r="D57" s="288"/>
      <c r="E57" s="353">
        <f t="shared" si="1"/>
        <v>0</v>
      </c>
      <c r="F57" s="359" t="e">
        <f t="shared" si="2"/>
        <v>#DIV/0!</v>
      </c>
      <c r="G57" s="289"/>
      <c r="H57" s="287"/>
    </row>
    <row r="58" spans="1:8" ht="15.75" customHeight="1" x14ac:dyDescent="0.4">
      <c r="A58" s="341" t="s">
        <v>166</v>
      </c>
      <c r="B58" s="295"/>
      <c r="C58" s="294">
        <f>SUMIF($B$3:$B$57, "&lt;&gt;0", $C$3:$C$57)</f>
        <v>0</v>
      </c>
      <c r="D58" s="294">
        <f>SUMIF($B$3:$B$57, "&lt;&gt;0", $D$3:$D$57)</f>
        <v>0</v>
      </c>
      <c r="E58" s="353"/>
      <c r="F58" s="359"/>
      <c r="G58" s="289"/>
      <c r="H58" s="287"/>
    </row>
    <row r="59" spans="1:8" x14ac:dyDescent="0.3">
      <c r="C59" s="294"/>
      <c r="D59" s="288"/>
      <c r="E59" s="294"/>
      <c r="F59" s="288"/>
      <c r="G59" s="289"/>
    </row>
    <row r="60" spans="1:8" x14ac:dyDescent="0.3">
      <c r="C60" s="294"/>
      <c r="D60" s="288"/>
      <c r="E60" s="294"/>
      <c r="F60" s="288"/>
      <c r="G60" s="289"/>
    </row>
    <row r="61" spans="1:8" x14ac:dyDescent="0.3">
      <c r="A61" s="295"/>
      <c r="B61" s="295"/>
      <c r="C61" s="339"/>
      <c r="D61" s="288"/>
      <c r="E61" s="296"/>
      <c r="F61" s="288"/>
      <c r="G61" s="289"/>
    </row>
    <row r="62" spans="1:8" ht="15.75" customHeight="1" x14ac:dyDescent="0.3">
      <c r="A62" s="295"/>
      <c r="B62" s="295"/>
      <c r="C62" s="339"/>
      <c r="D62" s="288"/>
      <c r="E62" s="296"/>
      <c r="F62" s="288"/>
      <c r="G62" s="289"/>
    </row>
    <row r="63" spans="1:8" ht="15.75" customHeight="1" x14ac:dyDescent="0.3">
      <c r="A63" s="295"/>
      <c r="B63" s="295"/>
      <c r="C63" s="339"/>
      <c r="D63" s="288"/>
      <c r="E63" s="296"/>
      <c r="F63" s="288"/>
      <c r="G63" s="340"/>
    </row>
    <row r="64" spans="1:8" ht="21.75" customHeight="1" x14ac:dyDescent="0.4">
      <c r="A64" s="341"/>
      <c r="B64" s="341"/>
      <c r="C64" s="342"/>
      <c r="D64" s="343"/>
      <c r="E64" s="342"/>
      <c r="F64" s="343"/>
      <c r="G64" s="342"/>
      <c r="H64" s="341"/>
    </row>
    <row r="65" spans="1:13" ht="15.75" customHeight="1" x14ac:dyDescent="0.3"/>
    <row r="66" spans="1:13" ht="15.75" customHeight="1" x14ac:dyDescent="0.35">
      <c r="A66" s="346"/>
      <c r="B66" s="346"/>
      <c r="C66" s="337"/>
      <c r="D66" s="337"/>
      <c r="E66" s="337"/>
      <c r="F66" s="337"/>
      <c r="G66" s="337"/>
      <c r="H66" s="337"/>
      <c r="K66" s="320"/>
      <c r="L66" s="344"/>
      <c r="M66" s="344"/>
    </row>
    <row r="67" spans="1:13" ht="15.75" customHeight="1" x14ac:dyDescent="0.3">
      <c r="A67" s="354"/>
      <c r="B67" s="354"/>
      <c r="C67" s="353"/>
      <c r="D67" s="353"/>
      <c r="E67" s="353"/>
      <c r="F67" s="353"/>
      <c r="G67" s="353"/>
      <c r="H67" s="353"/>
      <c r="K67" s="345"/>
    </row>
    <row r="68" spans="1:13" x14ac:dyDescent="0.3">
      <c r="A68" s="353"/>
      <c r="B68" s="353"/>
      <c r="C68" s="353"/>
      <c r="D68" s="353"/>
      <c r="E68" s="353"/>
      <c r="F68" s="353"/>
      <c r="G68" s="353"/>
      <c r="H68" s="353"/>
      <c r="J68" s="346"/>
      <c r="K68" s="346"/>
      <c r="L68" s="346"/>
      <c r="M68" s="346"/>
    </row>
    <row r="69" spans="1:13" x14ac:dyDescent="0.3">
      <c r="A69" s="353"/>
      <c r="B69" s="353"/>
      <c r="C69" s="353"/>
      <c r="D69" s="353"/>
      <c r="E69" s="353"/>
      <c r="F69" s="353"/>
      <c r="G69" s="353"/>
      <c r="H69" s="353"/>
      <c r="J69" s="295"/>
    </row>
    <row r="70" spans="1:13" x14ac:dyDescent="0.3">
      <c r="A70" s="353"/>
      <c r="B70" s="353"/>
      <c r="C70" s="353"/>
      <c r="D70" s="353"/>
      <c r="E70" s="353"/>
      <c r="F70" s="353"/>
      <c r="G70" s="353"/>
      <c r="H70" s="353"/>
      <c r="K70" s="347"/>
      <c r="L70" s="347"/>
      <c r="M70" s="348"/>
    </row>
    <row r="71" spans="1:13" x14ac:dyDescent="0.3">
      <c r="A71" s="353"/>
      <c r="B71" s="353"/>
      <c r="C71" s="353"/>
      <c r="D71" s="353"/>
      <c r="E71" s="353"/>
      <c r="F71" s="353"/>
      <c r="G71" s="353"/>
      <c r="H71" s="353"/>
      <c r="K71" s="347"/>
      <c r="L71" s="347"/>
      <c r="M71" s="348"/>
    </row>
    <row r="72" spans="1:13" x14ac:dyDescent="0.3">
      <c r="A72" s="353"/>
      <c r="B72" s="353"/>
      <c r="C72" s="353"/>
      <c r="D72" s="353"/>
      <c r="E72" s="353"/>
      <c r="F72" s="353"/>
      <c r="G72" s="353"/>
      <c r="H72" s="353"/>
      <c r="K72" s="347"/>
      <c r="L72" s="347"/>
      <c r="M72" s="348"/>
    </row>
    <row r="73" spans="1:13" x14ac:dyDescent="0.3">
      <c r="A73" s="353"/>
      <c r="B73" s="353"/>
      <c r="C73" s="353"/>
      <c r="D73" s="353"/>
      <c r="E73" s="353"/>
      <c r="F73" s="353"/>
      <c r="G73" s="353"/>
      <c r="H73" s="353"/>
      <c r="J73" s="295"/>
    </row>
    <row r="74" spans="1:13" x14ac:dyDescent="0.3">
      <c r="A74" s="353"/>
      <c r="B74" s="353"/>
      <c r="C74" s="353"/>
      <c r="D74" s="353"/>
      <c r="E74" s="353"/>
      <c r="F74" s="353"/>
      <c r="G74" s="353"/>
      <c r="H74" s="353"/>
      <c r="K74" s="347"/>
      <c r="L74" s="347"/>
      <c r="M74" s="348"/>
    </row>
    <row r="75" spans="1:13" ht="18" customHeight="1" x14ac:dyDescent="0.35">
      <c r="A75" s="353"/>
      <c r="B75" s="353"/>
      <c r="C75" s="353"/>
      <c r="D75" s="353"/>
      <c r="E75" s="353"/>
      <c r="F75" s="353"/>
      <c r="G75" s="353"/>
      <c r="H75" s="353"/>
      <c r="K75" s="347"/>
      <c r="L75" s="347"/>
      <c r="M75" s="349"/>
    </row>
    <row r="76" spans="1:13" x14ac:dyDescent="0.3">
      <c r="A76" s="353"/>
      <c r="B76" s="353"/>
      <c r="C76" s="353"/>
      <c r="D76" s="353"/>
      <c r="E76" s="353"/>
      <c r="F76" s="353"/>
      <c r="G76" s="353"/>
      <c r="H76" s="353"/>
    </row>
    <row r="77" spans="1:13" x14ac:dyDescent="0.3">
      <c r="A77" s="353"/>
      <c r="B77" s="353"/>
      <c r="C77" s="353"/>
      <c r="D77" s="353"/>
      <c r="E77" s="353"/>
      <c r="F77" s="353"/>
      <c r="G77" s="353"/>
      <c r="H77" s="353"/>
    </row>
    <row r="78" spans="1:13" x14ac:dyDescent="0.3">
      <c r="A78" s="353"/>
      <c r="B78" s="353"/>
      <c r="C78" s="353"/>
      <c r="D78" s="353"/>
      <c r="E78" s="353"/>
      <c r="F78" s="353"/>
      <c r="G78" s="353"/>
      <c r="H78" s="353"/>
    </row>
    <row r="79" spans="1:13" x14ac:dyDescent="0.3">
      <c r="A79" s="353"/>
      <c r="B79" s="353"/>
      <c r="C79" s="353"/>
      <c r="D79" s="353"/>
      <c r="E79" s="353"/>
      <c r="F79" s="353"/>
      <c r="G79" s="353"/>
      <c r="H79" s="353"/>
    </row>
    <row r="80" spans="1:13" x14ac:dyDescent="0.3">
      <c r="A80" s="353"/>
      <c r="B80" s="353"/>
      <c r="C80" s="353"/>
      <c r="D80" s="353"/>
      <c r="E80" s="353"/>
      <c r="F80" s="353"/>
      <c r="G80" s="353"/>
      <c r="H80" s="353"/>
    </row>
    <row r="81" spans="1:8" x14ac:dyDescent="0.3">
      <c r="A81" s="353"/>
      <c r="B81" s="353"/>
      <c r="C81" s="353"/>
      <c r="D81" s="353"/>
      <c r="E81" s="353"/>
      <c r="F81" s="353"/>
      <c r="G81" s="353"/>
      <c r="H81" s="353"/>
    </row>
    <row r="82" spans="1:8" x14ac:dyDescent="0.3">
      <c r="A82" s="353"/>
      <c r="B82" s="353"/>
      <c r="C82" s="353"/>
      <c r="D82" s="353"/>
      <c r="E82" s="353"/>
      <c r="F82" s="353"/>
      <c r="G82" s="353"/>
      <c r="H82" s="3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topLeftCell="A21" zoomScale="85" zoomScaleNormal="85" workbookViewId="0">
      <selection activeCell="AI11" sqref="AI11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83" t="s">
        <v>135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4"/>
      <c r="AD1" s="283" t="s">
        <v>135</v>
      </c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4"/>
    </row>
    <row r="2" spans="1:42" ht="34.5" customHeight="1" thickBot="1" x14ac:dyDescent="0.35">
      <c r="A2" s="109" t="s">
        <v>136</v>
      </c>
      <c r="B2" s="221" t="s">
        <v>137</v>
      </c>
      <c r="C2" s="222" t="s">
        <v>138</v>
      </c>
      <c r="D2" s="16" t="s">
        <v>139</v>
      </c>
      <c r="E2" s="15" t="s">
        <v>140</v>
      </c>
      <c r="F2" s="16" t="s">
        <v>141</v>
      </c>
      <c r="G2" s="15" t="s">
        <v>142</v>
      </c>
      <c r="H2" s="16" t="s">
        <v>143</v>
      </c>
      <c r="I2" s="15" t="s">
        <v>144</v>
      </c>
      <c r="J2" s="16" t="s">
        <v>145</v>
      </c>
      <c r="K2" s="15" t="s">
        <v>146</v>
      </c>
      <c r="L2" s="16" t="s">
        <v>147</v>
      </c>
      <c r="M2" s="15" t="s">
        <v>148</v>
      </c>
      <c r="AD2" s="109" t="s">
        <v>136</v>
      </c>
      <c r="AE2" s="16" t="s">
        <v>137</v>
      </c>
      <c r="AF2" s="222" t="s">
        <v>138</v>
      </c>
      <c r="AG2" s="221" t="s">
        <v>139</v>
      </c>
      <c r="AH2" s="15" t="s">
        <v>140</v>
      </c>
      <c r="AI2" s="16" t="s">
        <v>141</v>
      </c>
      <c r="AJ2" s="15" t="s">
        <v>142</v>
      </c>
      <c r="AK2" s="16" t="s">
        <v>143</v>
      </c>
      <c r="AL2" s="15" t="s">
        <v>144</v>
      </c>
      <c r="AM2" s="16" t="s">
        <v>145</v>
      </c>
      <c r="AN2" s="15" t="s">
        <v>146</v>
      </c>
      <c r="AO2" s="16" t="s">
        <v>147</v>
      </c>
      <c r="AP2" s="15" t="s">
        <v>148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>
        <f>VLOOKUP($A3,March!$A$9:$D$64,4,FALSE)</f>
        <v>2446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3">
        <f t="shared" ref="AE3:AE21" si="0">B3/B$22</f>
        <v>0.42925021023181581</v>
      </c>
      <c r="AF3" s="248">
        <f t="shared" ref="AF3:AF21" si="1">C3/C$22</f>
        <v>0.47117500240559979</v>
      </c>
      <c r="AG3" s="249">
        <f t="shared" ref="AG3:AG21" si="2">D3/D$22</f>
        <v>0.11037193899491143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>
        <f>VLOOKUP($A4,March!$A$9:$D$64,4,FALSE)</f>
        <v>0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4">
        <f t="shared" si="0"/>
        <v>3.9410389560717587E-2</v>
      </c>
      <c r="AF4" s="250">
        <f t="shared" si="1"/>
        <v>2.405599698534009E-2</v>
      </c>
      <c r="AG4" s="251">
        <f t="shared" si="2"/>
        <v>0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>
        <f>VLOOKUP($A5,March!$A$9:$D$64,4,FALSE)</f>
        <v>6402.84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4">
        <f t="shared" si="0"/>
        <v>0.21521561488735866</v>
      </c>
      <c r="AF5" s="250">
        <f t="shared" si="1"/>
        <v>0.2585861094491419</v>
      </c>
      <c r="AG5" s="251">
        <f t="shared" si="2"/>
        <v>0.2889181790164263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>
        <f>VLOOKUP($A6,March!$A$9:$D$64,4,FALSE)</f>
        <v>19.41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4">
        <f t="shared" si="0"/>
        <v>3.2096854973384423E-2</v>
      </c>
      <c r="AF6" s="250">
        <f t="shared" si="1"/>
        <v>1.5911899681923278E-2</v>
      </c>
      <c r="AG6" s="251">
        <f t="shared" si="2"/>
        <v>8.7584600813214665E-4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>
        <f>VLOOKUP($A7,March!$A$9:$D$64,4,FALSE)</f>
        <v>0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4">
        <f t="shared" si="0"/>
        <v>0</v>
      </c>
      <c r="AF7" s="250">
        <f t="shared" si="1"/>
        <v>0</v>
      </c>
      <c r="AG7" s="251">
        <f t="shared" si="2"/>
        <v>0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>
        <f>VLOOKUP($A8,March!$A$9:$D$64,4,FALSE)</f>
        <v>964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4">
        <f t="shared" si="0"/>
        <v>1.6358542027497858E-2</v>
      </c>
      <c r="AF8" s="250">
        <f t="shared" si="1"/>
        <v>1.2283341477430638E-2</v>
      </c>
      <c r="AG8" s="251">
        <f t="shared" si="2"/>
        <v>4.3498998033971635E-2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>
        <f>VLOOKUP($A9,March!$A$9:$D$64,4,FALSE)</f>
        <v>0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4">
        <f t="shared" si="0"/>
        <v>0</v>
      </c>
      <c r="AF9" s="250">
        <f t="shared" si="1"/>
        <v>0</v>
      </c>
      <c r="AG9" s="251">
        <f t="shared" si="2"/>
        <v>0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>
        <f>VLOOKUP($A10,March!$A$9:$D$64,4,FALSE)</f>
        <v>1153.4000000000001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4">
        <f t="shared" si="0"/>
        <v>7.752863520141165E-3</v>
      </c>
      <c r="AF10" s="250">
        <f t="shared" si="1"/>
        <v>8.0634626766503108E-3</v>
      </c>
      <c r="AG10" s="251">
        <f t="shared" si="2"/>
        <v>5.2045377938156522E-2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>
        <f>VLOOKUP($A11,March!$A$9:$D$64,4,FALSE)</f>
        <v>0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4">
        <f t="shared" si="0"/>
        <v>0</v>
      </c>
      <c r="AF11" s="250">
        <f t="shared" si="1"/>
        <v>0</v>
      </c>
      <c r="AG11" s="251">
        <f t="shared" si="2"/>
        <v>0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>
        <f>VLOOKUP($A12,March!$A$9:$D$64,4,FALSE)</f>
        <v>4304.99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4">
        <f t="shared" si="0"/>
        <v>0.11859296897975935</v>
      </c>
      <c r="AF12" s="250">
        <f t="shared" si="1"/>
        <v>6.1389291614052585E-2</v>
      </c>
      <c r="AG12" s="251">
        <f t="shared" si="2"/>
        <v>0.19425596633430242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>
        <f>VLOOKUP($A13,March!$A$9:$D$64,4,FALSE)</f>
        <v>3435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4">
        <f t="shared" si="0"/>
        <v>1.550572704028233E-2</v>
      </c>
      <c r="AF13" s="250">
        <f t="shared" si="1"/>
        <v>0</v>
      </c>
      <c r="AG13" s="251">
        <f t="shared" si="2"/>
        <v>0.15499902307748192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>
        <f>VLOOKUP($A14,March!$A$9:$D$64,4,FALSE)</f>
        <v>1695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4">
        <f t="shared" si="0"/>
        <v>0</v>
      </c>
      <c r="AF14" s="250">
        <f t="shared" si="1"/>
        <v>0</v>
      </c>
      <c r="AG14" s="251">
        <f t="shared" si="2"/>
        <v>7.6484234095001991E-2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>
        <f>VLOOKUP($A15,March!$A$9:$D$64,4,FALSE)</f>
        <v>0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4">
        <f t="shared" si="0"/>
        <v>0</v>
      </c>
      <c r="AF15" s="250">
        <f t="shared" si="1"/>
        <v>0</v>
      </c>
      <c r="AG15" s="251">
        <f t="shared" si="2"/>
        <v>0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>
        <f>VLOOKUP($A16,March!$A$9:$D$64,4,FALSE)</f>
        <v>0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4">
        <f t="shared" si="0"/>
        <v>0</v>
      </c>
      <c r="AF16" s="250">
        <f t="shared" si="1"/>
        <v>0</v>
      </c>
      <c r="AG16" s="251">
        <f t="shared" si="2"/>
        <v>0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>
        <f>VLOOKUP($A17,March!$A$9:$D$64,4,FALSE)</f>
        <v>0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4">
        <f t="shared" si="0"/>
        <v>0</v>
      </c>
      <c r="AF17" s="250">
        <f t="shared" si="1"/>
        <v>0</v>
      </c>
      <c r="AG17" s="251">
        <f t="shared" si="2"/>
        <v>0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>
        <f>VLOOKUP($A18,March!$A$9:$D$64,4,FALSE)</f>
        <v>554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4">
        <f t="shared" si="0"/>
        <v>3.6469728427528048E-2</v>
      </c>
      <c r="AF18" s="250">
        <f t="shared" si="1"/>
        <v>6.8108037498326834E-2</v>
      </c>
      <c r="AG18" s="251">
        <f t="shared" si="2"/>
        <v>2.4998386836950503E-2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>
        <f>VLOOKUP($A19,March!$A$9:$D$64,4,FALSE)</f>
        <v>200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4">
        <f t="shared" si="0"/>
        <v>1.5247298256277624E-2</v>
      </c>
      <c r="AF19" s="250">
        <f t="shared" si="1"/>
        <v>1.343910446108385E-2</v>
      </c>
      <c r="AG19" s="251">
        <f t="shared" si="2"/>
        <v>9.0246883887907959E-3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>
        <f>VLOOKUP($A20,March!$A$9:$D$64,4,FALSE)</f>
        <v>986.79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5">
        <f t="shared" si="0"/>
        <v>5.4437248064239191E-2</v>
      </c>
      <c r="AF20" s="250">
        <f t="shared" si="1"/>
        <v>6.6987753750450893E-2</v>
      </c>
      <c r="AG20" s="251">
        <f t="shared" si="2"/>
        <v>4.4527361275874346E-2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>
        <f>VLOOKUP($A21,March!$A$9:$D$64,4,FALSE)</f>
        <v>0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5">
        <f t="shared" si="0"/>
        <v>1.9662554030998019E-2</v>
      </c>
      <c r="AF21" s="252">
        <f t="shared" si="1"/>
        <v>0</v>
      </c>
      <c r="AG21" s="253">
        <f t="shared" si="2"/>
        <v>0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>
        <f t="shared" si="3"/>
        <v>22161.43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6">
        <f t="shared" ref="AF22:AK22" si="4">SUM(AF3:AF20)</f>
        <v>1.0000000000000002</v>
      </c>
      <c r="AG22" s="247">
        <f t="shared" si="4"/>
        <v>1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83" t="s">
        <v>149</v>
      </c>
      <c r="B24" s="263"/>
      <c r="C24" s="263"/>
      <c r="D24" s="263"/>
      <c r="E24" s="263"/>
      <c r="F24" s="263"/>
      <c r="G24" s="263"/>
      <c r="H24" s="263"/>
      <c r="I24" s="263"/>
      <c r="J24" s="263"/>
      <c r="K24" s="263"/>
      <c r="L24" s="263"/>
      <c r="M24" s="264"/>
    </row>
    <row r="25" spans="1:42" ht="34.5" customHeight="1" thickBot="1" x14ac:dyDescent="0.35">
      <c r="A25" s="177" t="s">
        <v>136</v>
      </c>
      <c r="B25" s="15" t="s">
        <v>137</v>
      </c>
      <c r="C25" s="16" t="s">
        <v>138</v>
      </c>
      <c r="D25" s="222" t="s">
        <v>139</v>
      </c>
      <c r="E25" s="16" t="s">
        <v>140</v>
      </c>
      <c r="F25" s="15" t="s">
        <v>141</v>
      </c>
      <c r="G25" s="16" t="s">
        <v>142</v>
      </c>
      <c r="H25" s="15" t="s">
        <v>143</v>
      </c>
      <c r="I25" s="16" t="s">
        <v>144</v>
      </c>
      <c r="J25" s="15" t="s">
        <v>145</v>
      </c>
      <c r="K25" s="16" t="s">
        <v>146</v>
      </c>
      <c r="L25" s="15" t="s">
        <v>147</v>
      </c>
      <c r="M25" s="15" t="s">
        <v>148</v>
      </c>
    </row>
    <row r="26" spans="1:42" x14ac:dyDescent="0.3">
      <c r="A26" s="12" t="s">
        <v>150</v>
      </c>
      <c r="B26" s="106">
        <f>January!$K$8</f>
        <v>55015</v>
      </c>
      <c r="C26" s="104">
        <f>February!$K$8</f>
        <v>60015</v>
      </c>
      <c r="D26" s="195">
        <f>March!$K$8</f>
        <v>35100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151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>
        <f>SUM(March!$K$9,March!$K$10,March!M11,March!$K$12)</f>
        <v>2400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152</v>
      </c>
      <c r="B28" s="178">
        <f t="shared" ref="B28:M28" si="5">SUM(B26:B27)</f>
        <v>58468</v>
      </c>
      <c r="C28" s="36">
        <f t="shared" si="5"/>
        <v>62935</v>
      </c>
      <c r="D28" s="240">
        <f t="shared" si="5"/>
        <v>37500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153</v>
      </c>
      <c r="B29" s="182">
        <f t="shared" ref="B29:M29" si="6">B30/B28</f>
        <v>0.56649791338852018</v>
      </c>
      <c r="C29" s="183">
        <f t="shared" si="6"/>
        <v>0.35892587590371017</v>
      </c>
      <c r="D29" s="182">
        <f t="shared" si="6"/>
        <v>0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154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155</v>
      </c>
      <c r="B31" s="179">
        <v>0.14000000000000001</v>
      </c>
      <c r="C31" s="192">
        <f>February!$K$26</f>
        <v>0.14000000000000001</v>
      </c>
      <c r="D31" s="241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156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157</v>
      </c>
      <c r="B33" s="108">
        <f>January!$J$26</f>
        <v>713662</v>
      </c>
      <c r="C33" s="237">
        <f>February!$J$26</f>
        <v>722124.55</v>
      </c>
      <c r="D33" s="107">
        <f>March!$J$26</f>
        <v>730135.55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158</v>
      </c>
      <c r="B34" s="107">
        <f>January!$J$27</f>
        <v>23515</v>
      </c>
      <c r="C34" s="194">
        <f>February!$J$27</f>
        <v>47074</v>
      </c>
      <c r="D34" s="107">
        <f>March!$J$27</f>
        <v>47074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159</v>
      </c>
      <c r="B35" s="229">
        <f t="shared" ref="B35:M35" si="7">SUM(B33:B34)</f>
        <v>737177</v>
      </c>
      <c r="C35" s="238">
        <f t="shared" si="7"/>
        <v>769198.55</v>
      </c>
      <c r="D35" s="242">
        <f t="shared" si="7"/>
        <v>777209.55</v>
      </c>
      <c r="E35" s="239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topLeftCell="A22" zoomScale="70" zoomScaleNormal="70" workbookViewId="0">
      <selection activeCell="J22" sqref="J22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79"/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85"/>
      <c r="J3" s="263"/>
      <c r="K3" s="263"/>
      <c r="L3" s="263"/>
      <c r="M3" s="263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65" t="s">
        <v>66</v>
      </c>
      <c r="J29" s="263"/>
      <c r="K29" s="263"/>
      <c r="L29" s="263"/>
      <c r="M29" s="263"/>
      <c r="N29" s="264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66" t="s">
        <v>68</v>
      </c>
      <c r="J30" s="263"/>
      <c r="K30" s="264"/>
      <c r="L30" s="284" t="s">
        <v>69</v>
      </c>
      <c r="M30" s="263"/>
      <c r="N30" s="264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160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/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2024-03-19T17:21:02Z</dcterms:modified>
</cp:coreProperties>
</file>